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tables/table15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230" windowHeight="7365" tabRatio="706"/>
  </bookViews>
  <sheets>
    <sheet name="YE" sheetId="1" r:id="rId1"/>
    <sheet name="FME" sheetId="24" r:id="rId2"/>
    <sheet name="WPE" sheetId="25" r:id="rId3"/>
    <sheet name="AME" sheetId="20" r:id="rId4"/>
    <sheet name="TEM" sheetId="21" r:id="rId5"/>
    <sheet name="TFD" sheetId="22" r:id="rId6"/>
    <sheet name="IPE" sheetId="30" r:id="rId7"/>
    <sheet name="MDM" sheetId="32" r:id="rId8"/>
    <sheet name="Retake" sheetId="26" r:id="rId9"/>
    <sheet name="Grade" sheetId="28" r:id="rId10"/>
    <sheet name="merit" sheetId="29" r:id="rId11"/>
    <sheet name="Sheet2" sheetId="31" r:id="rId12"/>
    <sheet name="Sheet1" sheetId="34" r:id="rId13"/>
    <sheet name="Sheet3" sheetId="35" r:id="rId14"/>
    <sheet name="Sheet4" sheetId="36" r:id="rId15"/>
  </sheets>
  <definedNames>
    <definedName name="_xlnm._FilterDatabase" localSheetId="3" hidden="1">AME!$A$24:$BH$24</definedName>
    <definedName name="_xlnm._FilterDatabase" localSheetId="1" hidden="1">FME!$A$25:$BM$34</definedName>
    <definedName name="_xlnm._FilterDatabase" localSheetId="6" hidden="1">IPE!$A$24:$BS$33</definedName>
    <definedName name="_xlnm._FilterDatabase" localSheetId="7" hidden="1">MDM!$A$24:$BS$33</definedName>
    <definedName name="_xlnm._FilterDatabase" localSheetId="4" hidden="1">TEM!$A$24:$BB$33</definedName>
    <definedName name="_xlnm._FilterDatabase" localSheetId="5" hidden="1">TFD!$A$24:$BG$24</definedName>
    <definedName name="_xlnm._FilterDatabase" localSheetId="2" hidden="1">WPE!$A$25:$BS$34</definedName>
    <definedName name="_xlnm._FilterDatabase" localSheetId="0" hidden="1">YE!$A$25:$BT$34</definedName>
    <definedName name="_xlnm.Print_Area" localSheetId="6">IPE!$A$1:$BG$33</definedName>
    <definedName name="_xlnm.Print_Area" localSheetId="7">MDM!$A$1:$BG$33</definedName>
    <definedName name="_xlnm.Print_Area" localSheetId="2">WPE!$A$1:$BG$34</definedName>
    <definedName name="_xlnm.Print_Area" localSheetId="0">YE!$A$1:$BH$34</definedName>
    <definedName name="_xlnm.Print_Titles" localSheetId="3">AME!$1:$23</definedName>
    <definedName name="_xlnm.Print_Titles" localSheetId="1">FME!$1:$24</definedName>
    <definedName name="_xlnm.Print_Titles" localSheetId="6">IPE!$1:$23</definedName>
    <definedName name="_xlnm.Print_Titles" localSheetId="7">MDM!$1:$23</definedName>
    <definedName name="_xlnm.Print_Titles" localSheetId="8">Retake!$2:$23</definedName>
    <definedName name="_xlnm.Print_Titles" localSheetId="4">TEM!$1:$23</definedName>
    <definedName name="_xlnm.Print_Titles" localSheetId="5">TFD!$1:$23</definedName>
    <definedName name="_xlnm.Print_Titles" localSheetId="2">WPE!$1:$24</definedName>
    <definedName name="_xlnm.Print_Titles" localSheetId="0">YE!$1:$24</definedName>
  </definedNames>
  <calcPr calcId="124519"/>
  <fileRecoveryPr autoRecover="0"/>
</workbook>
</file>

<file path=xl/calcChain.xml><?xml version="1.0" encoding="utf-8"?>
<calcChain xmlns="http://schemas.openxmlformats.org/spreadsheetml/2006/main">
  <c r="BA25" i="1"/>
  <c r="AZ29"/>
  <c r="AZ26"/>
  <c r="AZ25"/>
  <c r="O30" i="26"/>
  <c r="Q30" s="1"/>
  <c r="V33"/>
  <c r="U33"/>
  <c r="W33" s="1"/>
  <c r="O27"/>
  <c r="Q27" s="1"/>
  <c r="O26"/>
  <c r="P26" s="1"/>
  <c r="U27"/>
  <c r="V27" s="1"/>
  <c r="U28"/>
  <c r="V28" s="1"/>
  <c r="U26"/>
  <c r="W26" s="1"/>
  <c r="U24"/>
  <c r="W24" s="1"/>
  <c r="W28" l="1"/>
  <c r="V26"/>
  <c r="W27"/>
  <c r="Q26"/>
  <c r="P27"/>
  <c r="P30"/>
  <c r="V24"/>
  <c r="AA31" l="1"/>
  <c r="AB31" s="1"/>
  <c r="AA28"/>
  <c r="AB28" s="1"/>
  <c r="I27"/>
  <c r="J27" s="1"/>
  <c r="AY32"/>
  <c r="AZ32" s="1"/>
  <c r="AY26"/>
  <c r="AZ26" s="1"/>
  <c r="AG29"/>
  <c r="AH29" s="1"/>
  <c r="AG28"/>
  <c r="AH28" s="1"/>
  <c r="AG27"/>
  <c r="AH27" s="1"/>
  <c r="AG25"/>
  <c r="AH25" s="1"/>
  <c r="I31"/>
  <c r="J31" s="1"/>
  <c r="I29"/>
  <c r="J29" s="1"/>
  <c r="I28"/>
  <c r="J28" s="1"/>
  <c r="I24"/>
  <c r="J24" s="1"/>
  <c r="AC31" l="1"/>
  <c r="AC28"/>
  <c r="K27"/>
  <c r="BA32"/>
  <c r="BA26"/>
  <c r="AI29"/>
  <c r="AI28"/>
  <c r="AI27"/>
  <c r="AI25"/>
  <c r="K31"/>
  <c r="K29"/>
  <c r="K28"/>
  <c r="K24"/>
  <c r="AY25" i="32" l="1"/>
  <c r="AZ25"/>
  <c r="AY26"/>
  <c r="AZ26"/>
  <c r="AY27"/>
  <c r="AZ27"/>
  <c r="AY28"/>
  <c r="AZ28"/>
  <c r="AY29"/>
  <c r="AZ29"/>
  <c r="AY30"/>
  <c r="AZ30"/>
  <c r="AY31"/>
  <c r="AZ31"/>
  <c r="AY32"/>
  <c r="AZ32"/>
  <c r="AY33"/>
  <c r="AZ33"/>
  <c r="AZ24"/>
  <c r="AY24"/>
  <c r="AN25"/>
  <c r="AO25"/>
  <c r="AN26"/>
  <c r="AO26"/>
  <c r="AN27"/>
  <c r="AO27"/>
  <c r="AN28"/>
  <c r="AO28"/>
  <c r="AN29"/>
  <c r="AO29"/>
  <c r="AN30"/>
  <c r="AO30"/>
  <c r="AN31"/>
  <c r="AO31"/>
  <c r="AN32"/>
  <c r="AO32"/>
  <c r="AN33"/>
  <c r="AO33"/>
  <c r="Z25"/>
  <c r="AA25" s="1"/>
  <c r="Z26"/>
  <c r="AB26" s="1"/>
  <c r="AE26" s="1"/>
  <c r="Z27"/>
  <c r="AB27" s="1"/>
  <c r="AE27" s="1"/>
  <c r="Z28"/>
  <c r="AA28" s="1"/>
  <c r="Z29"/>
  <c r="AB29" s="1"/>
  <c r="AE29" s="1"/>
  <c r="Z30"/>
  <c r="AA30" s="1"/>
  <c r="Z31"/>
  <c r="AB31" s="1"/>
  <c r="AE31" s="1"/>
  <c r="Z32"/>
  <c r="AA32" s="1"/>
  <c r="Z33"/>
  <c r="AA33" s="1"/>
  <c r="T25"/>
  <c r="U25" s="1"/>
  <c r="T26"/>
  <c r="U26" s="1"/>
  <c r="V26"/>
  <c r="T27"/>
  <c r="U27" s="1"/>
  <c r="T28"/>
  <c r="U28" s="1"/>
  <c r="T29"/>
  <c r="U29" s="1"/>
  <c r="T30"/>
  <c r="U30" s="1"/>
  <c r="T31"/>
  <c r="T32"/>
  <c r="U32" s="1"/>
  <c r="T33"/>
  <c r="U33" s="1"/>
  <c r="I25"/>
  <c r="J25" s="1"/>
  <c r="I26"/>
  <c r="J26" s="1"/>
  <c r="I27"/>
  <c r="J27"/>
  <c r="K27"/>
  <c r="I28"/>
  <c r="J28" s="1"/>
  <c r="I29"/>
  <c r="J29"/>
  <c r="K29"/>
  <c r="I30"/>
  <c r="J30" s="1"/>
  <c r="I31"/>
  <c r="J31" s="1"/>
  <c r="I32"/>
  <c r="J32" s="1"/>
  <c r="I33"/>
  <c r="K33" s="1"/>
  <c r="AO24"/>
  <c r="AN24"/>
  <c r="AY25" i="30"/>
  <c r="AZ25"/>
  <c r="AY26"/>
  <c r="AZ26"/>
  <c r="AY27"/>
  <c r="AZ27"/>
  <c r="AY28"/>
  <c r="AZ28"/>
  <c r="AY29"/>
  <c r="AZ29"/>
  <c r="AY30"/>
  <c r="AZ30"/>
  <c r="AY31"/>
  <c r="AZ31"/>
  <c r="AY32"/>
  <c r="AZ32"/>
  <c r="AY33"/>
  <c r="AZ33"/>
  <c r="AZ24"/>
  <c r="AY24"/>
  <c r="AN25"/>
  <c r="AO25"/>
  <c r="AN26"/>
  <c r="AO26"/>
  <c r="AN27"/>
  <c r="AO27"/>
  <c r="AN28"/>
  <c r="AO28"/>
  <c r="AN29"/>
  <c r="AO29"/>
  <c r="AN30"/>
  <c r="AO30"/>
  <c r="AN31"/>
  <c r="AO31"/>
  <c r="AN32"/>
  <c r="AO32"/>
  <c r="AN33"/>
  <c r="AO33"/>
  <c r="Z25"/>
  <c r="AA25" s="1"/>
  <c r="Z26"/>
  <c r="AA26" s="1"/>
  <c r="Z27"/>
  <c r="Z28"/>
  <c r="AB28" s="1"/>
  <c r="AE28" s="1"/>
  <c r="AF28" s="1"/>
  <c r="Z29"/>
  <c r="AA29" s="1"/>
  <c r="Z30"/>
  <c r="AB30" s="1"/>
  <c r="AE30" s="1"/>
  <c r="AG30" s="1"/>
  <c r="AJ30" s="1"/>
  <c r="Z31"/>
  <c r="AA31" s="1"/>
  <c r="AB31"/>
  <c r="AE31" s="1"/>
  <c r="AF31" s="1"/>
  <c r="Z32"/>
  <c r="Z33"/>
  <c r="AA33" s="1"/>
  <c r="T25"/>
  <c r="U25" s="1"/>
  <c r="T26"/>
  <c r="V26" s="1"/>
  <c r="T27"/>
  <c r="U27" s="1"/>
  <c r="V27"/>
  <c r="T28"/>
  <c r="U28" s="1"/>
  <c r="T29"/>
  <c r="U29" s="1"/>
  <c r="T30"/>
  <c r="U30" s="1"/>
  <c r="T31"/>
  <c r="U31" s="1"/>
  <c r="T32"/>
  <c r="V32" s="1"/>
  <c r="T33"/>
  <c r="U33" s="1"/>
  <c r="I25"/>
  <c r="J25" s="1"/>
  <c r="I26"/>
  <c r="K26" s="1"/>
  <c r="I27"/>
  <c r="J27" s="1"/>
  <c r="I28"/>
  <c r="J28" s="1"/>
  <c r="I29"/>
  <c r="J29" s="1"/>
  <c r="I30"/>
  <c r="J30" s="1"/>
  <c r="I31"/>
  <c r="J31" s="1"/>
  <c r="I32"/>
  <c r="J32" s="1"/>
  <c r="I33"/>
  <c r="J33" s="1"/>
  <c r="AO24"/>
  <c r="AN24"/>
  <c r="AZ33" i="22"/>
  <c r="AY33"/>
  <c r="AZ32"/>
  <c r="AY32"/>
  <c r="AZ31"/>
  <c r="AY31"/>
  <c r="AZ30"/>
  <c r="AY30"/>
  <c r="AZ29"/>
  <c r="AY29"/>
  <c r="AZ28"/>
  <c r="AY28"/>
  <c r="AZ27"/>
  <c r="AY27"/>
  <c r="AZ26"/>
  <c r="AY26"/>
  <c r="AZ25"/>
  <c r="AY25"/>
  <c r="AZ24"/>
  <c r="AY24"/>
  <c r="I25"/>
  <c r="I26"/>
  <c r="K26" s="1"/>
  <c r="I27"/>
  <c r="J27" s="1"/>
  <c r="I28"/>
  <c r="K28" s="1"/>
  <c r="I29"/>
  <c r="J29" s="1"/>
  <c r="K29"/>
  <c r="I30"/>
  <c r="I31"/>
  <c r="J31" s="1"/>
  <c r="I32"/>
  <c r="J32" s="1"/>
  <c r="I33"/>
  <c r="O25"/>
  <c r="P25" s="1"/>
  <c r="O26"/>
  <c r="O27"/>
  <c r="Q27" s="1"/>
  <c r="O28"/>
  <c r="P28" s="1"/>
  <c r="O29"/>
  <c r="O30"/>
  <c r="P30" s="1"/>
  <c r="O31"/>
  <c r="P31" s="1"/>
  <c r="O32"/>
  <c r="O33"/>
  <c r="Q33" s="1"/>
  <c r="P33"/>
  <c r="U25"/>
  <c r="V25" s="1"/>
  <c r="U26"/>
  <c r="V26" s="1"/>
  <c r="U27"/>
  <c r="U28"/>
  <c r="W28" s="1"/>
  <c r="V28"/>
  <c r="U29"/>
  <c r="U30"/>
  <c r="W30" s="1"/>
  <c r="V30"/>
  <c r="U31"/>
  <c r="V31" s="1"/>
  <c r="U32"/>
  <c r="W32" s="1"/>
  <c r="U33"/>
  <c r="V33" s="1"/>
  <c r="W33"/>
  <c r="AN25"/>
  <c r="AO25"/>
  <c r="AN26"/>
  <c r="AO26"/>
  <c r="AN27"/>
  <c r="AO27"/>
  <c r="AN28"/>
  <c r="AO28"/>
  <c r="AN29"/>
  <c r="AO29"/>
  <c r="AN30"/>
  <c r="AO30"/>
  <c r="AN31"/>
  <c r="AO31"/>
  <c r="AN32"/>
  <c r="AO32"/>
  <c r="AN33"/>
  <c r="AO33"/>
  <c r="AO24"/>
  <c r="AN24"/>
  <c r="AT25" i="21"/>
  <c r="AU25"/>
  <c r="AT26"/>
  <c r="AU26"/>
  <c r="AT27"/>
  <c r="AU27"/>
  <c r="AT28"/>
  <c r="AU28"/>
  <c r="AT29"/>
  <c r="AU29"/>
  <c r="AT30"/>
  <c r="AU30"/>
  <c r="AT31"/>
  <c r="AU31"/>
  <c r="AT32"/>
  <c r="AU32"/>
  <c r="AT33"/>
  <c r="AU33"/>
  <c r="AU24"/>
  <c r="AT24"/>
  <c r="AI25"/>
  <c r="AJ25"/>
  <c r="AI26"/>
  <c r="AJ26"/>
  <c r="AI27"/>
  <c r="AJ27"/>
  <c r="AI28"/>
  <c r="AJ28"/>
  <c r="AI29"/>
  <c r="AJ29"/>
  <c r="AI30"/>
  <c r="AJ30"/>
  <c r="AI31"/>
  <c r="AJ31"/>
  <c r="AI32"/>
  <c r="AJ32"/>
  <c r="AI33"/>
  <c r="AJ33"/>
  <c r="U25"/>
  <c r="V25" s="1"/>
  <c r="U26"/>
  <c r="V26" s="1"/>
  <c r="U27"/>
  <c r="W27" s="1"/>
  <c r="Z27" s="1"/>
  <c r="U28"/>
  <c r="V28" s="1"/>
  <c r="U29"/>
  <c r="V29" s="1"/>
  <c r="U30"/>
  <c r="V30" s="1"/>
  <c r="U31"/>
  <c r="V31" s="1"/>
  <c r="U32"/>
  <c r="V32" s="1"/>
  <c r="U33"/>
  <c r="W33" s="1"/>
  <c r="Z33" s="1"/>
  <c r="O25"/>
  <c r="P25" s="1"/>
  <c r="O26"/>
  <c r="Q26" s="1"/>
  <c r="O27"/>
  <c r="P27" s="1"/>
  <c r="Q27"/>
  <c r="O28"/>
  <c r="Q28" s="1"/>
  <c r="O29"/>
  <c r="P29" s="1"/>
  <c r="O30"/>
  <c r="Q30" s="1"/>
  <c r="O31"/>
  <c r="P31" s="1"/>
  <c r="O32"/>
  <c r="Q32" s="1"/>
  <c r="O33"/>
  <c r="P33" s="1"/>
  <c r="I25"/>
  <c r="J25" s="1"/>
  <c r="I26"/>
  <c r="K26" s="1"/>
  <c r="I27"/>
  <c r="J27" s="1"/>
  <c r="I28"/>
  <c r="K28" s="1"/>
  <c r="I29"/>
  <c r="J29" s="1"/>
  <c r="I30"/>
  <c r="K30" s="1"/>
  <c r="I31"/>
  <c r="J31" s="1"/>
  <c r="I32"/>
  <c r="K32" s="1"/>
  <c r="I33"/>
  <c r="J33" s="1"/>
  <c r="AJ24"/>
  <c r="AI24"/>
  <c r="AA26" i="32" l="1"/>
  <c r="K25"/>
  <c r="K30" i="30"/>
  <c r="K29"/>
  <c r="J26"/>
  <c r="U32"/>
  <c r="V29"/>
  <c r="J26" i="21"/>
  <c r="Q33"/>
  <c r="Q31"/>
  <c r="Q25"/>
  <c r="W29"/>
  <c r="Z29" s="1"/>
  <c r="AA29" s="1"/>
  <c r="K33"/>
  <c r="K31"/>
  <c r="J28"/>
  <c r="J26" i="22"/>
  <c r="AA28" i="30"/>
  <c r="V32" i="32"/>
  <c r="K29" i="21"/>
  <c r="W31"/>
  <c r="Z31" s="1"/>
  <c r="AB31" s="1"/>
  <c r="AE31" s="1"/>
  <c r="W25"/>
  <c r="Z25" s="1"/>
  <c r="AA25" s="1"/>
  <c r="Q25" i="22"/>
  <c r="J28"/>
  <c r="V30" i="30"/>
  <c r="AA30"/>
  <c r="AB30" i="32"/>
  <c r="AE30" s="1"/>
  <c r="AG30" s="1"/>
  <c r="AJ30" s="1"/>
  <c r="J30" i="21"/>
  <c r="P30"/>
  <c r="P28"/>
  <c r="W28"/>
  <c r="Z28" s="1"/>
  <c r="W31" i="22"/>
  <c r="P27"/>
  <c r="K32"/>
  <c r="K32" i="30"/>
  <c r="K27"/>
  <c r="U26"/>
  <c r="AB33"/>
  <c r="AE33" s="1"/>
  <c r="AB26"/>
  <c r="AE26" s="1"/>
  <c r="AF26" s="1"/>
  <c r="K32" i="32"/>
  <c r="V30"/>
  <c r="AA29"/>
  <c r="AA27"/>
  <c r="W26" i="22"/>
  <c r="Q31"/>
  <c r="Q28"/>
  <c r="K31"/>
  <c r="V29" i="32"/>
  <c r="V27"/>
  <c r="AB32"/>
  <c r="AE32" s="1"/>
  <c r="AF32" s="1"/>
  <c r="K25" i="21"/>
  <c r="P32"/>
  <c r="V33"/>
  <c r="W26"/>
  <c r="Z26" s="1"/>
  <c r="AA26" s="1"/>
  <c r="K30" i="32"/>
  <c r="AA33" i="21"/>
  <c r="AB33"/>
  <c r="AE33" s="1"/>
  <c r="AA28"/>
  <c r="AB28"/>
  <c r="AE28" s="1"/>
  <c r="AA27"/>
  <c r="AB27"/>
  <c r="AE27" s="1"/>
  <c r="AA31"/>
  <c r="AB26"/>
  <c r="AE26" s="1"/>
  <c r="J32"/>
  <c r="K27"/>
  <c r="Q29"/>
  <c r="P26"/>
  <c r="W30"/>
  <c r="Z30" s="1"/>
  <c r="V27"/>
  <c r="W32"/>
  <c r="Z32" s="1"/>
  <c r="V29" i="22"/>
  <c r="W29"/>
  <c r="V27"/>
  <c r="W27"/>
  <c r="P26"/>
  <c r="Q26"/>
  <c r="J30"/>
  <c r="K30"/>
  <c r="AF33" i="30"/>
  <c r="AG33"/>
  <c r="AJ33" s="1"/>
  <c r="V32" i="22"/>
  <c r="Q30"/>
  <c r="J25"/>
  <c r="K25"/>
  <c r="P32"/>
  <c r="Q32"/>
  <c r="P29"/>
  <c r="Q29"/>
  <c r="J33"/>
  <c r="K33"/>
  <c r="K27"/>
  <c r="K28" i="30"/>
  <c r="K25"/>
  <c r="V33"/>
  <c r="V28"/>
  <c r="V25"/>
  <c r="AB32"/>
  <c r="AE32" s="1"/>
  <c r="AA32"/>
  <c r="AB25"/>
  <c r="AE25" s="1"/>
  <c r="AF30"/>
  <c r="K33"/>
  <c r="V31"/>
  <c r="AA27"/>
  <c r="AB27"/>
  <c r="AE27" s="1"/>
  <c r="AG28"/>
  <c r="AJ28" s="1"/>
  <c r="AK30"/>
  <c r="AL30"/>
  <c r="AG31"/>
  <c r="AJ31" s="1"/>
  <c r="J33" i="32"/>
  <c r="K31"/>
  <c r="K28"/>
  <c r="AG31"/>
  <c r="AJ31" s="1"/>
  <c r="AF31"/>
  <c r="K26"/>
  <c r="AF30"/>
  <c r="AG32"/>
  <c r="AJ32" s="1"/>
  <c r="AF26"/>
  <c r="AG26"/>
  <c r="AJ26" s="1"/>
  <c r="AB29" i="30"/>
  <c r="AE29" s="1"/>
  <c r="V31" i="32"/>
  <c r="U31"/>
  <c r="AF29"/>
  <c r="AG29"/>
  <c r="AJ29" s="1"/>
  <c r="AF27"/>
  <c r="AG27"/>
  <c r="AJ27" s="1"/>
  <c r="AA31"/>
  <c r="V33"/>
  <c r="AB33"/>
  <c r="AE33" s="1"/>
  <c r="V28"/>
  <c r="V25"/>
  <c r="AB28"/>
  <c r="AE28" s="1"/>
  <c r="AB25"/>
  <c r="AE25" s="1"/>
  <c r="K31" i="30"/>
  <c r="W25" i="22"/>
  <c r="AG26" i="30" l="1"/>
  <c r="AJ26" s="1"/>
  <c r="AB25" i="21"/>
  <c r="AE25" s="1"/>
  <c r="AB29"/>
  <c r="AE29" s="1"/>
  <c r="AF29" s="1"/>
  <c r="AK30" i="32"/>
  <c r="AL30"/>
  <c r="AK31"/>
  <c r="AL31"/>
  <c r="AG32" i="30"/>
  <c r="AJ32" s="1"/>
  <c r="AF32"/>
  <c r="AA30" i="21"/>
  <c r="AB30"/>
  <c r="AE30" s="1"/>
  <c r="AG31"/>
  <c r="AK31" s="1"/>
  <c r="AF31"/>
  <c r="AF28"/>
  <c r="AG28"/>
  <c r="AK28" s="1"/>
  <c r="AF25" i="32"/>
  <c r="AG25"/>
  <c r="AJ25" s="1"/>
  <c r="AK27"/>
  <c r="AL27"/>
  <c r="AF26" i="21"/>
  <c r="AG26"/>
  <c r="AK26" s="1"/>
  <c r="AF25"/>
  <c r="AG25"/>
  <c r="AK25" s="1"/>
  <c r="AF33"/>
  <c r="AG33"/>
  <c r="AK33" s="1"/>
  <c r="AK31" i="30"/>
  <c r="AL31"/>
  <c r="AF28" i="32"/>
  <c r="AG28"/>
  <c r="AJ28" s="1"/>
  <c r="AF29" i="30"/>
  <c r="AG29"/>
  <c r="AJ29" s="1"/>
  <c r="AK32" i="32"/>
  <c r="AL32"/>
  <c r="AF27" i="30"/>
  <c r="AG27"/>
  <c r="AJ27" s="1"/>
  <c r="AL33"/>
  <c r="AK33"/>
  <c r="AF33" i="32"/>
  <c r="AG33"/>
  <c r="AJ33" s="1"/>
  <c r="AK29"/>
  <c r="AL29"/>
  <c r="AK28" i="30"/>
  <c r="AL28"/>
  <c r="AF25"/>
  <c r="AG25"/>
  <c r="AJ25" s="1"/>
  <c r="AL26" i="32"/>
  <c r="AK26"/>
  <c r="AK26" i="30"/>
  <c r="AL26"/>
  <c r="AA32" i="21"/>
  <c r="AB32"/>
  <c r="AE32" s="1"/>
  <c r="AF27"/>
  <c r="AG27"/>
  <c r="AK27" s="1"/>
  <c r="AZ25" i="20"/>
  <c r="BA25"/>
  <c r="AZ26"/>
  <c r="BA26"/>
  <c r="AZ27"/>
  <c r="BA27"/>
  <c r="AZ28"/>
  <c r="BA28"/>
  <c r="AZ29"/>
  <c r="BA29"/>
  <c r="AZ30"/>
  <c r="BA30"/>
  <c r="AZ31"/>
  <c r="BA31"/>
  <c r="AZ32"/>
  <c r="BA32"/>
  <c r="AZ33"/>
  <c r="BA33"/>
  <c r="BA24"/>
  <c r="AZ24"/>
  <c r="AO25"/>
  <c r="AP25"/>
  <c r="AO26"/>
  <c r="AP26"/>
  <c r="AO27"/>
  <c r="AP27"/>
  <c r="AO28"/>
  <c r="AP28"/>
  <c r="AO29"/>
  <c r="AP29"/>
  <c r="AO30"/>
  <c r="AP30"/>
  <c r="AO31"/>
  <c r="AP31"/>
  <c r="AO32"/>
  <c r="AP32"/>
  <c r="AO33"/>
  <c r="AP33"/>
  <c r="AA25"/>
  <c r="AB25" s="1"/>
  <c r="AA26"/>
  <c r="AB26" s="1"/>
  <c r="AA27"/>
  <c r="AA28"/>
  <c r="AC28" s="1"/>
  <c r="AF28" s="1"/>
  <c r="AA29"/>
  <c r="AB29" s="1"/>
  <c r="AA30"/>
  <c r="AB30" s="1"/>
  <c r="AA31"/>
  <c r="AB31" s="1"/>
  <c r="AA32"/>
  <c r="AC32" s="1"/>
  <c r="AF32" s="1"/>
  <c r="AA33"/>
  <c r="AB33" s="1"/>
  <c r="U25"/>
  <c r="V25" s="1"/>
  <c r="U26"/>
  <c r="V26" s="1"/>
  <c r="W26"/>
  <c r="U27"/>
  <c r="U28"/>
  <c r="W28" s="1"/>
  <c r="U29"/>
  <c r="V29" s="1"/>
  <c r="U30"/>
  <c r="V30" s="1"/>
  <c r="U31"/>
  <c r="V31" s="1"/>
  <c r="W31"/>
  <c r="U32"/>
  <c r="W32" s="1"/>
  <c r="U33"/>
  <c r="V33" s="1"/>
  <c r="O25"/>
  <c r="P25" s="1"/>
  <c r="O26"/>
  <c r="O27"/>
  <c r="P27" s="1"/>
  <c r="O28"/>
  <c r="P28" s="1"/>
  <c r="O29"/>
  <c r="P29" s="1"/>
  <c r="O30"/>
  <c r="P30" s="1"/>
  <c r="Q30"/>
  <c r="O31"/>
  <c r="O32"/>
  <c r="P32" s="1"/>
  <c r="Q32"/>
  <c r="O33"/>
  <c r="P33" s="1"/>
  <c r="I25"/>
  <c r="I26"/>
  <c r="K26" s="1"/>
  <c r="I27"/>
  <c r="J27" s="1"/>
  <c r="I28"/>
  <c r="K28" s="1"/>
  <c r="I29"/>
  <c r="J29" s="1"/>
  <c r="I30"/>
  <c r="K30" s="1"/>
  <c r="J30"/>
  <c r="I31"/>
  <c r="J31" s="1"/>
  <c r="I32"/>
  <c r="K32" s="1"/>
  <c r="I33"/>
  <c r="AP24"/>
  <c r="AO24"/>
  <c r="AZ25" i="25"/>
  <c r="AY26"/>
  <c r="AY27"/>
  <c r="AY28"/>
  <c r="AY29"/>
  <c r="AY30"/>
  <c r="AY31"/>
  <c r="AY32"/>
  <c r="AY33"/>
  <c r="AY34"/>
  <c r="AY25"/>
  <c r="AZ26"/>
  <c r="AZ27"/>
  <c r="AZ28"/>
  <c r="AZ29"/>
  <c r="AZ30"/>
  <c r="AZ31"/>
  <c r="AZ32"/>
  <c r="AZ33"/>
  <c r="AZ34"/>
  <c r="I26"/>
  <c r="J26" s="1"/>
  <c r="I27"/>
  <c r="K27" s="1"/>
  <c r="I28"/>
  <c r="J28" s="1"/>
  <c r="I29"/>
  <c r="I30"/>
  <c r="I31"/>
  <c r="J31" s="1"/>
  <c r="K31"/>
  <c r="I32"/>
  <c r="I33"/>
  <c r="J33" s="1"/>
  <c r="I34"/>
  <c r="J34" s="1"/>
  <c r="O26"/>
  <c r="P26" s="1"/>
  <c r="O27"/>
  <c r="O28"/>
  <c r="P28" s="1"/>
  <c r="Q28"/>
  <c r="O29"/>
  <c r="O30"/>
  <c r="O31"/>
  <c r="O32"/>
  <c r="P32" s="1"/>
  <c r="O33"/>
  <c r="Q33" s="1"/>
  <c r="O34"/>
  <c r="P34" s="1"/>
  <c r="Z26"/>
  <c r="AA26" s="1"/>
  <c r="Z27"/>
  <c r="AA27" s="1"/>
  <c r="Z28"/>
  <c r="Z29"/>
  <c r="AB29" s="1"/>
  <c r="AE29" s="1"/>
  <c r="Z30"/>
  <c r="AA30" s="1"/>
  <c r="Z31"/>
  <c r="AB31" s="1"/>
  <c r="AE31" s="1"/>
  <c r="AF31" s="1"/>
  <c r="Z32"/>
  <c r="AA32" s="1"/>
  <c r="Z33"/>
  <c r="Z34"/>
  <c r="AA34" s="1"/>
  <c r="AN26"/>
  <c r="AO26"/>
  <c r="AN27"/>
  <c r="AO27"/>
  <c r="AN28"/>
  <c r="AO28"/>
  <c r="AN29"/>
  <c r="AO29"/>
  <c r="AN30"/>
  <c r="AO30"/>
  <c r="AN31"/>
  <c r="AO31"/>
  <c r="AN32"/>
  <c r="AO32"/>
  <c r="AN33"/>
  <c r="AO33"/>
  <c r="AN34"/>
  <c r="AO34"/>
  <c r="AO25"/>
  <c r="AN25"/>
  <c r="BF26" i="24"/>
  <c r="BF27"/>
  <c r="BF28"/>
  <c r="BF29"/>
  <c r="BF30"/>
  <c r="BF31"/>
  <c r="BF32"/>
  <c r="BF33"/>
  <c r="BF34"/>
  <c r="BF25"/>
  <c r="BE26"/>
  <c r="BE27"/>
  <c r="BE28"/>
  <c r="BE29"/>
  <c r="BE30"/>
  <c r="BE31"/>
  <c r="BE32"/>
  <c r="BE33"/>
  <c r="BE34"/>
  <c r="BE25"/>
  <c r="AT26"/>
  <c r="AU26"/>
  <c r="AT27"/>
  <c r="AU27"/>
  <c r="AT28"/>
  <c r="AU28"/>
  <c r="AT29"/>
  <c r="AU29"/>
  <c r="AT30"/>
  <c r="AU30"/>
  <c r="AT31"/>
  <c r="AU31"/>
  <c r="AT32"/>
  <c r="AU32"/>
  <c r="AT33"/>
  <c r="AU33"/>
  <c r="AT34"/>
  <c r="AU34"/>
  <c r="AF26"/>
  <c r="AF27"/>
  <c r="AG27" s="1"/>
  <c r="AF28"/>
  <c r="AG28" s="1"/>
  <c r="AF29"/>
  <c r="AH29" s="1"/>
  <c r="AK29" s="1"/>
  <c r="AF30"/>
  <c r="AG30" s="1"/>
  <c r="AF31"/>
  <c r="AF32"/>
  <c r="AG32" s="1"/>
  <c r="AF33"/>
  <c r="AG33" s="1"/>
  <c r="AF34"/>
  <c r="Z26"/>
  <c r="AB26" s="1"/>
  <c r="Z27"/>
  <c r="Z28"/>
  <c r="AA28" s="1"/>
  <c r="Z29"/>
  <c r="Z30"/>
  <c r="AB30" s="1"/>
  <c r="Z31"/>
  <c r="Z32"/>
  <c r="AA32" s="1"/>
  <c r="Z33"/>
  <c r="Z34"/>
  <c r="AB34" s="1"/>
  <c r="T26"/>
  <c r="U26" s="1"/>
  <c r="T27"/>
  <c r="V27" s="1"/>
  <c r="T28"/>
  <c r="V28" s="1"/>
  <c r="U28"/>
  <c r="T29"/>
  <c r="T30"/>
  <c r="T31"/>
  <c r="T32"/>
  <c r="V32" s="1"/>
  <c r="T33"/>
  <c r="U33" s="1"/>
  <c r="T34"/>
  <c r="U34" s="1"/>
  <c r="V34"/>
  <c r="I26"/>
  <c r="J26" s="1"/>
  <c r="I27"/>
  <c r="K27" s="1"/>
  <c r="I28"/>
  <c r="J28" s="1"/>
  <c r="I29"/>
  <c r="J29" s="1"/>
  <c r="I30"/>
  <c r="I31"/>
  <c r="K31" s="1"/>
  <c r="I32"/>
  <c r="J32" s="1"/>
  <c r="I33"/>
  <c r="K33" s="1"/>
  <c r="J33"/>
  <c r="I34"/>
  <c r="J34" s="1"/>
  <c r="AU25"/>
  <c r="AT25"/>
  <c r="AG29" i="21" l="1"/>
  <c r="AK29" s="1"/>
  <c r="AN29" s="1"/>
  <c r="V28" i="20"/>
  <c r="K33" i="25"/>
  <c r="J27"/>
  <c r="J31" i="24"/>
  <c r="V26"/>
  <c r="AB32"/>
  <c r="J26" i="20"/>
  <c r="AC31"/>
  <c r="AF31" s="1"/>
  <c r="AB28"/>
  <c r="J28"/>
  <c r="U27" i="24"/>
  <c r="AG29"/>
  <c r="V33"/>
  <c r="Q33" i="20"/>
  <c r="V32"/>
  <c r="AB32"/>
  <c r="AC30"/>
  <c r="AF30" s="1"/>
  <c r="AH30" s="1"/>
  <c r="AK30" s="1"/>
  <c r="AB28" i="24"/>
  <c r="Q32" i="25"/>
  <c r="Q26"/>
  <c r="Q28" i="20"/>
  <c r="Q25"/>
  <c r="J30" i="24"/>
  <c r="U31"/>
  <c r="V31"/>
  <c r="AA31"/>
  <c r="AB31"/>
  <c r="AA33" i="25"/>
  <c r="AB33"/>
  <c r="AE33" s="1"/>
  <c r="AF33" s="1"/>
  <c r="K28" i="24"/>
  <c r="K26"/>
  <c r="V30"/>
  <c r="U30"/>
  <c r="AA27"/>
  <c r="AB27"/>
  <c r="AA28" i="25"/>
  <c r="AB28"/>
  <c r="AE28" s="1"/>
  <c r="AF28" s="1"/>
  <c r="K30" i="24"/>
  <c r="U29"/>
  <c r="V29"/>
  <c r="J25" i="20"/>
  <c r="K25"/>
  <c r="J27" i="24"/>
  <c r="Q31" i="25"/>
  <c r="P31"/>
  <c r="AA34" i="24"/>
  <c r="AA30"/>
  <c r="AA26"/>
  <c r="AH32"/>
  <c r="AK32" s="1"/>
  <c r="AM32" s="1"/>
  <c r="AP32" s="1"/>
  <c r="AH27"/>
  <c r="AK27" s="1"/>
  <c r="AM27" s="1"/>
  <c r="AP27" s="1"/>
  <c r="AB32" i="25"/>
  <c r="AE32" s="1"/>
  <c r="AF32" s="1"/>
  <c r="AA29"/>
  <c r="AB27"/>
  <c r="AE27" s="1"/>
  <c r="AF27" s="1"/>
  <c r="P27"/>
  <c r="Q27"/>
  <c r="J30"/>
  <c r="K30"/>
  <c r="P29"/>
  <c r="Q29"/>
  <c r="Q26" i="20"/>
  <c r="P26"/>
  <c r="V27"/>
  <c r="W27"/>
  <c r="AB27"/>
  <c r="AC27"/>
  <c r="AF27" s="1"/>
  <c r="AG27" s="1"/>
  <c r="J33"/>
  <c r="K33"/>
  <c r="K34" i="25"/>
  <c r="K28"/>
  <c r="K26"/>
  <c r="K31" i="20"/>
  <c r="K29"/>
  <c r="K29" i="24"/>
  <c r="K34"/>
  <c r="U32"/>
  <c r="AG34"/>
  <c r="AH34"/>
  <c r="AK34" s="1"/>
  <c r="AG31"/>
  <c r="AH31"/>
  <c r="AK31" s="1"/>
  <c r="AG26"/>
  <c r="AH26"/>
  <c r="AK26" s="1"/>
  <c r="AA33"/>
  <c r="AB33"/>
  <c r="AA29"/>
  <c r="AB29"/>
  <c r="AL29"/>
  <c r="AM29"/>
  <c r="AP29" s="1"/>
  <c r="AL27"/>
  <c r="AH33"/>
  <c r="AK33" s="1"/>
  <c r="AH30"/>
  <c r="AK30" s="1"/>
  <c r="AF29" i="25"/>
  <c r="AG29"/>
  <c r="AJ29" s="1"/>
  <c r="AK29" s="1"/>
  <c r="AH28" i="24"/>
  <c r="AK28" s="1"/>
  <c r="AB34" i="25"/>
  <c r="AE34" s="1"/>
  <c r="AA31"/>
  <c r="AB26"/>
  <c r="AE26" s="1"/>
  <c r="AF26" s="1"/>
  <c r="P33"/>
  <c r="K29"/>
  <c r="J29"/>
  <c r="AG33"/>
  <c r="AJ33" s="1"/>
  <c r="AK33" s="1"/>
  <c r="AB30"/>
  <c r="AE30" s="1"/>
  <c r="Q34"/>
  <c r="J32"/>
  <c r="K32"/>
  <c r="P30"/>
  <c r="Q30"/>
  <c r="J32" i="20"/>
  <c r="K27"/>
  <c r="P31"/>
  <c r="Q31"/>
  <c r="Q29"/>
  <c r="Q27"/>
  <c r="AG30"/>
  <c r="AG28"/>
  <c r="AH28"/>
  <c r="AK28" s="1"/>
  <c r="AL28" s="1"/>
  <c r="AH27"/>
  <c r="AK27" s="1"/>
  <c r="AN27" i="21"/>
  <c r="AS27"/>
  <c r="AV27" s="1"/>
  <c r="AG31" i="20"/>
  <c r="AH31"/>
  <c r="AK31" s="1"/>
  <c r="AG32"/>
  <c r="AH32"/>
  <c r="AK32" s="1"/>
  <c r="AL32" s="1"/>
  <c r="W30"/>
  <c r="AC26"/>
  <c r="AF26" s="1"/>
  <c r="AK33" i="32"/>
  <c r="AL33"/>
  <c r="AK28"/>
  <c r="AL28"/>
  <c r="AS25" i="21"/>
  <c r="AV25" s="1"/>
  <c r="AN25"/>
  <c r="W33" i="20"/>
  <c r="W25"/>
  <c r="AC29"/>
  <c r="AF29" s="1"/>
  <c r="AF32" i="21"/>
  <c r="AG32"/>
  <c r="AK32" s="1"/>
  <c r="AK25" i="32"/>
  <c r="AL25"/>
  <c r="AF30" i="21"/>
  <c r="AG30"/>
  <c r="AK30" s="1"/>
  <c r="AK32" i="30"/>
  <c r="AL32"/>
  <c r="AK25"/>
  <c r="AL25"/>
  <c r="AL27"/>
  <c r="AK27"/>
  <c r="AK29"/>
  <c r="AL29"/>
  <c r="AN28" i="21"/>
  <c r="AS28"/>
  <c r="AV28" s="1"/>
  <c r="W29" i="20"/>
  <c r="AC33"/>
  <c r="AF33" s="1"/>
  <c r="AC25"/>
  <c r="AF25" s="1"/>
  <c r="AS33" i="21"/>
  <c r="AV33" s="1"/>
  <c r="AN33"/>
  <c r="AS26"/>
  <c r="AV26" s="1"/>
  <c r="AN26"/>
  <c r="AS31"/>
  <c r="AV31" s="1"/>
  <c r="AN31"/>
  <c r="K32" i="24"/>
  <c r="AM28" i="20"/>
  <c r="AM32"/>
  <c r="AL29" i="25"/>
  <c r="AG31"/>
  <c r="AJ31" s="1"/>
  <c r="AS29" i="21" l="1"/>
  <c r="AV29" s="1"/>
  <c r="AL30" i="20"/>
  <c r="AM30"/>
  <c r="AQ30" s="1"/>
  <c r="AQ28"/>
  <c r="AL32" i="24"/>
  <c r="AG32" i="25"/>
  <c r="AJ32" s="1"/>
  <c r="AG26"/>
  <c r="AJ26" s="1"/>
  <c r="AG28"/>
  <c r="AJ28" s="1"/>
  <c r="AL33"/>
  <c r="AG27"/>
  <c r="AJ27" s="1"/>
  <c r="AK27" s="1"/>
  <c r="AY28" i="20"/>
  <c r="BB28" s="1"/>
  <c r="AT28"/>
  <c r="AG33"/>
  <c r="AH33"/>
  <c r="AK33" s="1"/>
  <c r="AM27"/>
  <c r="AQ27" s="1"/>
  <c r="AL27"/>
  <c r="AN32" i="21"/>
  <c r="AS32"/>
  <c r="AV32" s="1"/>
  <c r="AM31" i="20"/>
  <c r="AQ31" s="1"/>
  <c r="AL31"/>
  <c r="AG30" i="25"/>
  <c r="AJ30" s="1"/>
  <c r="AF30"/>
  <c r="AL27"/>
  <c r="AG34"/>
  <c r="AJ34" s="1"/>
  <c r="AF34"/>
  <c r="AQ29" i="24"/>
  <c r="AR29"/>
  <c r="AL31"/>
  <c r="AM31"/>
  <c r="AP31" s="1"/>
  <c r="AG26" i="20"/>
  <c r="AH26"/>
  <c r="AK26" s="1"/>
  <c r="AQ32"/>
  <c r="AM28" i="24"/>
  <c r="AP28" s="1"/>
  <c r="AL28"/>
  <c r="AL30"/>
  <c r="AM30"/>
  <c r="AP30" s="1"/>
  <c r="AG25" i="20"/>
  <c r="AH25"/>
  <c r="AK25" s="1"/>
  <c r="AS30" i="21"/>
  <c r="AV30" s="1"/>
  <c r="AN30"/>
  <c r="AG29" i="20"/>
  <c r="AH29"/>
  <c r="AK29" s="1"/>
  <c r="AL33" i="24"/>
  <c r="AM33"/>
  <c r="AP33" s="1"/>
  <c r="AQ27"/>
  <c r="AR27"/>
  <c r="AQ32"/>
  <c r="AR32"/>
  <c r="AL26"/>
  <c r="AM26"/>
  <c r="AP26" s="1"/>
  <c r="AL34"/>
  <c r="AM34"/>
  <c r="AP34" s="1"/>
  <c r="AK26" i="25"/>
  <c r="AL26"/>
  <c r="AK31"/>
  <c r="AL31"/>
  <c r="BA26" i="1"/>
  <c r="BA27"/>
  <c r="BA28"/>
  <c r="BA29"/>
  <c r="BA30"/>
  <c r="BA31"/>
  <c r="BA32"/>
  <c r="BA33"/>
  <c r="BA34"/>
  <c r="AZ27"/>
  <c r="AZ28"/>
  <c r="AZ30"/>
  <c r="AZ31"/>
  <c r="AZ32"/>
  <c r="AZ33"/>
  <c r="AZ34"/>
  <c r="AO26"/>
  <c r="AP26"/>
  <c r="AO27"/>
  <c r="AP27"/>
  <c r="AO28"/>
  <c r="AP28"/>
  <c r="AO29"/>
  <c r="AP29"/>
  <c r="AO30"/>
  <c r="AP30"/>
  <c r="AO31"/>
  <c r="AP31"/>
  <c r="AO32"/>
  <c r="AP32"/>
  <c r="AO33"/>
  <c r="AP33"/>
  <c r="AO34"/>
  <c r="AP34"/>
  <c r="AP25"/>
  <c r="AO25"/>
  <c r="AA26"/>
  <c r="AB26" s="1"/>
  <c r="AA27"/>
  <c r="AB27" s="1"/>
  <c r="AA28"/>
  <c r="AB28" s="1"/>
  <c r="AA29"/>
  <c r="AC29" s="1"/>
  <c r="AA30"/>
  <c r="AB30" s="1"/>
  <c r="AA31"/>
  <c r="AB31" s="1"/>
  <c r="AA32"/>
  <c r="AB32" s="1"/>
  <c r="AA33"/>
  <c r="AB33" s="1"/>
  <c r="AA34"/>
  <c r="AB34" s="1"/>
  <c r="U26"/>
  <c r="V26" s="1"/>
  <c r="U27"/>
  <c r="V27" s="1"/>
  <c r="U28"/>
  <c r="W28" s="1"/>
  <c r="U29"/>
  <c r="V29" s="1"/>
  <c r="U30"/>
  <c r="V30" s="1"/>
  <c r="U31"/>
  <c r="V31" s="1"/>
  <c r="U32"/>
  <c r="V32" s="1"/>
  <c r="U33"/>
  <c r="V33" s="1"/>
  <c r="U34"/>
  <c r="V34" s="1"/>
  <c r="O26"/>
  <c r="P26" s="1"/>
  <c r="O27"/>
  <c r="Q27" s="1"/>
  <c r="O28"/>
  <c r="P28" s="1"/>
  <c r="O29"/>
  <c r="P29" s="1"/>
  <c r="O30"/>
  <c r="P30" s="1"/>
  <c r="O31"/>
  <c r="P31" s="1"/>
  <c r="O32"/>
  <c r="P32" s="1"/>
  <c r="O33"/>
  <c r="P33" s="1"/>
  <c r="Q33"/>
  <c r="O34"/>
  <c r="P34" s="1"/>
  <c r="I26"/>
  <c r="J26" s="1"/>
  <c r="I27"/>
  <c r="J27" s="1"/>
  <c r="I28"/>
  <c r="J28" s="1"/>
  <c r="I29"/>
  <c r="K29" s="1"/>
  <c r="I30"/>
  <c r="J30" s="1"/>
  <c r="I31"/>
  <c r="J31" s="1"/>
  <c r="I32"/>
  <c r="J32" s="1"/>
  <c r="I33"/>
  <c r="K33" s="1"/>
  <c r="I34"/>
  <c r="J34" s="1"/>
  <c r="Z24" i="32"/>
  <c r="AB24" s="1"/>
  <c r="AE24" s="1"/>
  <c r="T24"/>
  <c r="U24" s="1"/>
  <c r="I24"/>
  <c r="J24" s="1"/>
  <c r="Z24" i="30"/>
  <c r="AA24" s="1"/>
  <c r="T24"/>
  <c r="V24" s="1"/>
  <c r="I24"/>
  <c r="J24" s="1"/>
  <c r="U24" i="22"/>
  <c r="V24" s="1"/>
  <c r="O24"/>
  <c r="P24" s="1"/>
  <c r="I24"/>
  <c r="K24" s="1"/>
  <c r="U24" i="21"/>
  <c r="V24" s="1"/>
  <c r="O24"/>
  <c r="P24" s="1"/>
  <c r="I24"/>
  <c r="J24" s="1"/>
  <c r="AA24" i="20"/>
  <c r="AC24" s="1"/>
  <c r="AF24" s="1"/>
  <c r="U24"/>
  <c r="V24" s="1"/>
  <c r="O24"/>
  <c r="P24" s="1"/>
  <c r="I24"/>
  <c r="J24" s="1"/>
  <c r="Z25" i="25"/>
  <c r="AB25" s="1"/>
  <c r="AE25" s="1"/>
  <c r="O25"/>
  <c r="P25" s="1"/>
  <c r="I25"/>
  <c r="J25" s="1"/>
  <c r="AF25" i="24"/>
  <c r="AG25" s="1"/>
  <c r="Z25"/>
  <c r="AB25" s="1"/>
  <c r="T25"/>
  <c r="V25" s="1"/>
  <c r="I25"/>
  <c r="AA25" i="1"/>
  <c r="AB25" s="1"/>
  <c r="U25"/>
  <c r="V25" s="1"/>
  <c r="O25"/>
  <c r="P25" s="1"/>
  <c r="I25"/>
  <c r="J25" s="1"/>
  <c r="Q24" i="22" l="1"/>
  <c r="AT30" i="20"/>
  <c r="AY30"/>
  <c r="BB30" s="1"/>
  <c r="J33" i="1"/>
  <c r="W30"/>
  <c r="K31"/>
  <c r="K28"/>
  <c r="Q31"/>
  <c r="V28"/>
  <c r="W32"/>
  <c r="AC31"/>
  <c r="AF31" s="1"/>
  <c r="AH31" s="1"/>
  <c r="AK31" s="1"/>
  <c r="Q25"/>
  <c r="W27"/>
  <c r="V24" i="32"/>
  <c r="K24" i="20"/>
  <c r="J29" i="1"/>
  <c r="Q26"/>
  <c r="AK32" i="25"/>
  <c r="AL32"/>
  <c r="AF29" i="1"/>
  <c r="AH29" s="1"/>
  <c r="AB29"/>
  <c r="W24" i="21"/>
  <c r="Z24" s="1"/>
  <c r="AA24" s="1"/>
  <c r="AK28" i="25"/>
  <c r="AL28"/>
  <c r="U25" i="24"/>
  <c r="W24" i="20"/>
  <c r="K24" i="30"/>
  <c r="P27" i="1"/>
  <c r="AC30"/>
  <c r="AF30" s="1"/>
  <c r="AG30" s="1"/>
  <c r="Q25" i="25"/>
  <c r="AC25" i="1"/>
  <c r="AF25" s="1"/>
  <c r="AH25" s="1"/>
  <c r="AK25" s="1"/>
  <c r="AL25" s="1"/>
  <c r="K24" i="21"/>
  <c r="AB24" i="30"/>
  <c r="AE24" s="1"/>
  <c r="AG24" s="1"/>
  <c r="AJ24" s="1"/>
  <c r="K32" i="1"/>
  <c r="Q32"/>
  <c r="W31"/>
  <c r="AG25" i="25"/>
  <c r="AJ25" s="1"/>
  <c r="AF25"/>
  <c r="AH24" i="20"/>
  <c r="AK24" s="1"/>
  <c r="AG24"/>
  <c r="AG24" i="32"/>
  <c r="AJ24" s="1"/>
  <c r="AF24"/>
  <c r="AG31" i="1"/>
  <c r="AT31" i="20"/>
  <c r="AY31"/>
  <c r="BB31" s="1"/>
  <c r="K25" i="1"/>
  <c r="W25"/>
  <c r="K25" i="25"/>
  <c r="Q24" i="20"/>
  <c r="Q24" i="21"/>
  <c r="W24" i="22"/>
  <c r="K24" i="32"/>
  <c r="AA25" i="24"/>
  <c r="K34" i="1"/>
  <c r="K26"/>
  <c r="Q34"/>
  <c r="Q29"/>
  <c r="W33"/>
  <c r="AC34"/>
  <c r="AF34" s="1"/>
  <c r="AC32"/>
  <c r="AF32" s="1"/>
  <c r="AC27"/>
  <c r="AF27" s="1"/>
  <c r="K27"/>
  <c r="W34"/>
  <c r="AR34" i="24"/>
  <c r="AQ34"/>
  <c r="AQ33"/>
  <c r="AR33"/>
  <c r="AM29" i="20"/>
  <c r="AQ29" s="1"/>
  <c r="AL29"/>
  <c r="AM25"/>
  <c r="AQ25" s="1"/>
  <c r="AL25"/>
  <c r="AL26"/>
  <c r="AM26"/>
  <c r="AQ26" s="1"/>
  <c r="AM33"/>
  <c r="AQ33" s="1"/>
  <c r="AL33"/>
  <c r="AA25" i="25"/>
  <c r="AB24" i="20"/>
  <c r="J24" i="22"/>
  <c r="U24" i="30"/>
  <c r="AA24" i="32"/>
  <c r="K30" i="1"/>
  <c r="Q30"/>
  <c r="Q28"/>
  <c r="W29"/>
  <c r="W26"/>
  <c r="AC33"/>
  <c r="AF33" s="1"/>
  <c r="AC28"/>
  <c r="AF28" s="1"/>
  <c r="AC26"/>
  <c r="AF26" s="1"/>
  <c r="AQ30" i="24"/>
  <c r="AR30"/>
  <c r="AK34" i="25"/>
  <c r="AL34"/>
  <c r="AK30"/>
  <c r="AL30"/>
  <c r="K25" i="24"/>
  <c r="J25"/>
  <c r="AQ26"/>
  <c r="AR26"/>
  <c r="AQ28"/>
  <c r="AR28"/>
  <c r="AY32" i="20"/>
  <c r="BB32" s="1"/>
  <c r="AT32"/>
  <c r="AQ31" i="24"/>
  <c r="AR31"/>
  <c r="AT27" i="20"/>
  <c r="AY27"/>
  <c r="BB27" s="1"/>
  <c r="AH25" i="24"/>
  <c r="AK25" i="25"/>
  <c r="AL25"/>
  <c r="AF24" i="30" l="1"/>
  <c r="AB24" i="21"/>
  <c r="AE24" s="1"/>
  <c r="AG24" s="1"/>
  <c r="AK24" s="1"/>
  <c r="AG29" i="1"/>
  <c r="AQ25"/>
  <c r="AH30"/>
  <c r="AK30" s="1"/>
  <c r="AM30" s="1"/>
  <c r="AQ30" s="1"/>
  <c r="AM25"/>
  <c r="AK29"/>
  <c r="AM29" s="1"/>
  <c r="AG25"/>
  <c r="AY33" i="20"/>
  <c r="BB33" s="1"/>
  <c r="AT33"/>
  <c r="AG26" i="1"/>
  <c r="AH26"/>
  <c r="AK26" s="1"/>
  <c r="AL24" i="20"/>
  <c r="AM24"/>
  <c r="AQ24" s="1"/>
  <c r="AK24" i="30"/>
  <c r="AL24"/>
  <c r="AG28" i="1"/>
  <c r="AH28"/>
  <c r="AK28" s="1"/>
  <c r="AY26" i="20"/>
  <c r="BB26" s="1"/>
  <c r="AT26"/>
  <c r="AG32" i="1"/>
  <c r="AH32"/>
  <c r="AK32" s="1"/>
  <c r="AL29"/>
  <c r="AL31"/>
  <c r="AM31"/>
  <c r="AQ31" s="1"/>
  <c r="AY29" i="20"/>
  <c r="BB29" s="1"/>
  <c r="AT29"/>
  <c r="AY25"/>
  <c r="BB25" s="1"/>
  <c r="AT25"/>
  <c r="AH34" i="1"/>
  <c r="AK34" s="1"/>
  <c r="AG34"/>
  <c r="AL24" i="32"/>
  <c r="AK24"/>
  <c r="AK25" i="24"/>
  <c r="AG33" i="1"/>
  <c r="AH33"/>
  <c r="AG27"/>
  <c r="AH27"/>
  <c r="Z25" i="22"/>
  <c r="Z26"/>
  <c r="Z27"/>
  <c r="Z28"/>
  <c r="Z29"/>
  <c r="Z30"/>
  <c r="Z31"/>
  <c r="Z32"/>
  <c r="Z33"/>
  <c r="Z24"/>
  <c r="N25" i="32"/>
  <c r="N26"/>
  <c r="N27"/>
  <c r="N28"/>
  <c r="N29"/>
  <c r="N30"/>
  <c r="N31"/>
  <c r="N32"/>
  <c r="N33"/>
  <c r="N24"/>
  <c r="N25" i="30"/>
  <c r="N26"/>
  <c r="N27"/>
  <c r="N28"/>
  <c r="N29"/>
  <c r="N30"/>
  <c r="N31"/>
  <c r="N32"/>
  <c r="N33"/>
  <c r="N24"/>
  <c r="AF24" i="21" l="1"/>
  <c r="AT25" i="1"/>
  <c r="AY25"/>
  <c r="AL30"/>
  <c r="AQ29"/>
  <c r="AY30"/>
  <c r="BB30" s="1"/>
  <c r="AT30"/>
  <c r="AN24" i="21"/>
  <c r="AS24"/>
  <c r="AV24" s="1"/>
  <c r="AT31" i="1"/>
  <c r="AY31"/>
  <c r="BB31" s="1"/>
  <c r="O30" i="30"/>
  <c r="P30"/>
  <c r="AP30" s="1"/>
  <c r="O25"/>
  <c r="P25"/>
  <c r="AP25" s="1"/>
  <c r="O26" i="32"/>
  <c r="P26"/>
  <c r="AP26" s="1"/>
  <c r="AB32" i="22"/>
  <c r="AA32"/>
  <c r="P33" i="32"/>
  <c r="AP33" s="1"/>
  <c r="O33"/>
  <c r="P29"/>
  <c r="AP29" s="1"/>
  <c r="O29"/>
  <c r="P25"/>
  <c r="AP25" s="1"/>
  <c r="O25"/>
  <c r="AA31" i="22"/>
  <c r="AB31"/>
  <c r="AA27"/>
  <c r="AB27"/>
  <c r="AL34" i="1"/>
  <c r="AM34"/>
  <c r="AQ34" s="1"/>
  <c r="AY24" i="20"/>
  <c r="BB24" s="1"/>
  <c r="AT24"/>
  <c r="O26" i="30"/>
  <c r="P26"/>
  <c r="AP26" s="1"/>
  <c r="P31" i="32"/>
  <c r="AP31" s="1"/>
  <c r="O31"/>
  <c r="O24" i="30"/>
  <c r="P24"/>
  <c r="AP24" s="1"/>
  <c r="O33"/>
  <c r="P33"/>
  <c r="AP33" s="1"/>
  <c r="O32"/>
  <c r="P32"/>
  <c r="AP32" s="1"/>
  <c r="O28"/>
  <c r="P28"/>
  <c r="AP28" s="1"/>
  <c r="O31"/>
  <c r="P31"/>
  <c r="AP31" s="1"/>
  <c r="O27"/>
  <c r="P27"/>
  <c r="AP27" s="1"/>
  <c r="P24" i="32"/>
  <c r="AP24" s="1"/>
  <c r="O24"/>
  <c r="O32"/>
  <c r="P32"/>
  <c r="AP32" s="1"/>
  <c r="P28"/>
  <c r="AP28" s="1"/>
  <c r="O28"/>
  <c r="AB24" i="22"/>
  <c r="AA24"/>
  <c r="AB30"/>
  <c r="AA30"/>
  <c r="AB26"/>
  <c r="AA26"/>
  <c r="P27" i="32"/>
  <c r="AP27" s="1"/>
  <c r="O27"/>
  <c r="AA33" i="22"/>
  <c r="AB33"/>
  <c r="AA29"/>
  <c r="AB29"/>
  <c r="AA25"/>
  <c r="AB25"/>
  <c r="BB25" i="1"/>
  <c r="AL32"/>
  <c r="AM32"/>
  <c r="AQ32" s="1"/>
  <c r="O29" i="30"/>
  <c r="P29"/>
  <c r="AP29" s="1"/>
  <c r="O30" i="32"/>
  <c r="P30"/>
  <c r="AP30" s="1"/>
  <c r="AB28" i="22"/>
  <c r="AA28"/>
  <c r="AL28" i="1"/>
  <c r="AM28"/>
  <c r="AQ28" s="1"/>
  <c r="AL26"/>
  <c r="AM26"/>
  <c r="AQ26" s="1"/>
  <c r="AM25" i="24"/>
  <c r="AL25"/>
  <c r="AK33" i="1"/>
  <c r="AK27"/>
  <c r="N26" i="24"/>
  <c r="N27"/>
  <c r="N28"/>
  <c r="N29"/>
  <c r="N30"/>
  <c r="N31"/>
  <c r="N32"/>
  <c r="N33"/>
  <c r="N34"/>
  <c r="N25"/>
  <c r="T26" i="25"/>
  <c r="T27"/>
  <c r="T28"/>
  <c r="T29"/>
  <c r="T30"/>
  <c r="T31"/>
  <c r="T32"/>
  <c r="T33"/>
  <c r="T34"/>
  <c r="T25"/>
  <c r="CA25" i="26"/>
  <c r="CA26"/>
  <c r="CA27"/>
  <c r="CA28"/>
  <c r="CA29"/>
  <c r="CA30"/>
  <c r="CA31"/>
  <c r="CA32"/>
  <c r="CA33"/>
  <c r="CA24"/>
  <c r="AT29" i="1" l="1"/>
  <c r="AY29"/>
  <c r="AT28"/>
  <c r="AY28"/>
  <c r="BB28" s="1"/>
  <c r="U32" i="25"/>
  <c r="V32"/>
  <c r="AP32" s="1"/>
  <c r="U28"/>
  <c r="V28"/>
  <c r="AP28" s="1"/>
  <c r="O34" i="24"/>
  <c r="P34"/>
  <c r="AV34" s="1"/>
  <c r="O30"/>
  <c r="P30"/>
  <c r="AV30" s="1"/>
  <c r="O26"/>
  <c r="P26"/>
  <c r="AV26" s="1"/>
  <c r="U25" i="25"/>
  <c r="V25"/>
  <c r="AP25" s="1"/>
  <c r="U31"/>
  <c r="V31"/>
  <c r="AP31" s="1"/>
  <c r="V27"/>
  <c r="AP27" s="1"/>
  <c r="U27"/>
  <c r="P33" i="24"/>
  <c r="AV33" s="1"/>
  <c r="O33"/>
  <c r="O29"/>
  <c r="P29"/>
  <c r="AV29" s="1"/>
  <c r="AX30" i="32"/>
  <c r="BA30" s="1"/>
  <c r="AS30"/>
  <c r="AS27"/>
  <c r="AX27"/>
  <c r="BA27" s="1"/>
  <c r="AT34" i="1"/>
  <c r="AY34"/>
  <c r="BB34" s="1"/>
  <c r="AE26" i="22"/>
  <c r="AE24"/>
  <c r="AS31" i="32"/>
  <c r="AX31"/>
  <c r="BA31" s="1"/>
  <c r="AE27" i="22"/>
  <c r="AX25" i="30"/>
  <c r="BA25" s="1"/>
  <c r="AS25"/>
  <c r="AX30"/>
  <c r="BA30" s="1"/>
  <c r="AS30"/>
  <c r="U34" i="25"/>
  <c r="V34"/>
  <c r="AP34" s="1"/>
  <c r="U30"/>
  <c r="V30"/>
  <c r="AP30" s="1"/>
  <c r="V26"/>
  <c r="AP26" s="1"/>
  <c r="U26"/>
  <c r="O32" i="24"/>
  <c r="P32"/>
  <c r="AV32" s="1"/>
  <c r="O28"/>
  <c r="P28"/>
  <c r="AV28" s="1"/>
  <c r="AT32" i="1"/>
  <c r="AY32"/>
  <c r="BB32" s="1"/>
  <c r="AE28" i="22"/>
  <c r="AE25"/>
  <c r="AE33"/>
  <c r="AX31" i="30"/>
  <c r="BA31" s="1"/>
  <c r="AS31"/>
  <c r="AX28"/>
  <c r="BA28" s="1"/>
  <c r="AS28"/>
  <c r="AS25" i="32"/>
  <c r="AX25"/>
  <c r="BA25" s="1"/>
  <c r="AS33"/>
  <c r="AX33"/>
  <c r="BA33" s="1"/>
  <c r="AE32" i="22"/>
  <c r="U33" i="25"/>
  <c r="V33"/>
  <c r="AP33" s="1"/>
  <c r="U29"/>
  <c r="V29"/>
  <c r="AP29" s="1"/>
  <c r="O25" i="24"/>
  <c r="P25"/>
  <c r="P31"/>
  <c r="AV31" s="1"/>
  <c r="O31"/>
  <c r="P27"/>
  <c r="AV27" s="1"/>
  <c r="O27"/>
  <c r="AX29" i="30"/>
  <c r="BA29" s="1"/>
  <c r="AS29"/>
  <c r="AE30" i="22"/>
  <c r="AS28" i="32"/>
  <c r="AX28"/>
  <c r="BA28" s="1"/>
  <c r="AX24"/>
  <c r="BA24" s="1"/>
  <c r="AS24"/>
  <c r="AE31" i="22"/>
  <c r="AX26" i="32"/>
  <c r="BA26" s="1"/>
  <c r="AS26"/>
  <c r="AT26" i="1"/>
  <c r="AY26"/>
  <c r="BB26" s="1"/>
  <c r="AE29" i="22"/>
  <c r="AS32" i="32"/>
  <c r="AX32"/>
  <c r="BA32" s="1"/>
  <c r="AX27" i="30"/>
  <c r="BA27" s="1"/>
  <c r="AS27"/>
  <c r="AX32"/>
  <c r="BA32" s="1"/>
  <c r="AS32"/>
  <c r="AX33"/>
  <c r="BA33" s="1"/>
  <c r="AS33"/>
  <c r="AX24"/>
  <c r="BA24" s="1"/>
  <c r="AS24"/>
  <c r="AX26"/>
  <c r="BA26" s="1"/>
  <c r="AS26"/>
  <c r="AS29" i="32"/>
  <c r="AX29"/>
  <c r="BA29" s="1"/>
  <c r="AP25" i="24"/>
  <c r="AM33" i="1"/>
  <c r="AQ33" s="1"/>
  <c r="AL33"/>
  <c r="AM27"/>
  <c r="AQ27" s="1"/>
  <c r="AL27"/>
  <c r="BJ26" i="24"/>
  <c r="BJ27"/>
  <c r="BJ28"/>
  <c r="BJ29"/>
  <c r="BJ30"/>
  <c r="BJ31"/>
  <c r="BJ32"/>
  <c r="BJ33"/>
  <c r="BJ34"/>
  <c r="BB29" i="1" l="1"/>
  <c r="AX29" i="25"/>
  <c r="BA29" s="1"/>
  <c r="AS29"/>
  <c r="BD28" i="24"/>
  <c r="BG28" s="1"/>
  <c r="AY28"/>
  <c r="AS34" i="25"/>
  <c r="AX34"/>
  <c r="BA34" s="1"/>
  <c r="AY29" i="24"/>
  <c r="BD29"/>
  <c r="BG29" s="1"/>
  <c r="AX25" i="25"/>
  <c r="BA25" s="1"/>
  <c r="AS25"/>
  <c r="BD30" i="24"/>
  <c r="AY30"/>
  <c r="AX32" i="25"/>
  <c r="BA32" s="1"/>
  <c r="AS32"/>
  <c r="AY31" i="24"/>
  <c r="BD31"/>
  <c r="BG31" s="1"/>
  <c r="AF32" i="22"/>
  <c r="AG32"/>
  <c r="AF33"/>
  <c r="AG33"/>
  <c r="AS26" i="25"/>
  <c r="AX26"/>
  <c r="BA26" s="1"/>
  <c r="AF27" i="22"/>
  <c r="AG27"/>
  <c r="AF26"/>
  <c r="AG26"/>
  <c r="AS27" i="25"/>
  <c r="AX27"/>
  <c r="AX33"/>
  <c r="BA33" s="1"/>
  <c r="AS33"/>
  <c r="BD32" i="24"/>
  <c r="BG32" s="1"/>
  <c r="AY32"/>
  <c r="AS30" i="25"/>
  <c r="AX30"/>
  <c r="BA30" s="1"/>
  <c r="AS31"/>
  <c r="AX31"/>
  <c r="BA31" s="1"/>
  <c r="BD26" i="24"/>
  <c r="BG26" s="1"/>
  <c r="AY26"/>
  <c r="AY34"/>
  <c r="BD34"/>
  <c r="BG34" s="1"/>
  <c r="AX28" i="25"/>
  <c r="BA28" s="1"/>
  <c r="AS28"/>
  <c r="AF29" i="22"/>
  <c r="AG29"/>
  <c r="AF31"/>
  <c r="AG31"/>
  <c r="AF30"/>
  <c r="AG30"/>
  <c r="AY27" i="24"/>
  <c r="BD27"/>
  <c r="BG27" s="1"/>
  <c r="AF25" i="22"/>
  <c r="AG25"/>
  <c r="AF28"/>
  <c r="AG28"/>
  <c r="AG24"/>
  <c r="AF24"/>
  <c r="BD33" i="24"/>
  <c r="BG33" s="1"/>
  <c r="AY33"/>
  <c r="AR25"/>
  <c r="AV25" s="1"/>
  <c r="AQ25"/>
  <c r="AT33" i="1"/>
  <c r="AY33"/>
  <c r="BB33" s="1"/>
  <c r="AT27"/>
  <c r="AY27"/>
  <c r="BB27" s="1"/>
  <c r="BD33" i="32"/>
  <c r="BD32"/>
  <c r="BD31"/>
  <c r="BD30"/>
  <c r="BD29"/>
  <c r="BD28"/>
  <c r="BD27"/>
  <c r="BD26"/>
  <c r="BD25"/>
  <c r="BD24"/>
  <c r="BD25" i="30"/>
  <c r="BD26"/>
  <c r="BD27"/>
  <c r="BD28"/>
  <c r="BD29"/>
  <c r="BD30"/>
  <c r="BD31"/>
  <c r="BD32"/>
  <c r="BD33"/>
  <c r="BD25" i="22"/>
  <c r="BD26"/>
  <c r="BD27"/>
  <c r="BD28"/>
  <c r="BD29"/>
  <c r="BD30"/>
  <c r="BD31"/>
  <c r="BD32"/>
  <c r="BD33"/>
  <c r="AY25" i="21"/>
  <c r="AY26"/>
  <c r="AY27"/>
  <c r="AY28"/>
  <c r="AY29"/>
  <c r="AY30"/>
  <c r="AY31"/>
  <c r="AY32"/>
  <c r="AY33"/>
  <c r="BE25" i="20"/>
  <c r="BE26"/>
  <c r="BE27"/>
  <c r="BE28"/>
  <c r="BE29"/>
  <c r="BE30"/>
  <c r="BE31"/>
  <c r="BE32"/>
  <c r="BE33"/>
  <c r="BD26" i="25"/>
  <c r="BD27"/>
  <c r="BD28"/>
  <c r="BD29"/>
  <c r="BD30"/>
  <c r="BD31"/>
  <c r="BD32"/>
  <c r="BD33"/>
  <c r="BD34"/>
  <c r="BE26" i="1"/>
  <c r="BE27"/>
  <c r="BE28"/>
  <c r="BE29"/>
  <c r="BE30"/>
  <c r="BE31"/>
  <c r="BE32"/>
  <c r="BE33"/>
  <c r="BE34"/>
  <c r="BD24" i="30"/>
  <c r="BD24" i="22"/>
  <c r="AY24" i="21"/>
  <c r="BE24" i="20"/>
  <c r="BD25" i="25"/>
  <c r="BJ25" i="24"/>
  <c r="BE25" i="1"/>
  <c r="BG30" i="24" l="1"/>
  <c r="BA27" i="25"/>
  <c r="AJ25" i="22"/>
  <c r="AJ30"/>
  <c r="AJ31"/>
  <c r="AJ29"/>
  <c r="AJ26"/>
  <c r="AJ27"/>
  <c r="AJ33"/>
  <c r="AJ28"/>
  <c r="AJ32"/>
  <c r="AJ24"/>
  <c r="BD25" i="24"/>
  <c r="BG25" s="1"/>
  <c r="AY25"/>
  <c r="AL24" i="22" l="1"/>
  <c r="AP24" s="1"/>
  <c r="AK24"/>
  <c r="AK28"/>
  <c r="AL28"/>
  <c r="AP28" s="1"/>
  <c r="AK33"/>
  <c r="AL33"/>
  <c r="AP33" s="1"/>
  <c r="AK26"/>
  <c r="AL26"/>
  <c r="AP26" s="1"/>
  <c r="AK31"/>
  <c r="AL31"/>
  <c r="AP31" s="1"/>
  <c r="AK32"/>
  <c r="AL32"/>
  <c r="AP32" s="1"/>
  <c r="AK27"/>
  <c r="AL27"/>
  <c r="AP27" s="1"/>
  <c r="AK29"/>
  <c r="AL29"/>
  <c r="AP29" s="1"/>
  <c r="AK30"/>
  <c r="AL30"/>
  <c r="AP30" s="1"/>
  <c r="AK25"/>
  <c r="AL25"/>
  <c r="AP25" s="1"/>
  <c r="AX30" l="1"/>
  <c r="BA30" s="1"/>
  <c r="AS30"/>
  <c r="AX27"/>
  <c r="BA27" s="1"/>
  <c r="AS27"/>
  <c r="AX26"/>
  <c r="BA26" s="1"/>
  <c r="AS26"/>
  <c r="AS29"/>
  <c r="AX29"/>
  <c r="BA29" s="1"/>
  <c r="AS32"/>
  <c r="AX32"/>
  <c r="BA32" s="1"/>
  <c r="AX31"/>
  <c r="BA31" s="1"/>
  <c r="AS31"/>
  <c r="AS33"/>
  <c r="AX33"/>
  <c r="BA33" s="1"/>
  <c r="AS28"/>
  <c r="AX28"/>
  <c r="BA28" s="1"/>
  <c r="AX25"/>
  <c r="BA25" s="1"/>
  <c r="AS25"/>
  <c r="AS24"/>
  <c r="AX24"/>
  <c r="BA24" s="1"/>
</calcChain>
</file>

<file path=xl/sharedStrings.xml><?xml version="1.0" encoding="utf-8"?>
<sst xmlns="http://schemas.openxmlformats.org/spreadsheetml/2006/main" count="3779" uniqueCount="679">
  <si>
    <t>Letter Grade</t>
  </si>
  <si>
    <t>Grade Point</t>
  </si>
  <si>
    <t>A+</t>
  </si>
  <si>
    <t>A</t>
  </si>
  <si>
    <t>Absent</t>
  </si>
  <si>
    <t>Passed</t>
  </si>
  <si>
    <t>Percentage</t>
  </si>
  <si>
    <t>A -</t>
  </si>
  <si>
    <t>Male</t>
  </si>
  <si>
    <t>B+</t>
  </si>
  <si>
    <t>B</t>
  </si>
  <si>
    <t>Female</t>
  </si>
  <si>
    <t>B -</t>
  </si>
  <si>
    <t>C+</t>
  </si>
  <si>
    <t>C</t>
  </si>
  <si>
    <t>D</t>
  </si>
  <si>
    <t>F</t>
  </si>
  <si>
    <t>I</t>
  </si>
  <si>
    <t>Incomplete</t>
  </si>
  <si>
    <t>W</t>
  </si>
  <si>
    <t>Theory</t>
  </si>
  <si>
    <t>Practical</t>
  </si>
  <si>
    <t>3 Credits</t>
  </si>
  <si>
    <t>Total (100%)</t>
  </si>
  <si>
    <t>Result</t>
  </si>
  <si>
    <t>Enrollment</t>
  </si>
  <si>
    <t>Present</t>
  </si>
  <si>
    <t xml:space="preserve">Total </t>
  </si>
  <si>
    <t>-Do-</t>
  </si>
  <si>
    <t xml:space="preserve">Appeared Subjects </t>
  </si>
  <si>
    <t>Bangladesh University of Textiles</t>
  </si>
  <si>
    <t xml:space="preserve">Tabulation Sheet </t>
  </si>
  <si>
    <t>2 Credits</t>
  </si>
  <si>
    <t>B. Sc. in Textile Engineering (Fashion &amp; Design)</t>
  </si>
  <si>
    <t>Student's ID</t>
  </si>
  <si>
    <t>Year of 1st Admission into the course</t>
  </si>
  <si>
    <t>Grading System</t>
  </si>
  <si>
    <t>Minimum Countable Grade in Theory</t>
  </si>
  <si>
    <t>: 2.00 (Grade D)</t>
  </si>
  <si>
    <t xml:space="preserve">Minimum Countable Grade in Practical </t>
  </si>
  <si>
    <t>: 2.25 (Grade C)</t>
  </si>
  <si>
    <t>Continuous Assess. (30%)</t>
  </si>
  <si>
    <t>Term Final (70%)</t>
  </si>
  <si>
    <t>Part-A</t>
  </si>
  <si>
    <t>Part-B</t>
  </si>
  <si>
    <t>Continuous Assess. (80%)</t>
  </si>
  <si>
    <t>Term Final (20%)</t>
  </si>
  <si>
    <t>Term GPA</t>
  </si>
  <si>
    <t>CGPA</t>
  </si>
  <si>
    <t xml:space="preserve">Total Credits in Examination </t>
  </si>
  <si>
    <t>Bangladesh Studies</t>
  </si>
  <si>
    <t>Code : AS 411</t>
  </si>
  <si>
    <t>Sl. No.</t>
  </si>
  <si>
    <t>Student's Name</t>
  </si>
  <si>
    <r>
      <t xml:space="preserve">Marks </t>
    </r>
    <r>
      <rPr>
        <b/>
        <sz val="10"/>
        <rFont val="Calibri"/>
        <family val="2"/>
      </rPr>
      <t>→</t>
    </r>
  </si>
  <si>
    <t>: 19</t>
  </si>
  <si>
    <t>Environmental Studies</t>
  </si>
  <si>
    <t>Code : WPE 447</t>
  </si>
  <si>
    <t>Production Planning &amp; Control</t>
  </si>
  <si>
    <t>Code : TM 401</t>
  </si>
  <si>
    <t>Code : TM 403</t>
  </si>
  <si>
    <t>Textile and Apparel Merchandizing</t>
  </si>
  <si>
    <t>Code : TM 405</t>
  </si>
  <si>
    <t>Code : TM 407</t>
  </si>
  <si>
    <t>For</t>
  </si>
  <si>
    <t xml:space="preserve">Failed Subject(s) </t>
  </si>
  <si>
    <t>Remarks</t>
  </si>
  <si>
    <t>Merit Position</t>
  </si>
  <si>
    <t>: 22</t>
  </si>
  <si>
    <t xml:space="preserve">Quality Management </t>
  </si>
  <si>
    <t xml:space="preserve">Practical </t>
  </si>
  <si>
    <t>Special Apparel Production</t>
  </si>
  <si>
    <t>Consumer Behavior in Fashion</t>
  </si>
  <si>
    <t>Code : FD 471</t>
  </si>
  <si>
    <t>Fashion Forecasting and Trend Analysis</t>
  </si>
  <si>
    <t>Code : FD 473</t>
  </si>
  <si>
    <t>International Marketing of Textile and Apparel</t>
  </si>
  <si>
    <t>Code : TM 469</t>
  </si>
  <si>
    <t>: 18</t>
  </si>
  <si>
    <t>Cummulative Grade Point Average 
for Passing.</t>
  </si>
  <si>
    <t>: 2.25 without having any fail subject.</t>
  </si>
  <si>
    <t>Credits Completed of retake subject(s)</t>
  </si>
  <si>
    <r>
      <t>∑C</t>
    </r>
    <r>
      <rPr>
        <b/>
        <vertAlign val="subscript"/>
        <sz val="9"/>
        <rFont val="Times New Roman"/>
        <family val="1"/>
      </rPr>
      <t>i</t>
    </r>
    <r>
      <rPr>
        <b/>
        <sz val="9"/>
        <rFont val="Times New Roman"/>
        <family val="1"/>
      </rPr>
      <t>×G</t>
    </r>
    <r>
      <rPr>
        <b/>
        <vertAlign val="subscript"/>
        <sz val="9"/>
        <rFont val="Times New Roman"/>
        <family val="1"/>
      </rPr>
      <t xml:space="preserve">i  </t>
    </r>
    <r>
      <rPr>
        <b/>
        <sz val="9"/>
        <rFont val="Times New Roman"/>
        <family val="1"/>
      </rPr>
      <t>of the Term</t>
    </r>
  </si>
  <si>
    <r>
      <t>∑C</t>
    </r>
    <r>
      <rPr>
        <b/>
        <vertAlign val="subscript"/>
        <sz val="9"/>
        <rFont val="Times New Roman"/>
        <family val="1"/>
      </rPr>
      <t>i</t>
    </r>
    <r>
      <rPr>
        <b/>
        <sz val="9"/>
        <rFont val="Times New Roman"/>
        <family val="1"/>
      </rPr>
      <t>×G</t>
    </r>
    <r>
      <rPr>
        <b/>
        <vertAlign val="subscript"/>
        <sz val="9"/>
        <rFont val="Times New Roman"/>
        <family val="1"/>
      </rPr>
      <t xml:space="preserve">i  </t>
    </r>
    <r>
      <rPr>
        <b/>
        <sz val="9"/>
        <rFont val="Times New Roman"/>
        <family val="1"/>
      </rPr>
      <t>of retake subject(s)</t>
    </r>
  </si>
  <si>
    <r>
      <t>∑C</t>
    </r>
    <r>
      <rPr>
        <b/>
        <vertAlign val="subscript"/>
        <sz val="9"/>
        <rFont val="Times New Roman"/>
        <family val="1"/>
      </rPr>
      <t>i</t>
    </r>
    <r>
      <rPr>
        <b/>
        <sz val="9"/>
        <rFont val="Times New Roman"/>
        <family val="1"/>
      </rPr>
      <t>×G</t>
    </r>
    <r>
      <rPr>
        <b/>
        <vertAlign val="subscript"/>
        <sz val="9"/>
        <rFont val="Times New Roman"/>
        <family val="1"/>
      </rPr>
      <t xml:space="preserve">i  </t>
    </r>
    <r>
      <rPr>
        <b/>
        <sz val="9"/>
        <rFont val="Times New Roman"/>
        <family val="1"/>
      </rPr>
      <t>upto this Term</t>
    </r>
  </si>
  <si>
    <t>B. Sc. in Textile Engineering (Retake)</t>
  </si>
  <si>
    <t xml:space="preserve">: </t>
  </si>
  <si>
    <t>Failed Subject(s) in this Term</t>
  </si>
  <si>
    <t>Failed Subject(s) up to Previous Term</t>
  </si>
  <si>
    <t>Marks obtained (%)</t>
  </si>
  <si>
    <t>Grade</t>
  </si>
  <si>
    <t>80 to 100</t>
  </si>
  <si>
    <t xml:space="preserve"> Less than 40</t>
  </si>
  <si>
    <t>Marks →</t>
  </si>
  <si>
    <t>Department</t>
  </si>
  <si>
    <t>Enterprenuership &amp; Project Development</t>
  </si>
  <si>
    <t>Withheld</t>
  </si>
  <si>
    <t>TEM : Page   of  3</t>
  </si>
  <si>
    <t>TFD : Page 1 of 1</t>
  </si>
  <si>
    <t>Supply Chain Management</t>
  </si>
  <si>
    <t>Code : TEM 407</t>
  </si>
  <si>
    <t>Code : HSS 401</t>
  </si>
  <si>
    <t>Project &amp; Environment Management</t>
  </si>
  <si>
    <t>Code : IPE 413</t>
  </si>
  <si>
    <t>Code : IPE 416</t>
  </si>
  <si>
    <t>1 Credit</t>
  </si>
  <si>
    <t>Code : IPE 418</t>
  </si>
  <si>
    <t>Code : IPE 420</t>
  </si>
  <si>
    <t>Code : IPE 422</t>
  </si>
  <si>
    <t>B. Sc. in Textile Engineering (Industrial &amp; Production)</t>
  </si>
  <si>
    <t>YE</t>
  </si>
  <si>
    <t>Total Credits Taken in this Term
(L-4 T-II, Exam.-2019)</t>
  </si>
  <si>
    <t>Total Credits Completed in this Term
(L-4 T-II, Exam.-2019)</t>
  </si>
  <si>
    <r>
      <t>∑C</t>
    </r>
    <r>
      <rPr>
        <b/>
        <vertAlign val="subscript"/>
        <sz val="9"/>
        <rFont val="Times New Roman"/>
        <family val="1"/>
      </rPr>
      <t>i</t>
    </r>
    <r>
      <rPr>
        <b/>
        <sz val="9"/>
        <rFont val="Times New Roman"/>
        <family val="1"/>
      </rPr>
      <t>×G</t>
    </r>
    <r>
      <rPr>
        <b/>
        <vertAlign val="subscript"/>
        <sz val="9"/>
        <rFont val="Times New Roman"/>
        <family val="1"/>
      </rPr>
      <t xml:space="preserve">i  </t>
    </r>
    <r>
      <rPr>
        <b/>
        <sz val="9"/>
        <rFont val="Times New Roman"/>
        <family val="1"/>
      </rPr>
      <t>upto Immediate Past Term
(L-4 T-I, Exam.-2019)</t>
    </r>
  </si>
  <si>
    <t>Total Credits Completed upto 
Immediate Past Term
(L-4 T-I, Exam.-2019)</t>
  </si>
  <si>
    <t>Total Credits taken upto this Term
(L-4 T-II, Exam.-2019)</t>
  </si>
  <si>
    <t>Total Credits completed upto this Term
(L-4 T-II, Exam.-2019)</t>
  </si>
  <si>
    <t>Level-4 Term-II, Examination-2019 (Held in December, 2020 - February, 2021)</t>
  </si>
  <si>
    <t>B. Sc. in Textile Engineering (Yarn)</t>
  </si>
  <si>
    <t>B. Sc. in Textile Engineering (Fabric)</t>
  </si>
  <si>
    <t>B. Sc. in Textile Engineering (Apparel)</t>
  </si>
  <si>
    <t>B. Sc. in Textile Engineering (Management)</t>
  </si>
  <si>
    <t>B. Sc. in Textile Engineering (Wet Process)</t>
  </si>
  <si>
    <t>B. Sc. in Textile Engineering (Machine Design &amp; Maintenance)</t>
  </si>
  <si>
    <t>75  to &lt; 80</t>
  </si>
  <si>
    <t>70  to &lt; 75</t>
  </si>
  <si>
    <t>65  to &lt; 70</t>
  </si>
  <si>
    <t>60 to  &lt; 65</t>
  </si>
  <si>
    <t>55 to  &lt; 60</t>
  </si>
  <si>
    <t>50 to  &lt; 55</t>
  </si>
  <si>
    <t>45 to  &lt; 50</t>
  </si>
  <si>
    <t>40 to  &lt; 45</t>
  </si>
  <si>
    <t>--</t>
  </si>
  <si>
    <t>Continuous Assess. (28%)</t>
  </si>
  <si>
    <t>Term Final (72%)</t>
  </si>
  <si>
    <t>Technical Textile</t>
  </si>
  <si>
    <t>Code : FE 411</t>
  </si>
  <si>
    <t>Code : WPE 407</t>
  </si>
  <si>
    <t>Code : TEM 413</t>
  </si>
  <si>
    <t>Code : TEM 403</t>
  </si>
  <si>
    <t>Entrepreneurship &amp; Project Development</t>
  </si>
  <si>
    <t>Continuous Assess. (50%)</t>
  </si>
  <si>
    <t>Final Exam. (50%)</t>
  </si>
  <si>
    <t>YE Industrial Attachment</t>
  </si>
  <si>
    <t>YE Project Work</t>
  </si>
  <si>
    <t>YE Comprehensive Viva</t>
  </si>
  <si>
    <t>TT (Theory), ES (Theory), PPC (Theory), EPD (Theory), YE Industrial Attachment, YE Project Work, YE Comprehensive Viva</t>
  </si>
  <si>
    <t>Nonwoven</t>
  </si>
  <si>
    <t>Code : FE 407</t>
  </si>
  <si>
    <t>Code : FE 408</t>
  </si>
  <si>
    <t>FE Industrial Attachment</t>
  </si>
  <si>
    <t>FE Project Work</t>
  </si>
  <si>
    <t>FE Comprehensive Viva</t>
  </si>
  <si>
    <t>Nonwoven (Theory &amp; Practical), TT (Theory), ES (Theory), PPC (Theory), FE Industrial Attachment, FE Project Work, FE Comprehensive Viva</t>
  </si>
  <si>
    <t>Special Wet Processing</t>
  </si>
  <si>
    <t>Code : WPE 409</t>
  </si>
  <si>
    <t>Testing and Quality Control of Finished Textiles</t>
  </si>
  <si>
    <t>Code : WPE 411</t>
  </si>
  <si>
    <t>Code : WPE 412</t>
  </si>
  <si>
    <t>Sociology</t>
  </si>
  <si>
    <t>WPE Industrial Attachment</t>
  </si>
  <si>
    <t>WPE Project Work</t>
  </si>
  <si>
    <t>WPE Comprehensive Viva</t>
  </si>
  <si>
    <t>Code : YE 404</t>
  </si>
  <si>
    <t>Code : YE 406</t>
  </si>
  <si>
    <t>Code : YE 408</t>
  </si>
  <si>
    <t>Code : FE 412</t>
  </si>
  <si>
    <t>Code : FE 414</t>
  </si>
  <si>
    <t>Code : FE 416</t>
  </si>
  <si>
    <t>Code : WPE 414</t>
  </si>
  <si>
    <t>Code : WPE 416</t>
  </si>
  <si>
    <t>Code : WPE 418</t>
  </si>
  <si>
    <t>:  21</t>
  </si>
  <si>
    <t xml:space="preserve">SWP (Theory), TQCFT (Theory &amp; Practical), Sociology (Theory), WPE Industrial Attachment, WPE Project Work, WPE Comprehensive Viva </t>
  </si>
  <si>
    <t>: 21</t>
  </si>
  <si>
    <t xml:space="preserve">SAP (Theory), IEAP (Theory), CAI (Theory), Sociology (Theory), AE Industrial Attachment, AE Project Work, AE Comprehensive Viva </t>
  </si>
  <si>
    <t>Code : AE 411</t>
  </si>
  <si>
    <t>Industrial Engineering in Apparel Production</t>
  </si>
  <si>
    <t>Code : AE 413</t>
  </si>
  <si>
    <t>Code : AE 415</t>
  </si>
  <si>
    <t>Compliance in Apparel Industry</t>
  </si>
  <si>
    <t>AE Industrial Attachment</t>
  </si>
  <si>
    <t>AE Project Work</t>
  </si>
  <si>
    <t>AE Comprehensive Viva</t>
  </si>
  <si>
    <t>Code : AE 416</t>
  </si>
  <si>
    <t>Code : AE 418</t>
  </si>
  <si>
    <t>Code : AE 420</t>
  </si>
  <si>
    <t>International Business</t>
  </si>
  <si>
    <t>Code : TEM 411</t>
  </si>
  <si>
    <t>TEM Industrial Attachment</t>
  </si>
  <si>
    <t>Code : TEM 414</t>
  </si>
  <si>
    <t>TEM Project Work</t>
  </si>
  <si>
    <t>Code : TEM 416</t>
  </si>
  <si>
    <t>TEM Comprehensive Viva</t>
  </si>
  <si>
    <t>Code : TEM 418</t>
  </si>
  <si>
    <t xml:space="preserve">IB (Theory), PPC (Theory), ES (Theory), TEM Industrial Attachment, TEM Project Work, TEM Comprehensive Viva  </t>
  </si>
  <si>
    <t>Consumer Behaviour in Fashion</t>
  </si>
  <si>
    <t>Code : TFD 407</t>
  </si>
  <si>
    <t>Fashion Brand Analysis and Development</t>
  </si>
  <si>
    <t>Code : TFD 409</t>
  </si>
  <si>
    <t>Final Dress Submission &amp; Presentation</t>
  </si>
  <si>
    <t>Code : TFD 410</t>
  </si>
  <si>
    <t>TFD Industrial Attachment</t>
  </si>
  <si>
    <t>TFD Project Work</t>
  </si>
  <si>
    <t>TFD Comprehensive Viva</t>
  </si>
  <si>
    <t>Code : TFD 412</t>
  </si>
  <si>
    <t>Code : TFD 414</t>
  </si>
  <si>
    <t>Code : TFD 416</t>
  </si>
  <si>
    <t>Industrial Simulation</t>
  </si>
  <si>
    <t>IPE Industrial Attachment</t>
  </si>
  <si>
    <t>IPE Project Work</t>
  </si>
  <si>
    <t>IPE Comprehensive Viva</t>
  </si>
  <si>
    <t xml:space="preserve">PEM (Theory), IS (Practical), Sociology (Theory), SCM (Theory), IPE Industrial Attachment, IPE Project Work, IPE Comprehensive Viva  </t>
  </si>
  <si>
    <t xml:space="preserve">Sociology (Theory), CBF (Theory), FBAD (Theory), FDSP (Practical), TFD Industrial Attachment, TFD Project Work, TFD Comprehensive Viva  </t>
  </si>
  <si>
    <t>Apparel Manufacturing Machinery &amp; Maintenance</t>
  </si>
  <si>
    <t>Code : MDM 409</t>
  </si>
  <si>
    <t>Code : MDM 410</t>
  </si>
  <si>
    <t>Marketing of Textile Machinery</t>
  </si>
  <si>
    <t>Code : MDM 413</t>
  </si>
  <si>
    <t>MDM Industrial Attachment</t>
  </si>
  <si>
    <t>MDM Project Work</t>
  </si>
  <si>
    <t>MDM Comprehensive Viva</t>
  </si>
  <si>
    <t>Code : MDM 414</t>
  </si>
  <si>
    <t>Code : MDM 416</t>
  </si>
  <si>
    <t>Code : MDM 418</t>
  </si>
  <si>
    <t xml:space="preserve">AMMM (Theory &amp; Practical), MTM (Theory), Sociology (Theory), MDM Industrial Attachment, MDM Project Work, MDM Comprehensive Viva   </t>
  </si>
  <si>
    <t>Code : AME 455</t>
  </si>
  <si>
    <t>Market Research &amp; Product Development</t>
  </si>
  <si>
    <t>Code : TM 467</t>
  </si>
  <si>
    <t>Economic Issues of Textile &amp; Apparel Business</t>
  </si>
  <si>
    <t>Code : TM 409</t>
  </si>
  <si>
    <t>2016-1-1-001</t>
  </si>
  <si>
    <t>2016-1-1-002</t>
  </si>
  <si>
    <t>2016-1-1-003</t>
  </si>
  <si>
    <t>2016-1-1-004</t>
  </si>
  <si>
    <t>2016-1-1-007</t>
  </si>
  <si>
    <t>2016-1-1-008</t>
  </si>
  <si>
    <t>2016-1-1-009</t>
  </si>
  <si>
    <t>2016-1-1-010</t>
  </si>
  <si>
    <t>2016-1-1-011</t>
  </si>
  <si>
    <t>2016-1-1-012</t>
  </si>
  <si>
    <t>2016-1-1-014</t>
  </si>
  <si>
    <t>2016-1-1-016</t>
  </si>
  <si>
    <t>2016-1-1-017</t>
  </si>
  <si>
    <t>2016-1-1-018</t>
  </si>
  <si>
    <t>2016-1-1-020</t>
  </si>
  <si>
    <t>2016-1-1-021</t>
  </si>
  <si>
    <t>2016-1-1-022</t>
  </si>
  <si>
    <t>2016-1-1-023</t>
  </si>
  <si>
    <t>2016-1-1-025</t>
  </si>
  <si>
    <t>2016-1-1-028</t>
  </si>
  <si>
    <t>2016-1-1-029</t>
  </si>
  <si>
    <t>2016-1-1-030</t>
  </si>
  <si>
    <t>2016-1-1-032</t>
  </si>
  <si>
    <t>2016-1-1-033</t>
  </si>
  <si>
    <t>2016-1-1-034</t>
  </si>
  <si>
    <t>2016-1-1-039</t>
  </si>
  <si>
    <t>2016-1-1-042</t>
  </si>
  <si>
    <t>2016-1-1-044</t>
  </si>
  <si>
    <t>2016-1-1-045</t>
  </si>
  <si>
    <t>2016-1-1-047</t>
  </si>
  <si>
    <t>2016-1-1-048</t>
  </si>
  <si>
    <t>2016-1-1-052</t>
  </si>
  <si>
    <t>2016-1-1-054</t>
  </si>
  <si>
    <t>2016-1-1-055</t>
  </si>
  <si>
    <t>2016-1-1-056</t>
  </si>
  <si>
    <t>2016-1-1-059</t>
  </si>
  <si>
    <t>2016-1-1-061</t>
  </si>
  <si>
    <t>2016-1-1-062</t>
  </si>
  <si>
    <t>2016-1-1-064</t>
  </si>
  <si>
    <t>2016-1-1-067</t>
  </si>
  <si>
    <t>2016-1-1-068</t>
  </si>
  <si>
    <t>2016-1-1-069</t>
  </si>
  <si>
    <t>2016-1-1-070</t>
  </si>
  <si>
    <t>2016-1-1-071</t>
  </si>
  <si>
    <t>2016-1-1-072</t>
  </si>
  <si>
    <t>2016-1-1-073</t>
  </si>
  <si>
    <t>2016-1-1-074</t>
  </si>
  <si>
    <t>2016-1-1-076</t>
  </si>
  <si>
    <t>2016-1-1-078</t>
  </si>
  <si>
    <t>2016-1-1-079</t>
  </si>
  <si>
    <t>2015-1-1-036</t>
  </si>
  <si>
    <t>2015-1-1-071</t>
  </si>
  <si>
    <t>2016-1-2-001</t>
  </si>
  <si>
    <t>2016-1-2-002</t>
  </si>
  <si>
    <t>2016-1-2-003</t>
  </si>
  <si>
    <t>2016-1-2-004</t>
  </si>
  <si>
    <t>2016-1-2-005</t>
  </si>
  <si>
    <t>2016-1-2-006</t>
  </si>
  <si>
    <t>2016-1-2-007</t>
  </si>
  <si>
    <t>2016-1-2-008</t>
  </si>
  <si>
    <t>2016-1-2-009</t>
  </si>
  <si>
    <t>2016-1-2-013</t>
  </si>
  <si>
    <t>2016-1-2-014</t>
  </si>
  <si>
    <t>2016-1-2-019</t>
  </si>
  <si>
    <t>2016-1-2-020</t>
  </si>
  <si>
    <t>2016-1-2-021</t>
  </si>
  <si>
    <t>2016-1-2-022</t>
  </si>
  <si>
    <t>2016-1-2-023</t>
  </si>
  <si>
    <t>2016-1-2-024</t>
  </si>
  <si>
    <t>2016-1-2-029</t>
  </si>
  <si>
    <t>2016-1-2-030</t>
  </si>
  <si>
    <t>2016-1-2-031</t>
  </si>
  <si>
    <t>2016-1-2-035</t>
  </si>
  <si>
    <t>2016-1-2-036</t>
  </si>
  <si>
    <t>2016-1-2-037</t>
  </si>
  <si>
    <t>2016-1-2-039</t>
  </si>
  <si>
    <t>2016-1-2-040</t>
  </si>
  <si>
    <t>2016-1-2-042</t>
  </si>
  <si>
    <t>2016-1-2-044</t>
  </si>
  <si>
    <t>2016-1-2-045</t>
  </si>
  <si>
    <t>2016-1-2-047</t>
  </si>
  <si>
    <t>2016-1-2-048</t>
  </si>
  <si>
    <t>2016-1-2-049</t>
  </si>
  <si>
    <t>2016-1-2-050</t>
  </si>
  <si>
    <t>2016-1-2-051</t>
  </si>
  <si>
    <t>2016-1-2-052</t>
  </si>
  <si>
    <t>2016-1-2-054</t>
  </si>
  <si>
    <t>2016-1-2-055</t>
  </si>
  <si>
    <t>2016-1-2-056</t>
  </si>
  <si>
    <t>2016-1-2-057</t>
  </si>
  <si>
    <t>2016-1-2-059</t>
  </si>
  <si>
    <t>2016-1-2-061</t>
  </si>
  <si>
    <t>2016-1-2-062</t>
  </si>
  <si>
    <t>2016-1-2-063</t>
  </si>
  <si>
    <t>2016-1-2-064</t>
  </si>
  <si>
    <t>2016-1-2-065</t>
  </si>
  <si>
    <t>2016-1-2-066</t>
  </si>
  <si>
    <t>2016-1-2-067</t>
  </si>
  <si>
    <t>2016-1-2-071</t>
  </si>
  <si>
    <t>2016-1-2-072</t>
  </si>
  <si>
    <t>2016-1-2-073</t>
  </si>
  <si>
    <t>2016-1-2-075</t>
  </si>
  <si>
    <t>2016-1-2-076</t>
  </si>
  <si>
    <t>2016-1-2-078</t>
  </si>
  <si>
    <t>2016-1-2-079</t>
  </si>
  <si>
    <t>2016-1-2-082</t>
  </si>
  <si>
    <t>2016-1-3-001</t>
  </si>
  <si>
    <t>2016-1-3-004</t>
  </si>
  <si>
    <t>2016-1-3-005</t>
  </si>
  <si>
    <t>2016-1-3-006</t>
  </si>
  <si>
    <t>2016-1-3-007</t>
  </si>
  <si>
    <t>2016-1-3-008</t>
  </si>
  <si>
    <t>2016-1-3-009</t>
  </si>
  <si>
    <t>2016-1-3-010</t>
  </si>
  <si>
    <t>2016-1-3-011</t>
  </si>
  <si>
    <t>2016-1-3-014</t>
  </si>
  <si>
    <t>2016-1-3-015</t>
  </si>
  <si>
    <t>2016-1-3-016</t>
  </si>
  <si>
    <t>2016-1-3-020</t>
  </si>
  <si>
    <t>2016-1-3-021</t>
  </si>
  <si>
    <t>2016-1-3-023</t>
  </si>
  <si>
    <t>2016-1-3-024</t>
  </si>
  <si>
    <t>2016-1-3-025</t>
  </si>
  <si>
    <t>2016-1-3-027</t>
  </si>
  <si>
    <t>2016-1-3-028</t>
  </si>
  <si>
    <t>2016-1-3-029</t>
  </si>
  <si>
    <t>2016-1-3-031</t>
  </si>
  <si>
    <t>2016-1-3-034</t>
  </si>
  <si>
    <t>2016-1-3-035</t>
  </si>
  <si>
    <t>2016-1-3-037</t>
  </si>
  <si>
    <t>2016-1-3-039</t>
  </si>
  <si>
    <t>2016-1-3-040</t>
  </si>
  <si>
    <t>2016-1-3-041</t>
  </si>
  <si>
    <t>2016-1-3-043</t>
  </si>
  <si>
    <t>2016-1-3-044</t>
  </si>
  <si>
    <t>2016-1-3-045</t>
  </si>
  <si>
    <t>2016-1-3-046</t>
  </si>
  <si>
    <t>2016-1-3-047</t>
  </si>
  <si>
    <t>2016-1-3-048</t>
  </si>
  <si>
    <t>2016-1-3-049</t>
  </si>
  <si>
    <t>2016-1-3-050</t>
  </si>
  <si>
    <t>2016-1-3-054</t>
  </si>
  <si>
    <t>2016-1-3-056</t>
  </si>
  <si>
    <t>2016-1-3-058</t>
  </si>
  <si>
    <t>2016-1-3-059</t>
  </si>
  <si>
    <t>2016-1-3-060</t>
  </si>
  <si>
    <t>2016-1-3-061</t>
  </si>
  <si>
    <t>2016-1-3-062</t>
  </si>
  <si>
    <t>2016-1-3-063</t>
  </si>
  <si>
    <t>2016-1-3-064</t>
  </si>
  <si>
    <t>2016-1-3-065</t>
  </si>
  <si>
    <t>2016-1-3-066</t>
  </si>
  <si>
    <t>2016-1-3-067</t>
  </si>
  <si>
    <t>2016-1-3-068</t>
  </si>
  <si>
    <t>2016-1-3-069</t>
  </si>
  <si>
    <t>2016-1-3-070</t>
  </si>
  <si>
    <t>2016-1-3-071</t>
  </si>
  <si>
    <t>2016-1-3-073</t>
  </si>
  <si>
    <t>2016-1-3-076</t>
  </si>
  <si>
    <t>2016-1-3-078</t>
  </si>
  <si>
    <t>2016-1-3-079</t>
  </si>
  <si>
    <t>2016-1-3-080</t>
  </si>
  <si>
    <t>2016-1-3-081</t>
  </si>
  <si>
    <t>2016-1-3-082</t>
  </si>
  <si>
    <t>2016-1-3-083</t>
  </si>
  <si>
    <t>2016-1-4-001</t>
  </si>
  <si>
    <t>2016-1-4-002</t>
  </si>
  <si>
    <t>2016-1-4-003</t>
  </si>
  <si>
    <t>2016-1-4-004</t>
  </si>
  <si>
    <t>2016-1-4-005</t>
  </si>
  <si>
    <t>2016-1-4-007</t>
  </si>
  <si>
    <t>2016-1-4-008</t>
  </si>
  <si>
    <t>2016-1-4-009</t>
  </si>
  <si>
    <t>2016-1-4-010</t>
  </si>
  <si>
    <t>2016-1-4-011</t>
  </si>
  <si>
    <t>2016-1-4-012</t>
  </si>
  <si>
    <t>2016-1-4-013</t>
  </si>
  <si>
    <t>2016-1-4-014</t>
  </si>
  <si>
    <t>2016-1-4-018</t>
  </si>
  <si>
    <t>2016-1-4-019</t>
  </si>
  <si>
    <t>2016-1-4-020</t>
  </si>
  <si>
    <t>2016-1-4-022</t>
  </si>
  <si>
    <t>2016-1-4-025</t>
  </si>
  <si>
    <t>2016-1-4-026</t>
  </si>
  <si>
    <t>2016-1-4-028</t>
  </si>
  <si>
    <t>2016-1-4-029</t>
  </si>
  <si>
    <t>2016-1-4-030</t>
  </si>
  <si>
    <t>2016-1-4-031</t>
  </si>
  <si>
    <t>2016-1-4-032</t>
  </si>
  <si>
    <t>2016-1-4-034</t>
  </si>
  <si>
    <t>2016-1-4-035</t>
  </si>
  <si>
    <t>2016-1-4-037</t>
  </si>
  <si>
    <t>2016-1-4-039</t>
  </si>
  <si>
    <t>2016-1-4-040</t>
  </si>
  <si>
    <t>2016-1-4-041</t>
  </si>
  <si>
    <t>2016-1-4-042</t>
  </si>
  <si>
    <t>2016-1-4-043</t>
  </si>
  <si>
    <t>2016-1-4-044</t>
  </si>
  <si>
    <t>2016-1-4-045</t>
  </si>
  <si>
    <t>2016-1-4-046</t>
  </si>
  <si>
    <t>2016-1-4-047</t>
  </si>
  <si>
    <t>2016-1-4-048</t>
  </si>
  <si>
    <t>2016-1-4-049</t>
  </si>
  <si>
    <t>2016-1-4-050</t>
  </si>
  <si>
    <t>2016-1-4-051</t>
  </si>
  <si>
    <t>2016-1-4-053</t>
  </si>
  <si>
    <t>2016-1-4-054</t>
  </si>
  <si>
    <t>2016-1-4-055</t>
  </si>
  <si>
    <t>2016-1-4-056</t>
  </si>
  <si>
    <t>2016-1-4-058</t>
  </si>
  <si>
    <t>2016-1-4-059</t>
  </si>
  <si>
    <t>2016-1-4-063</t>
  </si>
  <si>
    <t>2016-1-4-064</t>
  </si>
  <si>
    <t>2016-1-4-065</t>
  </si>
  <si>
    <t>2016-1-4-066</t>
  </si>
  <si>
    <t>2016-1-4-068</t>
  </si>
  <si>
    <t>2016-1-4-069</t>
  </si>
  <si>
    <t>2016-1-4-070</t>
  </si>
  <si>
    <t>2016-1-4-072</t>
  </si>
  <si>
    <t>2016-1-4-073</t>
  </si>
  <si>
    <t>2016-1-4-074</t>
  </si>
  <si>
    <t>2016-1-4-078</t>
  </si>
  <si>
    <t>2016-1-4-079</t>
  </si>
  <si>
    <t>2015-1-4-002</t>
  </si>
  <si>
    <t>2015-1-4-033</t>
  </si>
  <si>
    <t>2015-1-4-044</t>
  </si>
  <si>
    <t>2015-1-4-052</t>
  </si>
  <si>
    <t>2016-1-5-001</t>
  </si>
  <si>
    <t>2016-1-5-002</t>
  </si>
  <si>
    <t>2016-1-5-004</t>
  </si>
  <si>
    <t>2016-1-5-005</t>
  </si>
  <si>
    <t>2016-1-5-006</t>
  </si>
  <si>
    <t>2016-1-5-007</t>
  </si>
  <si>
    <t>2016-1-5-008</t>
  </si>
  <si>
    <t>2016-1-5-009</t>
  </si>
  <si>
    <t>2016-1-5-010</t>
  </si>
  <si>
    <t>2016-1-5-012</t>
  </si>
  <si>
    <t>2016-1-5-013</t>
  </si>
  <si>
    <t>2016-1-5-014</t>
  </si>
  <si>
    <t>2016-1-5-015</t>
  </si>
  <si>
    <t>2016-1-5-016</t>
  </si>
  <si>
    <t>2016-1-5-017</t>
  </si>
  <si>
    <t>2016-1-5-019</t>
  </si>
  <si>
    <t>2016-1-5-021</t>
  </si>
  <si>
    <t>2016-1-5-024</t>
  </si>
  <si>
    <t>2016-1-5-025</t>
  </si>
  <si>
    <t>2016-1-5-027</t>
  </si>
  <si>
    <t>2016-1-5-028</t>
  </si>
  <si>
    <t>2016-1-5-030</t>
  </si>
  <si>
    <t>2016-1-5-033</t>
  </si>
  <si>
    <t>2016-1-5-035</t>
  </si>
  <si>
    <t>2016-1-5-036</t>
  </si>
  <si>
    <t>2016-1-5-038</t>
  </si>
  <si>
    <t>2016-1-5-043</t>
  </si>
  <si>
    <t>2016-1-5-047</t>
  </si>
  <si>
    <t>2016-1-5-049</t>
  </si>
  <si>
    <t>2016-1-5-050</t>
  </si>
  <si>
    <t>2016-1-5-052</t>
  </si>
  <si>
    <t>2016-1-5-055</t>
  </si>
  <si>
    <t>2016-1-5-056</t>
  </si>
  <si>
    <t>2016-1-5-058</t>
  </si>
  <si>
    <t>2016-1-5-059</t>
  </si>
  <si>
    <t>2016-1-5-060</t>
  </si>
  <si>
    <t>2015-1-5-028</t>
  </si>
  <si>
    <t>2016-1-6-001</t>
  </si>
  <si>
    <t>2016-1-6-002</t>
  </si>
  <si>
    <t>2016-1-6-003</t>
  </si>
  <si>
    <t>2016-1-6-004</t>
  </si>
  <si>
    <t>2016-1-6-005</t>
  </si>
  <si>
    <t>2016-1-6-006</t>
  </si>
  <si>
    <t>2016-1-6-007</t>
  </si>
  <si>
    <t>2016-1-6-008</t>
  </si>
  <si>
    <t>2016-1-6-009</t>
  </si>
  <si>
    <t>2016-1-6-010</t>
  </si>
  <si>
    <t>2016-1-6-011</t>
  </si>
  <si>
    <t>2016-1-6-012</t>
  </si>
  <si>
    <t>2016-1-6-013</t>
  </si>
  <si>
    <t>2016-1-6-014</t>
  </si>
  <si>
    <t>2016-1-6-017</t>
  </si>
  <si>
    <t>2016-1-6-020</t>
  </si>
  <si>
    <t>2016-1-6-021</t>
  </si>
  <si>
    <t>2016-1-6-022</t>
  </si>
  <si>
    <t>2016-1-6-023</t>
  </si>
  <si>
    <t>2016-1-6-027</t>
  </si>
  <si>
    <t>2016-1-6-028</t>
  </si>
  <si>
    <t>2016-1-6-030</t>
  </si>
  <si>
    <t>2014-1-6-027</t>
  </si>
  <si>
    <t>2016-1-7-001</t>
  </si>
  <si>
    <t>2016-1-7-002</t>
  </si>
  <si>
    <t>2016-1-7-003</t>
  </si>
  <si>
    <t>2016-1-7-004</t>
  </si>
  <si>
    <t>2016-1-7-005</t>
  </si>
  <si>
    <t>2016-1-7-006</t>
  </si>
  <si>
    <t>2016-1-7-008</t>
  </si>
  <si>
    <t>2016-1-7-009</t>
  </si>
  <si>
    <t>2016-1-7-010</t>
  </si>
  <si>
    <t>2016-1-7-011</t>
  </si>
  <si>
    <t>2016-1-7-012</t>
  </si>
  <si>
    <t>2016-1-7-014</t>
  </si>
  <si>
    <t>2016-1-7-015</t>
  </si>
  <si>
    <t>2016-1-7-016</t>
  </si>
  <si>
    <t>2016-1-7-017</t>
  </si>
  <si>
    <t>2016-1-7-021</t>
  </si>
  <si>
    <t>2016-1-7-022</t>
  </si>
  <si>
    <t>2016-1-7-025</t>
  </si>
  <si>
    <t>2016-1-7-026</t>
  </si>
  <si>
    <t>2016-1-7-028</t>
  </si>
  <si>
    <t>2016-1-7-029</t>
  </si>
  <si>
    <t>2016-1-8-001</t>
  </si>
  <si>
    <t>2016-1-8-002</t>
  </si>
  <si>
    <t>2016-1-8-003</t>
  </si>
  <si>
    <t>2016-1-8-004</t>
  </si>
  <si>
    <t>2016-1-8-005</t>
  </si>
  <si>
    <t>2016-1-8-006</t>
  </si>
  <si>
    <t>2016-1-8-007</t>
  </si>
  <si>
    <t>2016-1-8-008</t>
  </si>
  <si>
    <t>2016-1-8-009</t>
  </si>
  <si>
    <t>2016-1-8-010</t>
  </si>
  <si>
    <t>2016-1-8-013</t>
  </si>
  <si>
    <t>2016-1-8-014</t>
  </si>
  <si>
    <t>2016-1-8-017</t>
  </si>
  <si>
    <t>2016-1-8-020</t>
  </si>
  <si>
    <t>2016-1-8-021</t>
  </si>
  <si>
    <t>2016-1-8-022</t>
  </si>
  <si>
    <t>2016-1-8-023</t>
  </si>
  <si>
    <t>2016-1-8-025</t>
  </si>
  <si>
    <t>2016-1-8-026</t>
  </si>
  <si>
    <t>2016-1-8-027</t>
  </si>
  <si>
    <t>2016-1-8-029</t>
  </si>
  <si>
    <t>2015-1-1-012</t>
  </si>
  <si>
    <t>2015-1-1-059</t>
  </si>
  <si>
    <t>2014-1-1-047</t>
  </si>
  <si>
    <t>2014-1-1-054</t>
  </si>
  <si>
    <t>2014-1-1-083</t>
  </si>
  <si>
    <t>2014-1-1-084</t>
  </si>
  <si>
    <t>2013-1-1-040</t>
  </si>
  <si>
    <t>2012-1-1-037</t>
  </si>
  <si>
    <t>2011-1-261</t>
  </si>
  <si>
    <t>WPE-447 Environmental Studies, TM-401 Production Planning  &amp; Control</t>
  </si>
  <si>
    <t>TM-407 Entrepreneurship and Project Development</t>
  </si>
  <si>
    <t>TM-403 Quality Management, TM-405 Textile and Apparel Merchandizing, WPE-447 Environmental Studies</t>
  </si>
  <si>
    <t>WPE-447 Environmental Studies, TM-401 Production Planning  &amp; Control, TM-407 Entrepreneurship and Project Development, TM-403 Quality Management</t>
  </si>
  <si>
    <t>AS-411 Bangladesh Studies, WPE-447 Environmental Studies, TM-401 Production Planning  &amp; Control, TM-407 Entrepreneurship and Project Development</t>
  </si>
  <si>
    <t>TM-401 Production Planning  &amp; Control, TM-407 Entrepreneurship and Project Development</t>
  </si>
  <si>
    <t>TM-403 Quality Management</t>
  </si>
  <si>
    <t>AS-411 Bangladesh Studies, TM-401 Production Planning  &amp; Control</t>
  </si>
  <si>
    <t>TM-405 Textile and Apparel Merchandizing</t>
  </si>
  <si>
    <t>FE</t>
  </si>
  <si>
    <t xml:space="preserve">2014-1-2-017 </t>
  </si>
  <si>
    <t>WPE-447 Environmental Studies</t>
  </si>
  <si>
    <t>Math-I,Math-II</t>
  </si>
  <si>
    <t>TP</t>
  </si>
  <si>
    <t>Chem-II</t>
  </si>
  <si>
    <t>EM,TP,ACE,Knitting-I</t>
  </si>
  <si>
    <t>FM-II</t>
  </si>
  <si>
    <t>Math-I,FSD</t>
  </si>
  <si>
    <t>MMTF</t>
  </si>
  <si>
    <t>Math-II,QM</t>
  </si>
  <si>
    <t>PPC</t>
  </si>
  <si>
    <t>IEAP</t>
  </si>
  <si>
    <t>IB</t>
  </si>
  <si>
    <t>Not Cleared</t>
  </si>
  <si>
    <t>TAM Cleared</t>
  </si>
  <si>
    <t>QM,ES</t>
  </si>
  <si>
    <t>PPC,BS,ES,EPD</t>
  </si>
  <si>
    <t>PPC,EPD</t>
  </si>
  <si>
    <t>BS,PPC</t>
  </si>
  <si>
    <t>ES Cleared</t>
  </si>
  <si>
    <t>Column1</t>
  </si>
  <si>
    <t>Column2</t>
  </si>
  <si>
    <t>Column3</t>
  </si>
  <si>
    <t>Column4</t>
  </si>
  <si>
    <t>Column5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</si>
  <si>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</si>
  <si>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</si>
  <si>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</si>
  <si>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</si>
  <si>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</si>
  <si>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</si>
  <si>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</si>
  <si>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</si>
  <si>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</si>
  <si>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</si>
  <si>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</si>
  <si>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</si>
  <si>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</si>
  <si>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</si>
  <si>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</si>
  <si>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</si>
  <si>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</si>
  <si>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</si>
  <si>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</si>
  <si>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</si>
  <si>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</si>
  <si>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</si>
  <si>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</si>
  <si>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</si>
  <si>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</si>
  <si>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</si>
  <si>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</si>
  <si>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</si>
  <si>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</si>
  <si>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</si>
  <si>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</si>
  <si>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</si>
  <si>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</si>
  <si>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</si>
  <si>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</si>
  <si>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</si>
  <si>
    <t>38th</t>
  </si>
  <si>
    <t>39th</t>
  </si>
  <si>
    <t>40th</t>
  </si>
  <si>
    <t>41st</t>
  </si>
  <si>
    <t>42nd</t>
  </si>
  <si>
    <t>43rd</t>
  </si>
  <si>
    <t>44th</t>
  </si>
  <si>
    <t>45th</t>
  </si>
  <si>
    <t>46th</t>
  </si>
  <si>
    <t>47th</t>
  </si>
  <si>
    <t>48th</t>
  </si>
  <si>
    <t>49th</t>
  </si>
  <si>
    <t>50th</t>
  </si>
  <si>
    <t>51st</t>
  </si>
  <si>
    <t>1St</t>
  </si>
  <si>
    <t>Column12</t>
  </si>
  <si>
    <t>1st</t>
  </si>
  <si>
    <t>52nd</t>
  </si>
  <si>
    <t>53rd</t>
  </si>
  <si>
    <t>54th</t>
  </si>
  <si>
    <t>55th</t>
  </si>
  <si>
    <t>56th</t>
  </si>
  <si>
    <t>57th</t>
  </si>
  <si>
    <t>58th</t>
  </si>
  <si>
    <t>59th</t>
  </si>
  <si>
    <t>60th</t>
  </si>
  <si>
    <t>Column6</t>
  </si>
  <si>
    <t>Cleared</t>
  </si>
  <si>
    <t>PPC,QM,EPD</t>
  </si>
  <si>
    <t xml:space="preserve"> Cleared</t>
  </si>
  <si>
    <t>YE : Page   of  3</t>
  </si>
  <si>
    <t>FE : Page  of 3</t>
  </si>
  <si>
    <t>WPE : Page  of 3</t>
  </si>
  <si>
    <t>AE : Page    of  3</t>
  </si>
  <si>
    <t>IPE : Page  1 of  1</t>
  </si>
  <si>
    <t>MDM : Page  1 of  1</t>
  </si>
  <si>
    <t>TP Cleared in L-2 T-II E-2019 with GP 3.00</t>
  </si>
  <si>
    <t>WP-II Cleared in L-3 T-II E-2019 with GP 2.25</t>
  </si>
  <si>
    <t>ABCDEFGH</t>
  </si>
</sst>
</file>

<file path=xl/styles.xml><?xml version="1.0" encoding="utf-8"?>
<styleSheet xmlns="http://schemas.openxmlformats.org/spreadsheetml/2006/main">
  <numFmts count="1">
    <numFmt numFmtId="165" formatCode="0.000000000"/>
  </numFmts>
  <fonts count="44"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10"/>
      <color theme="1"/>
      <name val="Times New Roman"/>
      <family val="1"/>
    </font>
    <font>
      <b/>
      <sz val="14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name val="Times New Roman"/>
      <family val="1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b/>
      <sz val="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8"/>
      <color rgb="FF00B050"/>
      <name val="Times New Roman"/>
      <family val="1"/>
    </font>
    <font>
      <sz val="8"/>
      <color rgb="FF00B050"/>
      <name val="Times New Roman"/>
      <family val="1"/>
    </font>
    <font>
      <b/>
      <sz val="24"/>
      <color rgb="FF1F04C0"/>
      <name val="Copperplate Gothic Bold"/>
      <family val="2"/>
    </font>
    <font>
      <b/>
      <sz val="10"/>
      <name val="Calibri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vertAlign val="subscript"/>
      <sz val="9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9"/>
      <color rgb="FFFF0000"/>
      <name val="Times New Roman"/>
      <family val="1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sz val="7"/>
      <color rgb="FF000000"/>
      <name val="Times New Roman"/>
      <family val="1"/>
    </font>
    <font>
      <b/>
      <sz val="9"/>
      <color rgb="FFFF0000"/>
      <name val="Times New Roman"/>
      <family val="1"/>
    </font>
    <font>
      <b/>
      <sz val="9"/>
      <color rgb="FF00B050"/>
      <name val="Times New Roman"/>
      <family val="1"/>
    </font>
    <font>
      <sz val="7"/>
      <name val="Times New Roman"/>
      <family val="1"/>
    </font>
    <font>
      <sz val="7"/>
      <color rgb="FF007434"/>
      <name val="Times New Roman"/>
      <family val="1"/>
    </font>
    <font>
      <sz val="7"/>
      <color rgb="FF7030A0"/>
      <name val="Times New Roman"/>
      <family val="1"/>
    </font>
    <font>
      <sz val="7"/>
      <color rgb="FF0C02CE"/>
      <name val="Times New Roman"/>
      <family val="1"/>
    </font>
    <font>
      <sz val="7"/>
      <color theme="5" tint="-0.249977111117893"/>
      <name val="Times New Roman"/>
      <family val="1"/>
    </font>
    <font>
      <sz val="7"/>
      <color theme="1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9"/>
      <color theme="1"/>
      <name val="Times New Roman"/>
      <family val="1"/>
    </font>
    <font>
      <sz val="7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3CFF1"/>
      </left>
      <right style="thin">
        <color rgb="FF23CFF1"/>
      </right>
      <top style="thin">
        <color rgb="FF23CFF1"/>
      </top>
      <bottom style="thin">
        <color rgb="FF23CFF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0" fillId="0" borderId="0" applyFont="0" applyFill="0" applyBorder="0" applyAlignment="0" applyProtection="0"/>
  </cellStyleXfs>
  <cellXfs count="179">
    <xf numFmtId="0" fontId="0" fillId="0" borderId="0" xfId="0"/>
    <xf numFmtId="0" fontId="2" fillId="0" borderId="0" xfId="0" applyFont="1" applyFill="1"/>
    <xf numFmtId="0" fontId="3" fillId="0" borderId="0" xfId="0" applyFont="1" applyFill="1" applyAlignment="1"/>
    <xf numFmtId="0" fontId="0" fillId="0" borderId="0" xfId="0" applyFill="1"/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2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vertical="center"/>
    </xf>
    <xf numFmtId="0" fontId="15" fillId="0" borderId="0" xfId="0" applyFont="1" applyFill="1"/>
    <xf numFmtId="0" fontId="16" fillId="0" borderId="0" xfId="0" applyFont="1" applyFill="1"/>
    <xf numFmtId="0" fontId="16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0" fontId="1" fillId="0" borderId="0" xfId="0" applyFont="1" applyFill="1" applyAlignment="1">
      <alignment vertical="center"/>
    </xf>
    <xf numFmtId="0" fontId="17" fillId="0" borderId="0" xfId="0" applyFont="1" applyFill="1"/>
    <xf numFmtId="0" fontId="11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/>
    <xf numFmtId="0" fontId="19" fillId="0" borderId="0" xfId="0" applyFont="1" applyFill="1" applyAlignment="1">
      <alignment vertical="center"/>
    </xf>
    <xf numFmtId="0" fontId="20" fillId="0" borderId="0" xfId="0" applyFont="1" applyFill="1"/>
    <xf numFmtId="0" fontId="18" fillId="0" borderId="0" xfId="0" applyFont="1" applyFill="1" applyBorder="1"/>
    <xf numFmtId="0" fontId="20" fillId="0" borderId="0" xfId="0" applyFont="1" applyFill="1" applyBorder="1"/>
    <xf numFmtId="0" fontId="3" fillId="0" borderId="0" xfId="0" applyFont="1" applyFill="1" applyAlignment="1">
      <alignment horizontal="center"/>
    </xf>
    <xf numFmtId="0" fontId="5" fillId="0" borderId="0" xfId="0" applyFont="1" applyFill="1" applyBorder="1" applyAlignment="1">
      <alignment vertical="center" wrapText="1"/>
    </xf>
    <xf numFmtId="0" fontId="2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" fillId="0" borderId="0" xfId="0" applyFont="1" applyFill="1" applyAlignment="1"/>
    <xf numFmtId="0" fontId="16" fillId="0" borderId="0" xfId="0" applyFont="1" applyFill="1" applyBorder="1" applyAlignment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15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10" fillId="2" borderId="0" xfId="0" applyFont="1" applyFill="1"/>
    <xf numFmtId="0" fontId="10" fillId="3" borderId="0" xfId="0" applyFont="1" applyFill="1"/>
    <xf numFmtId="0" fontId="10" fillId="4" borderId="0" xfId="0" applyFont="1" applyFill="1"/>
    <xf numFmtId="0" fontId="1" fillId="0" borderId="1" xfId="0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4" xfId="0" applyFont="1" applyFill="1" applyBorder="1" applyAlignment="1">
      <alignment horizontal="center" vertical="center" textRotation="90" wrapText="1"/>
    </xf>
    <xf numFmtId="0" fontId="24" fillId="5" borderId="4" xfId="0" applyFont="1" applyFill="1" applyBorder="1" applyAlignment="1">
      <alignment horizontal="center" vertical="center" wrapText="1"/>
    </xf>
    <xf numFmtId="0" fontId="23" fillId="5" borderId="4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2" fontId="8" fillId="5" borderId="4" xfId="0" applyNumberFormat="1" applyFont="1" applyFill="1" applyBorder="1" applyAlignment="1">
      <alignment horizontal="center" vertical="center" wrapText="1"/>
    </xf>
    <xf numFmtId="2" fontId="9" fillId="5" borderId="4" xfId="0" applyNumberFormat="1" applyFont="1" applyFill="1" applyBorder="1" applyAlignment="1">
      <alignment horizontal="center" vertical="center"/>
    </xf>
    <xf numFmtId="1" fontId="8" fillId="5" borderId="4" xfId="0" applyNumberFormat="1" applyFont="1" applyFill="1" applyBorder="1" applyAlignment="1">
      <alignment horizontal="center" vertical="center" wrapText="1"/>
    </xf>
    <xf numFmtId="2" fontId="27" fillId="5" borderId="4" xfId="0" applyNumberFormat="1" applyFont="1" applyFill="1" applyBorder="1" applyAlignment="1">
      <alignment horizontal="center" vertical="center" wrapText="1"/>
    </xf>
    <xf numFmtId="0" fontId="28" fillId="5" borderId="4" xfId="0" applyFont="1" applyFill="1" applyBorder="1" applyAlignment="1">
      <alignment horizontal="center" vertical="center" wrapText="1"/>
    </xf>
    <xf numFmtId="2" fontId="8" fillId="5" borderId="4" xfId="0" quotePrefix="1" applyNumberFormat="1" applyFont="1" applyFill="1" applyBorder="1" applyAlignment="1">
      <alignment horizontal="center" vertical="center" wrapText="1"/>
    </xf>
    <xf numFmtId="0" fontId="29" fillId="5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0" fillId="0" borderId="0" xfId="0" quotePrefix="1"/>
    <xf numFmtId="2" fontId="9" fillId="0" borderId="4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 wrapText="1"/>
    </xf>
    <xf numFmtId="0" fontId="32" fillId="5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0" fontId="6" fillId="0" borderId="1" xfId="1" applyNumberFormat="1" applyFont="1" applyFill="1" applyBorder="1" applyAlignment="1">
      <alignment horizontal="center" vertical="center"/>
    </xf>
    <xf numFmtId="0" fontId="33" fillId="5" borderId="4" xfId="0" applyFont="1" applyFill="1" applyBorder="1" applyAlignment="1">
      <alignment horizontal="center" vertical="center" wrapText="1"/>
    </xf>
    <xf numFmtId="0" fontId="31" fillId="5" borderId="4" xfId="0" applyFont="1" applyFill="1" applyBorder="1" applyAlignment="1">
      <alignment horizontal="center" vertical="center" wrapText="1"/>
    </xf>
    <xf numFmtId="0" fontId="34" fillId="5" borderId="4" xfId="0" applyFont="1" applyFill="1" applyBorder="1" applyAlignment="1">
      <alignment horizontal="center" vertical="center" wrapText="1"/>
    </xf>
    <xf numFmtId="0" fontId="35" fillId="5" borderId="4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38" fillId="5" borderId="4" xfId="0" applyFont="1" applyFill="1" applyBorder="1" applyAlignment="1">
      <alignment horizontal="center" vertical="center" wrapText="1"/>
    </xf>
    <xf numFmtId="0" fontId="37" fillId="5" borderId="4" xfId="0" applyFont="1" applyFill="1" applyBorder="1" applyAlignment="1">
      <alignment horizontal="center" vertical="center" wrapText="1"/>
    </xf>
    <xf numFmtId="0" fontId="39" fillId="5" borderId="4" xfId="0" applyFont="1" applyFill="1" applyBorder="1" applyAlignment="1">
      <alignment horizontal="center" vertical="center" wrapText="1"/>
    </xf>
    <xf numFmtId="0" fontId="39" fillId="5" borderId="4" xfId="0" applyFont="1" applyFill="1" applyBorder="1"/>
    <xf numFmtId="0" fontId="40" fillId="0" borderId="0" xfId="0" applyFont="1" applyFill="1" applyAlignment="1">
      <alignment horizontal="center" vertical="center"/>
    </xf>
    <xf numFmtId="0" fontId="41" fillId="0" borderId="0" xfId="0" applyFont="1" applyFill="1" applyAlignment="1">
      <alignment horizontal="center" vertical="center"/>
    </xf>
    <xf numFmtId="0" fontId="32" fillId="5" borderId="4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vertical="center" textRotation="90" wrapText="1"/>
    </xf>
    <xf numFmtId="2" fontId="2" fillId="0" borderId="4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quotePrefix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7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2" fillId="0" borderId="4" xfId="0" applyFont="1" applyBorder="1" applyAlignment="1">
      <alignment vertical="center"/>
    </xf>
    <xf numFmtId="1" fontId="8" fillId="0" borderId="4" xfId="0" applyNumberFormat="1" applyFont="1" applyFill="1" applyBorder="1" applyAlignment="1">
      <alignment horizontal="center" vertical="center" wrapText="1"/>
    </xf>
    <xf numFmtId="2" fontId="9" fillId="5" borderId="4" xfId="0" applyNumberFormat="1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wrapText="1"/>
    </xf>
    <xf numFmtId="0" fontId="14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42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 wrapText="1"/>
    </xf>
    <xf numFmtId="2" fontId="24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 wrapText="1"/>
    </xf>
    <xf numFmtId="165" fontId="27" fillId="5" borderId="4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42" fillId="5" borderId="4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5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5" fillId="5" borderId="4" xfId="0" applyFont="1" applyFill="1" applyBorder="1" applyAlignment="1">
      <alignment horizontal="center" vertical="center" textRotation="90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textRotation="90" wrapText="1"/>
    </xf>
    <xf numFmtId="0" fontId="4" fillId="0" borderId="4" xfId="0" applyFont="1" applyFill="1" applyBorder="1" applyAlignment="1">
      <alignment horizontal="center" vertical="center" wrapText="1"/>
    </xf>
    <xf numFmtId="0" fontId="43" fillId="5" borderId="4" xfId="0" applyFont="1" applyFill="1" applyBorder="1" applyAlignment="1">
      <alignment horizontal="center" vertical="center" wrapText="1"/>
    </xf>
    <xf numFmtId="0" fontId="31" fillId="7" borderId="4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wrapText="1"/>
    </xf>
    <xf numFmtId="0" fontId="14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5" fillId="5" borderId="4" xfId="0" applyFont="1" applyFill="1" applyBorder="1" applyAlignment="1">
      <alignment horizontal="center" vertical="center" textRotation="90" wrapText="1"/>
    </xf>
    <xf numFmtId="0" fontId="5" fillId="5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20" fontId="2" fillId="0" borderId="3" xfId="0" applyNumberFormat="1" applyFont="1" applyFill="1" applyBorder="1" applyAlignment="1">
      <alignment horizontal="left"/>
    </xf>
    <xf numFmtId="20" fontId="2" fillId="0" borderId="1" xfId="0" applyNumberFormat="1" applyFont="1" applyFill="1" applyBorder="1" applyAlignment="1">
      <alignment horizontal="left"/>
    </xf>
    <xf numFmtId="0" fontId="5" fillId="0" borderId="4" xfId="0" applyFont="1" applyFill="1" applyBorder="1" applyAlignment="1">
      <alignment horizontal="center" vertical="center" textRotation="90" wrapText="1"/>
    </xf>
    <xf numFmtId="0" fontId="4" fillId="5" borderId="4" xfId="0" applyFont="1" applyFill="1" applyBorder="1" applyAlignment="1">
      <alignment horizontal="center" vertical="center" wrapText="1"/>
    </xf>
    <xf numFmtId="2" fontId="4" fillId="5" borderId="4" xfId="0" applyNumberFormat="1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textRotation="90" wrapText="1"/>
    </xf>
    <xf numFmtId="0" fontId="4" fillId="0" borderId="4" xfId="0" applyFont="1" applyFill="1" applyBorder="1" applyAlignment="1">
      <alignment horizontal="center" vertical="center" textRotation="90" wrapText="1"/>
    </xf>
    <xf numFmtId="0" fontId="6" fillId="5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center" vertical="center" textRotation="90" wrapText="1"/>
    </xf>
    <xf numFmtId="0" fontId="1" fillId="5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wrapText="1"/>
    </xf>
    <xf numFmtId="0" fontId="6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textRotation="90" wrapText="1"/>
    </xf>
    <xf numFmtId="0" fontId="1" fillId="0" borderId="4" xfId="0" applyFont="1" applyFill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57"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CC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rgb="FFFF669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CC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CC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CC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rgb="FFFF669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CC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rgb="FFFF669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CC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rgb="FFFF669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CC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CC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rgb="FFFF669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CC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66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rgb="FF23CFF1"/>
        </left>
        <right style="thin">
          <color rgb="FF23CFF1"/>
        </right>
        <top style="thin">
          <color rgb="FF23CFF1"/>
        </top>
        <bottom style="thin">
          <color rgb="FF23CFF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rgb="FF23CFF1"/>
        </left>
        <right style="thin">
          <color rgb="FF23CFF1"/>
        </right>
        <top style="thin">
          <color rgb="FF23CFF1"/>
        </top>
        <bottom style="thin">
          <color rgb="FF23CFF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5" formatCode="0.000000000"/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rgb="FF23CFF1"/>
        </left>
        <right style="thin">
          <color rgb="FF23CFF1"/>
        </right>
        <top style="thin">
          <color rgb="FF23CFF1"/>
        </top>
        <bottom style="thin">
          <color rgb="FF23CFF1"/>
        </bottom>
        <vertical/>
        <horizontal/>
      </border>
    </dxf>
    <dxf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rgb="FF23CFF1"/>
        </left>
        <right/>
        <top style="thin">
          <color rgb="FF23CFF1"/>
        </top>
        <bottom style="thin">
          <color rgb="FF23CFF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rgb="FF23CFF1"/>
        </left>
        <right style="thin">
          <color rgb="FF23CFF1"/>
        </right>
        <top style="thin">
          <color rgb="FF23CFF1"/>
        </top>
        <bottom style="thin">
          <color rgb="FF23CFF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5" formatCode="0.000000000"/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rgb="FF23CFF1"/>
        </left>
        <right style="thin">
          <color rgb="FF23CFF1"/>
        </right>
        <top style="thin">
          <color rgb="FF23CFF1"/>
        </top>
        <bottom style="thin">
          <color rgb="FF23CFF1"/>
        </bottom>
        <vertical/>
        <horizontal/>
      </border>
    </dxf>
    <dxf>
      <border outline="0">
        <bottom style="thin">
          <color rgb="FF23CFF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rgb="FF23CFF1"/>
        </left>
        <right style="thin">
          <color rgb="FF23CFF1"/>
        </right>
        <top style="thin">
          <color rgb="FF23CFF1"/>
        </top>
        <bottom style="thin">
          <color rgb="FF23CFF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B050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rgb="FF23CFF1"/>
        </left>
        <right style="thin">
          <color rgb="FF23CFF1"/>
        </right>
        <top style="thin">
          <color rgb="FF23CFF1"/>
        </top>
        <bottom style="thin">
          <color rgb="FF23CFF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5" formatCode="0.000000000"/>
      <fill>
        <patternFill patternType="solid">
          <fgColor indexed="64"/>
          <bgColor theme="0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rgb="FF23CFF1"/>
        </left>
        <right style="thin">
          <color rgb="FF23CFF1"/>
        </right>
        <top style="thin">
          <color rgb="FF23CFF1"/>
        </top>
        <bottom style="thin">
          <color rgb="FF23CFF1"/>
        </bottom>
        <vertical/>
        <horizontal/>
      </border>
    </dxf>
    <dxf>
      <border outline="0">
        <bottom style="thin">
          <color rgb="FF23CFF1"/>
        </bottom>
      </border>
    </dxf>
  </dxfs>
  <tableStyles count="0" defaultTableStyle="TableStyleMedium9" defaultPivotStyle="PivotStyleLight16"/>
  <colors>
    <mruColors>
      <color rgb="FF23CFF1"/>
      <color rgb="FF0C02CE"/>
      <color rgb="FF007434"/>
      <color rgb="FFFF6699"/>
      <color rgb="FF1F04C0"/>
      <color rgb="FF3232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3297</xdr:colOff>
      <xdr:row>3</xdr:row>
      <xdr:rowOff>2497</xdr:rowOff>
    </xdr:from>
    <xdr:to>
      <xdr:col>21</xdr:col>
      <xdr:colOff>11738</xdr:colOff>
      <xdr:row>8</xdr:row>
      <xdr:rowOff>179295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388473" y="383497"/>
          <a:ext cx="1353147" cy="1465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3297</xdr:colOff>
      <xdr:row>3</xdr:row>
      <xdr:rowOff>2497</xdr:rowOff>
    </xdr:from>
    <xdr:to>
      <xdr:col>21</xdr:col>
      <xdr:colOff>11738</xdr:colOff>
      <xdr:row>8</xdr:row>
      <xdr:rowOff>179295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713444" y="383497"/>
          <a:ext cx="1353147" cy="1465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3297</xdr:colOff>
      <xdr:row>3</xdr:row>
      <xdr:rowOff>2497</xdr:rowOff>
    </xdr:from>
    <xdr:to>
      <xdr:col>21</xdr:col>
      <xdr:colOff>11738</xdr:colOff>
      <xdr:row>9</xdr:row>
      <xdr:rowOff>11206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623797" y="383497"/>
          <a:ext cx="1353147" cy="1487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3297</xdr:colOff>
      <xdr:row>2</xdr:row>
      <xdr:rowOff>2497</xdr:rowOff>
    </xdr:from>
    <xdr:to>
      <xdr:col>21</xdr:col>
      <xdr:colOff>11738</xdr:colOff>
      <xdr:row>8</xdr:row>
      <xdr:rowOff>11206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354856" y="383497"/>
          <a:ext cx="1353147" cy="1487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3297</xdr:colOff>
      <xdr:row>2</xdr:row>
      <xdr:rowOff>2497</xdr:rowOff>
    </xdr:from>
    <xdr:to>
      <xdr:col>21</xdr:col>
      <xdr:colOff>11738</xdr:colOff>
      <xdr:row>7</xdr:row>
      <xdr:rowOff>176893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705440" y="383497"/>
          <a:ext cx="1355548" cy="1439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3297</xdr:colOff>
      <xdr:row>2</xdr:row>
      <xdr:rowOff>2497</xdr:rowOff>
    </xdr:from>
    <xdr:to>
      <xdr:col>20</xdr:col>
      <xdr:colOff>11738</xdr:colOff>
      <xdr:row>7</xdr:row>
      <xdr:rowOff>78442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099922" y="192997"/>
          <a:ext cx="1351466" cy="13522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3297</xdr:colOff>
      <xdr:row>2</xdr:row>
      <xdr:rowOff>2497</xdr:rowOff>
    </xdr:from>
    <xdr:to>
      <xdr:col>21</xdr:col>
      <xdr:colOff>11738</xdr:colOff>
      <xdr:row>7</xdr:row>
      <xdr:rowOff>179295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109447" y="383497"/>
          <a:ext cx="1208591" cy="14531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3297</xdr:colOff>
      <xdr:row>2</xdr:row>
      <xdr:rowOff>2497</xdr:rowOff>
    </xdr:from>
    <xdr:to>
      <xdr:col>21</xdr:col>
      <xdr:colOff>11738</xdr:colOff>
      <xdr:row>7</xdr:row>
      <xdr:rowOff>179295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109447" y="383497"/>
          <a:ext cx="1208591" cy="14531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3297</xdr:colOff>
      <xdr:row>2</xdr:row>
      <xdr:rowOff>2497</xdr:rowOff>
    </xdr:from>
    <xdr:to>
      <xdr:col>21</xdr:col>
      <xdr:colOff>11738</xdr:colOff>
      <xdr:row>7</xdr:row>
      <xdr:rowOff>179295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519022" y="383497"/>
          <a:ext cx="1351466" cy="14531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C3:F54" totalsRowShown="0">
  <autoFilter ref="C3:F54"/>
  <sortState ref="C4:G54">
    <sortCondition ref="E3:E54"/>
  </sortState>
  <tableColumns count="4">
    <tableColumn id="1" name="Column1"/>
    <tableColumn id="2" name="Column2"/>
    <tableColumn id="4" name="Column4"/>
    <tableColumn id="5" name="Column5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B5:F56" totalsRowShown="0">
  <autoFilter ref="B5:F56"/>
  <sortState ref="B6:F56">
    <sortCondition ref="E5:E56"/>
  </sortState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0" name="Table10" displayName="Table10" ref="H5:L56" totalsRowShown="0">
  <autoFilter ref="H5:L56"/>
  <sortState ref="H6:L56">
    <sortCondition ref="K5:K56"/>
  </sortState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1" name="Table11" displayName="Table11" ref="N5:S64" totalsRowShown="0">
  <autoFilter ref="N5:S64"/>
  <sortState ref="N6:S64">
    <sortCondition ref="Q5:Q64"/>
  </sortState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B4:E36" totalsRowShown="0">
  <autoFilter ref="B4:E36"/>
  <sortState ref="B5:E36">
    <sortCondition ref="E4:E36"/>
  </sortState>
  <tableColumns count="4">
    <tableColumn id="1" name="Column1"/>
    <tableColumn id="2" name="Column2"/>
    <tableColumn id="3" name="Column3"/>
    <tableColumn id="4" name="Column4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G4:K26" totalsRowShown="0">
  <autoFilter ref="G4:K26"/>
  <sortState ref="G5:K26">
    <sortCondition ref="J4:J26"/>
  </sortState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6" name="Table16" displayName="Table16" ref="M4:P25" totalsRowShown="0">
  <autoFilter ref="M4:P25"/>
  <sortState ref="M5:P25">
    <sortCondition ref="P4:P25"/>
  </sortState>
  <tableColumns count="4">
    <tableColumn id="1" name="Column1"/>
    <tableColumn id="2" name="Column2"/>
    <tableColumn id="3" name="Column3"/>
    <tableColumn id="4" name="Column4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7" name="Table17" displayName="Table17" ref="R4:U24" totalsRowShown="0">
  <autoFilter ref="R4:U24"/>
  <sortState ref="R5:U24">
    <sortCondition ref="U4:U24"/>
  </sortState>
  <tableColumns count="4">
    <tableColumn id="1" name="Column1"/>
    <tableColumn id="2" name="Column2"/>
    <tableColumn id="3" name="Column3"/>
    <tableColumn id="4" name="Column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3:K54" totalsRowShown="0" tableBorderDxfId="56">
  <autoFilter ref="H3:K54"/>
  <sortState ref="H4:K54">
    <sortCondition ref="J3:J54"/>
  </sortState>
  <tableColumns count="4">
    <tableColumn id="1" name="Column1" dataDxfId="55"/>
    <tableColumn id="2" name="Column2" dataDxfId="54"/>
    <tableColumn id="4" name="Column4" dataDxfId="53"/>
    <tableColumn id="5" name="Column1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M3:P61" totalsRowShown="0" tableBorderDxfId="52">
  <autoFilter ref="M3:P61"/>
  <sortState ref="M4:P61">
    <sortCondition ref="O3:O61"/>
  </sortState>
  <tableColumns count="4">
    <tableColumn id="1" name="Column1" dataDxfId="51"/>
    <tableColumn id="2" name="Column2" dataDxfId="50"/>
    <tableColumn id="4" name="Column4" dataDxfId="49"/>
    <tableColumn id="5" name="Column5" dataDxfId="4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B2:E62" totalsRowShown="0">
  <autoFilter ref="B2:E62"/>
  <sortState ref="B3:E62">
    <sortCondition ref="D2:D62"/>
  </sortState>
  <tableColumns count="4">
    <tableColumn id="1" name="Column1" dataDxfId="47"/>
    <tableColumn id="2" name="Column2" dataDxfId="46"/>
    <tableColumn id="3" name="Column3" dataDxfId="45"/>
    <tableColumn id="4" name="Column4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G2:J35" totalsRowShown="0">
  <autoFilter ref="G2:J35"/>
  <sortState ref="G3:J35">
    <sortCondition ref="I2:I35"/>
  </sortState>
  <tableColumns count="4">
    <tableColumn id="1" name="Column1"/>
    <tableColumn id="2" name="Column2"/>
    <tableColumn id="3" name="Column3"/>
    <tableColumn id="5" name="Column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L2:O28" totalsRowShown="0">
  <autoFilter ref="L2:O28"/>
  <sortState ref="L3:O28">
    <sortCondition ref="N2:N28"/>
  </sortState>
  <tableColumns count="4">
    <tableColumn id="1" name="Column1"/>
    <tableColumn id="2" name="Column2"/>
    <tableColumn id="3" name="Column3"/>
    <tableColumn id="4" name="Column4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B3:E23" totalsRowShown="0">
  <autoFilter ref="B3:E23"/>
  <sortState ref="B4:E23">
    <sortCondition ref="D3:D23"/>
  </sortState>
  <tableColumns count="4">
    <tableColumn id="1" name="Column1"/>
    <tableColumn id="2" name="Column2"/>
    <tableColumn id="3" name="Column3"/>
    <tableColumn id="4" name="Column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G3:J24" totalsRowShown="0">
  <autoFilter ref="G3:J24"/>
  <sortState ref="G4:J24">
    <sortCondition ref="I3:I24"/>
  </sortState>
  <tableColumns count="4">
    <tableColumn id="1" name="Column1"/>
    <tableColumn id="2" name="Column2"/>
    <tableColumn id="3" name="Column3"/>
    <tableColumn id="4" name="Column4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2" name="Table12" displayName="Table12" ref="L4:O64" totalsRowShown="0">
  <autoFilter ref="L4:O64"/>
  <sortState ref="L5:O64">
    <sortCondition ref="O4:O64"/>
  </sortState>
  <tableColumns count="4">
    <tableColumn id="1" name="Column1"/>
    <tableColumn id="2" name="Column2"/>
    <tableColumn id="3" name="Column3"/>
    <tableColumn id="4" name="Column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Relationship Id="rId4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1.bin"/><Relationship Id="rId4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H37"/>
  <sheetViews>
    <sheetView tabSelected="1" showWhiteSpace="0" view="pageBreakPreview" zoomScale="25" zoomScaleSheetLayoutView="25" workbookViewId="0">
      <selection activeCell="E30" sqref="E30"/>
    </sheetView>
  </sheetViews>
  <sheetFormatPr defaultColWidth="9.140625" defaultRowHeight="15"/>
  <cols>
    <col min="1" max="1" width="5.7109375" style="3" customWidth="1"/>
    <col min="2" max="2" width="15.7109375" style="19" customWidth="1"/>
    <col min="3" max="3" width="30.7109375" style="19" customWidth="1"/>
    <col min="4" max="4" width="10.7109375" style="3" customWidth="1"/>
    <col min="5" max="5" width="25.7109375" style="8" customWidth="1"/>
    <col min="6" max="42" width="6" style="3" customWidth="1"/>
    <col min="43" max="54" width="8.7109375" style="3" customWidth="1"/>
    <col min="55" max="56" width="10.7109375" style="27" customWidth="1"/>
    <col min="57" max="57" width="15.7109375" style="19" customWidth="1"/>
    <col min="58" max="59" width="20.7109375" style="19" customWidth="1"/>
    <col min="60" max="60" width="20.7109375" style="56" customWidth="1"/>
    <col min="61" max="16384" width="9.140625" style="3"/>
  </cols>
  <sheetData>
    <row r="2" spans="2:60">
      <c r="C2" s="169" t="s">
        <v>36</v>
      </c>
      <c r="D2" s="170"/>
      <c r="E2" s="171"/>
    </row>
    <row r="3" spans="2:60">
      <c r="C3" s="52" t="s">
        <v>89</v>
      </c>
      <c r="D3" s="52" t="s">
        <v>90</v>
      </c>
      <c r="E3" s="52" t="s">
        <v>1</v>
      </c>
    </row>
    <row r="4" spans="2:60" s="18" customFormat="1" ht="27" customHeight="1">
      <c r="B4" s="12"/>
      <c r="C4" s="104" t="s">
        <v>91</v>
      </c>
      <c r="D4" s="104" t="s">
        <v>2</v>
      </c>
      <c r="E4" s="105">
        <v>4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41" t="s">
        <v>30</v>
      </c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28"/>
      <c r="BD4" s="28"/>
      <c r="BE4" s="23"/>
      <c r="BF4" s="23"/>
      <c r="BG4" s="62" t="s">
        <v>670</v>
      </c>
      <c r="BH4" s="17"/>
    </row>
    <row r="5" spans="2:60" ht="20.25" customHeight="1">
      <c r="B5" s="21"/>
      <c r="C5" s="104" t="s">
        <v>124</v>
      </c>
      <c r="D5" s="104" t="s">
        <v>3</v>
      </c>
      <c r="E5" s="105">
        <v>3.75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42" t="s">
        <v>31</v>
      </c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29"/>
      <c r="BD5" s="29"/>
      <c r="BE5" s="20"/>
      <c r="BF5" s="20"/>
      <c r="BG5" s="20"/>
      <c r="BH5" s="17"/>
    </row>
    <row r="6" spans="2:60" ht="16.5" customHeight="1">
      <c r="B6" s="22"/>
      <c r="C6" s="104" t="s">
        <v>125</v>
      </c>
      <c r="D6" s="104" t="s">
        <v>7</v>
      </c>
      <c r="E6" s="105">
        <v>3.5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42" t="s">
        <v>64</v>
      </c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29"/>
      <c r="BD6" s="29"/>
      <c r="BE6" s="39"/>
      <c r="BF6" s="39"/>
      <c r="BG6" s="39"/>
      <c r="BH6" s="39"/>
    </row>
    <row r="7" spans="2:60" ht="20.25">
      <c r="B7" s="21"/>
      <c r="C7" s="104" t="s">
        <v>126</v>
      </c>
      <c r="D7" s="104" t="s">
        <v>9</v>
      </c>
      <c r="E7" s="105">
        <v>3.25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43" t="s">
        <v>118</v>
      </c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29"/>
      <c r="BD7" s="29"/>
      <c r="BE7" s="20"/>
      <c r="BF7" s="20"/>
      <c r="BG7" s="20"/>
      <c r="BH7" s="17"/>
    </row>
    <row r="8" spans="2:60" ht="16.5" customHeight="1">
      <c r="B8" s="21"/>
      <c r="C8" s="104" t="s">
        <v>127</v>
      </c>
      <c r="D8" s="104" t="s">
        <v>10</v>
      </c>
      <c r="E8" s="105">
        <v>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44" t="s">
        <v>117</v>
      </c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2"/>
      <c r="AR8" s="2"/>
      <c r="AS8" s="2"/>
    </row>
    <row r="9" spans="2:60">
      <c r="B9" s="21"/>
      <c r="C9" s="104" t="s">
        <v>128</v>
      </c>
      <c r="D9" s="104" t="s">
        <v>12</v>
      </c>
      <c r="E9" s="105">
        <v>2.75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2:60" ht="15.75" customHeight="1">
      <c r="B10" s="21"/>
      <c r="C10" s="104" t="s">
        <v>129</v>
      </c>
      <c r="D10" s="104" t="s">
        <v>13</v>
      </c>
      <c r="E10" s="105">
        <v>2.5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7"/>
      <c r="X10" s="7"/>
      <c r="Y10" s="7"/>
      <c r="Z10" s="7"/>
      <c r="AA10" s="7"/>
      <c r="AB10" s="35"/>
      <c r="AC10" s="35"/>
      <c r="AD10" s="35"/>
      <c r="AE10" s="35"/>
      <c r="AF10" s="35"/>
      <c r="AG10" s="35"/>
      <c r="AH10" s="7"/>
      <c r="AI10" s="15"/>
      <c r="AJ10" s="7"/>
      <c r="AK10" s="7"/>
      <c r="AL10" s="7"/>
      <c r="AM10" s="32"/>
      <c r="AN10" s="36"/>
      <c r="AO10" s="32"/>
      <c r="AP10" s="32"/>
      <c r="AQ10" s="1"/>
      <c r="AS10" s="1"/>
    </row>
    <row r="11" spans="2:60">
      <c r="B11" s="21"/>
      <c r="C11" s="104" t="s">
        <v>130</v>
      </c>
      <c r="D11" s="104" t="s">
        <v>14</v>
      </c>
      <c r="E11" s="105">
        <v>2.25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2:60">
      <c r="B12" s="21"/>
      <c r="C12" s="104" t="s">
        <v>131</v>
      </c>
      <c r="D12" s="104" t="s">
        <v>15</v>
      </c>
      <c r="E12" s="105">
        <v>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X12" s="172" t="s">
        <v>25</v>
      </c>
      <c r="AY12" s="172"/>
      <c r="AZ12" s="60" t="s">
        <v>4</v>
      </c>
      <c r="BA12" s="52" t="s">
        <v>26</v>
      </c>
      <c r="BB12" s="51" t="s">
        <v>5</v>
      </c>
      <c r="BC12" s="60" t="s">
        <v>6</v>
      </c>
    </row>
    <row r="13" spans="2:60" ht="15" customHeight="1">
      <c r="B13" s="21"/>
      <c r="C13" s="104" t="s">
        <v>92</v>
      </c>
      <c r="D13" s="104" t="s">
        <v>16</v>
      </c>
      <c r="E13" s="105">
        <v>0</v>
      </c>
      <c r="F13" s="1"/>
      <c r="G13" s="1"/>
      <c r="H13" s="149" t="s">
        <v>49</v>
      </c>
      <c r="I13" s="150"/>
      <c r="J13" s="150"/>
      <c r="K13" s="150"/>
      <c r="L13" s="150"/>
      <c r="M13" s="157" t="s">
        <v>172</v>
      </c>
      <c r="N13" s="158"/>
      <c r="O13" s="158"/>
      <c r="P13" s="158"/>
      <c r="Q13" s="158"/>
      <c r="R13" s="13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X13" s="60" t="s">
        <v>8</v>
      </c>
      <c r="AY13" s="60"/>
      <c r="AZ13" s="60"/>
      <c r="BA13" s="60"/>
      <c r="BB13" s="53"/>
      <c r="BC13" s="61"/>
      <c r="BD13" s="30"/>
      <c r="BE13" s="40"/>
      <c r="BF13" s="40"/>
      <c r="BG13" s="38"/>
      <c r="BH13" s="33"/>
    </row>
    <row r="14" spans="2:60" ht="15" customHeight="1">
      <c r="B14" s="21"/>
      <c r="C14" s="104" t="s">
        <v>18</v>
      </c>
      <c r="D14" s="104" t="s">
        <v>17</v>
      </c>
      <c r="E14" s="106" t="s">
        <v>132</v>
      </c>
      <c r="F14" s="1"/>
      <c r="G14" s="1"/>
      <c r="H14" s="149" t="s">
        <v>37</v>
      </c>
      <c r="I14" s="150"/>
      <c r="J14" s="150"/>
      <c r="K14" s="150"/>
      <c r="L14" s="150"/>
      <c r="M14" s="155" t="s">
        <v>38</v>
      </c>
      <c r="N14" s="156"/>
      <c r="O14" s="156"/>
      <c r="P14" s="156"/>
      <c r="Q14" s="156"/>
      <c r="R14" s="13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9"/>
      <c r="AI14" s="9"/>
      <c r="AJ14" s="9"/>
      <c r="AK14" s="9"/>
      <c r="AL14" s="9"/>
      <c r="AM14" s="9"/>
      <c r="AN14" s="9"/>
      <c r="AO14" s="1"/>
      <c r="AP14" s="1"/>
      <c r="AX14" s="60" t="s">
        <v>11</v>
      </c>
      <c r="AY14" s="60"/>
      <c r="AZ14" s="60"/>
      <c r="BA14" s="60"/>
      <c r="BB14" s="53"/>
      <c r="BC14" s="61"/>
      <c r="BD14" s="30"/>
      <c r="BE14" s="40"/>
      <c r="BF14" s="40"/>
      <c r="BG14" s="38"/>
      <c r="BH14" s="33"/>
    </row>
    <row r="15" spans="2:60">
      <c r="B15" s="21"/>
      <c r="C15" s="104" t="s">
        <v>96</v>
      </c>
      <c r="D15" s="104" t="s">
        <v>19</v>
      </c>
      <c r="E15" s="106" t="s">
        <v>132</v>
      </c>
      <c r="F15" s="1"/>
      <c r="G15" s="1"/>
      <c r="H15" s="149" t="s">
        <v>39</v>
      </c>
      <c r="I15" s="150"/>
      <c r="J15" s="150"/>
      <c r="K15" s="150"/>
      <c r="L15" s="150"/>
      <c r="M15" s="155" t="s">
        <v>40</v>
      </c>
      <c r="N15" s="156"/>
      <c r="O15" s="156"/>
      <c r="P15" s="156"/>
      <c r="Q15" s="156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9"/>
      <c r="AI15" s="33"/>
      <c r="AJ15" s="33"/>
      <c r="AK15" s="33"/>
      <c r="AL15" s="33"/>
      <c r="AM15" s="33"/>
      <c r="AN15" s="33"/>
      <c r="AO15" s="1"/>
      <c r="AP15" s="1"/>
      <c r="AQ15" s="14"/>
      <c r="AR15" s="14"/>
      <c r="AS15" s="14"/>
      <c r="AT15" s="14"/>
      <c r="AU15" s="30"/>
      <c r="AV15" s="30"/>
      <c r="AW15" s="30"/>
      <c r="AX15" s="60" t="s">
        <v>27</v>
      </c>
      <c r="AY15" s="82"/>
      <c r="AZ15" s="82"/>
      <c r="BA15" s="82"/>
      <c r="BB15" s="82"/>
      <c r="BC15" s="83"/>
      <c r="BD15" s="31"/>
      <c r="BE15" s="20"/>
      <c r="BF15" s="20"/>
      <c r="BG15" s="20"/>
      <c r="BH15" s="17"/>
    </row>
    <row r="16" spans="2:60" ht="22.5" customHeight="1">
      <c r="B16" s="21"/>
      <c r="C16" s="107"/>
      <c r="D16" s="108"/>
      <c r="E16" s="109"/>
      <c r="F16" s="1"/>
      <c r="G16" s="1"/>
      <c r="H16" s="151" t="s">
        <v>79</v>
      </c>
      <c r="I16" s="152"/>
      <c r="J16" s="152"/>
      <c r="K16" s="152"/>
      <c r="L16" s="152"/>
      <c r="M16" s="153" t="s">
        <v>80</v>
      </c>
      <c r="N16" s="154"/>
      <c r="O16" s="154"/>
      <c r="P16" s="154"/>
      <c r="Q16" s="154"/>
      <c r="R16" s="9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9"/>
      <c r="AI16" s="33"/>
      <c r="AJ16" s="33"/>
      <c r="AK16" s="33"/>
      <c r="AL16" s="33"/>
      <c r="AM16" s="33"/>
      <c r="AN16" s="33"/>
      <c r="AO16" s="1"/>
      <c r="AP16" s="1"/>
      <c r="AQ16" s="1"/>
      <c r="AR16" s="1"/>
      <c r="AS16" s="1"/>
      <c r="AT16" s="14"/>
      <c r="AU16" s="14"/>
      <c r="AV16" s="14"/>
      <c r="AW16" s="14"/>
      <c r="AX16" s="14"/>
      <c r="AY16" s="14"/>
      <c r="AZ16" s="14"/>
      <c r="BA16" s="14"/>
      <c r="BB16" s="14"/>
      <c r="BC16" s="31"/>
      <c r="BD16" s="31"/>
      <c r="BE16" s="20"/>
      <c r="BF16" s="20"/>
      <c r="BG16" s="20"/>
      <c r="BH16" s="17"/>
    </row>
    <row r="17" spans="1:60" ht="20.100000000000001" customHeight="1">
      <c r="B17" s="21"/>
      <c r="C17" s="20"/>
      <c r="D17" s="1"/>
      <c r="E17" s="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29"/>
      <c r="BD17" s="29"/>
      <c r="BE17" s="20"/>
      <c r="BF17" s="20"/>
      <c r="BG17" s="20"/>
      <c r="BH17" s="17"/>
    </row>
    <row r="18" spans="1:60" s="24" customFormat="1" ht="22.5" customHeight="1">
      <c r="A18" s="164" t="s">
        <v>52</v>
      </c>
      <c r="B18" s="164" t="s">
        <v>34</v>
      </c>
      <c r="C18" s="167" t="s">
        <v>53</v>
      </c>
      <c r="D18" s="166" t="s">
        <v>35</v>
      </c>
      <c r="E18" s="167" t="s">
        <v>29</v>
      </c>
      <c r="F18" s="147" t="s">
        <v>135</v>
      </c>
      <c r="G18" s="147"/>
      <c r="H18" s="147"/>
      <c r="I18" s="147"/>
      <c r="J18" s="147"/>
      <c r="K18" s="147"/>
      <c r="L18" s="147" t="s">
        <v>56</v>
      </c>
      <c r="M18" s="147"/>
      <c r="N18" s="147"/>
      <c r="O18" s="147"/>
      <c r="P18" s="147"/>
      <c r="Q18" s="147"/>
      <c r="R18" s="147" t="s">
        <v>58</v>
      </c>
      <c r="S18" s="147"/>
      <c r="T18" s="147"/>
      <c r="U18" s="147"/>
      <c r="V18" s="147"/>
      <c r="W18" s="147"/>
      <c r="X18" s="148" t="s">
        <v>140</v>
      </c>
      <c r="Y18" s="148"/>
      <c r="Z18" s="148"/>
      <c r="AA18" s="148"/>
      <c r="AB18" s="148"/>
      <c r="AC18" s="148"/>
      <c r="AD18" s="148" t="s">
        <v>143</v>
      </c>
      <c r="AE18" s="148"/>
      <c r="AF18" s="148"/>
      <c r="AG18" s="148"/>
      <c r="AH18" s="148"/>
      <c r="AI18" s="148" t="s">
        <v>144</v>
      </c>
      <c r="AJ18" s="148"/>
      <c r="AK18" s="148"/>
      <c r="AL18" s="148"/>
      <c r="AM18" s="148"/>
      <c r="AN18" s="148" t="s">
        <v>145</v>
      </c>
      <c r="AO18" s="148"/>
      <c r="AP18" s="148"/>
      <c r="AQ18" s="162" t="s">
        <v>82</v>
      </c>
      <c r="AR18" s="162" t="s">
        <v>111</v>
      </c>
      <c r="AS18" s="162" t="s">
        <v>112</v>
      </c>
      <c r="AT18" s="160" t="s">
        <v>47</v>
      </c>
      <c r="AU18" s="163" t="s">
        <v>113</v>
      </c>
      <c r="AV18" s="162" t="s">
        <v>83</v>
      </c>
      <c r="AW18" s="163" t="s">
        <v>114</v>
      </c>
      <c r="AX18" s="162" t="s">
        <v>81</v>
      </c>
      <c r="AY18" s="162" t="s">
        <v>84</v>
      </c>
      <c r="AZ18" s="162" t="s">
        <v>115</v>
      </c>
      <c r="BA18" s="162" t="s">
        <v>116</v>
      </c>
      <c r="BB18" s="160" t="s">
        <v>48</v>
      </c>
      <c r="BC18" s="160" t="s">
        <v>24</v>
      </c>
      <c r="BD18" s="160" t="s">
        <v>67</v>
      </c>
      <c r="BE18" s="160" t="s">
        <v>34</v>
      </c>
      <c r="BF18" s="160" t="s">
        <v>87</v>
      </c>
      <c r="BG18" s="160" t="s">
        <v>88</v>
      </c>
      <c r="BH18" s="160" t="s">
        <v>66</v>
      </c>
    </row>
    <row r="19" spans="1:60" s="24" customFormat="1" ht="15.75" customHeight="1">
      <c r="A19" s="164"/>
      <c r="B19" s="164"/>
      <c r="C19" s="167"/>
      <c r="D19" s="166"/>
      <c r="E19" s="167"/>
      <c r="F19" s="147" t="s">
        <v>136</v>
      </c>
      <c r="G19" s="147"/>
      <c r="H19" s="147"/>
      <c r="I19" s="147"/>
      <c r="J19" s="147"/>
      <c r="K19" s="147"/>
      <c r="L19" s="147" t="s">
        <v>137</v>
      </c>
      <c r="M19" s="147"/>
      <c r="N19" s="147"/>
      <c r="O19" s="147"/>
      <c r="P19" s="147"/>
      <c r="Q19" s="147"/>
      <c r="R19" s="147" t="s">
        <v>138</v>
      </c>
      <c r="S19" s="147"/>
      <c r="T19" s="147"/>
      <c r="U19" s="147"/>
      <c r="V19" s="147"/>
      <c r="W19" s="147"/>
      <c r="X19" s="146" t="s">
        <v>139</v>
      </c>
      <c r="Y19" s="146"/>
      <c r="Z19" s="146"/>
      <c r="AA19" s="146"/>
      <c r="AB19" s="146"/>
      <c r="AC19" s="146"/>
      <c r="AD19" s="146" t="s">
        <v>163</v>
      </c>
      <c r="AE19" s="146"/>
      <c r="AF19" s="146"/>
      <c r="AG19" s="146"/>
      <c r="AH19" s="146"/>
      <c r="AI19" s="146" t="s">
        <v>164</v>
      </c>
      <c r="AJ19" s="146"/>
      <c r="AK19" s="146"/>
      <c r="AL19" s="146"/>
      <c r="AM19" s="146"/>
      <c r="AN19" s="146" t="s">
        <v>165</v>
      </c>
      <c r="AO19" s="146"/>
      <c r="AP19" s="146"/>
      <c r="AQ19" s="162"/>
      <c r="AR19" s="162"/>
      <c r="AS19" s="162"/>
      <c r="AT19" s="160"/>
      <c r="AU19" s="163"/>
      <c r="AV19" s="162"/>
      <c r="AW19" s="163"/>
      <c r="AX19" s="162"/>
      <c r="AY19" s="162"/>
      <c r="AZ19" s="162"/>
      <c r="BA19" s="162"/>
      <c r="BB19" s="160"/>
      <c r="BC19" s="160"/>
      <c r="BD19" s="160"/>
      <c r="BE19" s="160"/>
      <c r="BF19" s="160"/>
      <c r="BG19" s="160"/>
      <c r="BH19" s="160"/>
    </row>
    <row r="20" spans="1:60" s="24" customFormat="1" ht="15" customHeight="1">
      <c r="A20" s="164"/>
      <c r="B20" s="164"/>
      <c r="C20" s="167"/>
      <c r="D20" s="166"/>
      <c r="E20" s="167"/>
      <c r="F20" s="168" t="s">
        <v>20</v>
      </c>
      <c r="G20" s="168"/>
      <c r="H20" s="168"/>
      <c r="I20" s="168"/>
      <c r="J20" s="168"/>
      <c r="K20" s="168"/>
      <c r="L20" s="168" t="s">
        <v>20</v>
      </c>
      <c r="M20" s="168"/>
      <c r="N20" s="168"/>
      <c r="O20" s="168"/>
      <c r="P20" s="168"/>
      <c r="Q20" s="168"/>
      <c r="R20" s="168" t="s">
        <v>20</v>
      </c>
      <c r="S20" s="168"/>
      <c r="T20" s="168"/>
      <c r="U20" s="168"/>
      <c r="V20" s="168"/>
      <c r="W20" s="168"/>
      <c r="X20" s="148" t="s">
        <v>20</v>
      </c>
      <c r="Y20" s="148"/>
      <c r="Z20" s="148"/>
      <c r="AA20" s="148"/>
      <c r="AB20" s="148"/>
      <c r="AC20" s="148"/>
      <c r="AD20" s="148" t="s">
        <v>21</v>
      </c>
      <c r="AE20" s="148"/>
      <c r="AF20" s="148"/>
      <c r="AG20" s="148"/>
      <c r="AH20" s="148"/>
      <c r="AI20" s="148" t="s">
        <v>21</v>
      </c>
      <c r="AJ20" s="148"/>
      <c r="AK20" s="148"/>
      <c r="AL20" s="148"/>
      <c r="AM20" s="148"/>
      <c r="AN20" s="148" t="s">
        <v>70</v>
      </c>
      <c r="AO20" s="148"/>
      <c r="AP20" s="148"/>
      <c r="AQ20" s="162"/>
      <c r="AR20" s="162"/>
      <c r="AS20" s="162"/>
      <c r="AT20" s="160"/>
      <c r="AU20" s="163"/>
      <c r="AV20" s="162"/>
      <c r="AW20" s="163"/>
      <c r="AX20" s="162"/>
      <c r="AY20" s="162"/>
      <c r="AZ20" s="162"/>
      <c r="BA20" s="162"/>
      <c r="BB20" s="160"/>
      <c r="BC20" s="160"/>
      <c r="BD20" s="160"/>
      <c r="BE20" s="160"/>
      <c r="BF20" s="160"/>
      <c r="BG20" s="160"/>
      <c r="BH20" s="160"/>
    </row>
    <row r="21" spans="1:60" s="24" customFormat="1" ht="15" customHeight="1">
      <c r="A21" s="164"/>
      <c r="B21" s="164"/>
      <c r="C21" s="167"/>
      <c r="D21" s="166"/>
      <c r="E21" s="167"/>
      <c r="F21" s="168" t="s">
        <v>22</v>
      </c>
      <c r="G21" s="168"/>
      <c r="H21" s="168"/>
      <c r="I21" s="168"/>
      <c r="J21" s="168"/>
      <c r="K21" s="168"/>
      <c r="L21" s="168" t="s">
        <v>22</v>
      </c>
      <c r="M21" s="168"/>
      <c r="N21" s="168"/>
      <c r="O21" s="168"/>
      <c r="P21" s="168"/>
      <c r="Q21" s="168"/>
      <c r="R21" s="168" t="s">
        <v>22</v>
      </c>
      <c r="S21" s="168"/>
      <c r="T21" s="168"/>
      <c r="U21" s="168"/>
      <c r="V21" s="168"/>
      <c r="W21" s="168"/>
      <c r="X21" s="148" t="s">
        <v>22</v>
      </c>
      <c r="Y21" s="148"/>
      <c r="Z21" s="148"/>
      <c r="AA21" s="148"/>
      <c r="AB21" s="148"/>
      <c r="AC21" s="148"/>
      <c r="AD21" s="148" t="s">
        <v>22</v>
      </c>
      <c r="AE21" s="148"/>
      <c r="AF21" s="148"/>
      <c r="AG21" s="148"/>
      <c r="AH21" s="148"/>
      <c r="AI21" s="148" t="s">
        <v>22</v>
      </c>
      <c r="AJ21" s="148"/>
      <c r="AK21" s="148"/>
      <c r="AL21" s="148"/>
      <c r="AM21" s="148"/>
      <c r="AN21" s="148" t="s">
        <v>22</v>
      </c>
      <c r="AO21" s="148"/>
      <c r="AP21" s="148"/>
      <c r="AQ21" s="162"/>
      <c r="AR21" s="162"/>
      <c r="AS21" s="162"/>
      <c r="AT21" s="160"/>
      <c r="AU21" s="163"/>
      <c r="AV21" s="162"/>
      <c r="AW21" s="163"/>
      <c r="AX21" s="162"/>
      <c r="AY21" s="162"/>
      <c r="AZ21" s="162"/>
      <c r="BA21" s="162"/>
      <c r="BB21" s="160"/>
      <c r="BC21" s="160"/>
      <c r="BD21" s="160"/>
      <c r="BE21" s="160"/>
      <c r="BF21" s="160"/>
      <c r="BG21" s="160"/>
      <c r="BH21" s="160"/>
    </row>
    <row r="22" spans="1:60" s="25" customFormat="1" ht="65.099999999999994" customHeight="1">
      <c r="A22" s="164"/>
      <c r="B22" s="164"/>
      <c r="C22" s="167"/>
      <c r="D22" s="166"/>
      <c r="E22" s="167"/>
      <c r="F22" s="137" t="s">
        <v>133</v>
      </c>
      <c r="G22" s="159" t="s">
        <v>134</v>
      </c>
      <c r="H22" s="159"/>
      <c r="I22" s="137" t="s">
        <v>23</v>
      </c>
      <c r="J22" s="159" t="s">
        <v>0</v>
      </c>
      <c r="K22" s="159" t="s">
        <v>1</v>
      </c>
      <c r="L22" s="137" t="s">
        <v>133</v>
      </c>
      <c r="M22" s="159" t="s">
        <v>134</v>
      </c>
      <c r="N22" s="159"/>
      <c r="O22" s="137" t="s">
        <v>23</v>
      </c>
      <c r="P22" s="159" t="s">
        <v>0</v>
      </c>
      <c r="Q22" s="159" t="s">
        <v>1</v>
      </c>
      <c r="R22" s="137" t="s">
        <v>133</v>
      </c>
      <c r="S22" s="159" t="s">
        <v>134</v>
      </c>
      <c r="T22" s="159"/>
      <c r="U22" s="137" t="s">
        <v>23</v>
      </c>
      <c r="V22" s="159" t="s">
        <v>0</v>
      </c>
      <c r="W22" s="159" t="s">
        <v>1</v>
      </c>
      <c r="X22" s="137" t="s">
        <v>133</v>
      </c>
      <c r="Y22" s="159" t="s">
        <v>134</v>
      </c>
      <c r="Z22" s="159"/>
      <c r="AA22" s="137" t="s">
        <v>23</v>
      </c>
      <c r="AB22" s="159" t="s">
        <v>0</v>
      </c>
      <c r="AC22" s="159" t="s">
        <v>1</v>
      </c>
      <c r="AD22" s="137" t="s">
        <v>141</v>
      </c>
      <c r="AE22" s="135" t="s">
        <v>142</v>
      </c>
      <c r="AF22" s="135" t="s">
        <v>23</v>
      </c>
      <c r="AG22" s="145" t="s">
        <v>0</v>
      </c>
      <c r="AH22" s="145" t="s">
        <v>1</v>
      </c>
      <c r="AI22" s="137" t="s">
        <v>141</v>
      </c>
      <c r="AJ22" s="135" t="s">
        <v>142</v>
      </c>
      <c r="AK22" s="135" t="s">
        <v>23</v>
      </c>
      <c r="AL22" s="145" t="s">
        <v>0</v>
      </c>
      <c r="AM22" s="145" t="s">
        <v>1</v>
      </c>
      <c r="AN22" s="135" t="s">
        <v>23</v>
      </c>
      <c r="AO22" s="145" t="s">
        <v>0</v>
      </c>
      <c r="AP22" s="145" t="s">
        <v>1</v>
      </c>
      <c r="AQ22" s="162"/>
      <c r="AR22" s="162"/>
      <c r="AS22" s="162"/>
      <c r="AT22" s="160"/>
      <c r="AU22" s="163"/>
      <c r="AV22" s="162"/>
      <c r="AW22" s="163"/>
      <c r="AX22" s="162"/>
      <c r="AY22" s="162"/>
      <c r="AZ22" s="162"/>
      <c r="BA22" s="162"/>
      <c r="BB22" s="160"/>
      <c r="BC22" s="160"/>
      <c r="BD22" s="160"/>
      <c r="BE22" s="160"/>
      <c r="BF22" s="160"/>
      <c r="BG22" s="160"/>
      <c r="BH22" s="160"/>
    </row>
    <row r="23" spans="1:60" s="26" customFormat="1" ht="11.25" customHeight="1">
      <c r="A23" s="164"/>
      <c r="B23" s="164"/>
      <c r="C23" s="167"/>
      <c r="D23" s="166"/>
      <c r="E23" s="165" t="s">
        <v>93</v>
      </c>
      <c r="F23" s="147">
        <v>28</v>
      </c>
      <c r="G23" s="147">
        <v>72</v>
      </c>
      <c r="H23" s="147"/>
      <c r="I23" s="147">
        <v>100</v>
      </c>
      <c r="J23" s="159"/>
      <c r="K23" s="159"/>
      <c r="L23" s="147">
        <v>28</v>
      </c>
      <c r="M23" s="147">
        <v>72</v>
      </c>
      <c r="N23" s="147"/>
      <c r="O23" s="147">
        <v>100</v>
      </c>
      <c r="P23" s="159"/>
      <c r="Q23" s="159"/>
      <c r="R23" s="147">
        <v>28</v>
      </c>
      <c r="S23" s="147">
        <v>72</v>
      </c>
      <c r="T23" s="147"/>
      <c r="U23" s="147">
        <v>100</v>
      </c>
      <c r="V23" s="159"/>
      <c r="W23" s="159"/>
      <c r="X23" s="147">
        <v>28</v>
      </c>
      <c r="Y23" s="147">
        <v>72</v>
      </c>
      <c r="Z23" s="147"/>
      <c r="AA23" s="147">
        <v>100</v>
      </c>
      <c r="AB23" s="159"/>
      <c r="AC23" s="159"/>
      <c r="AD23" s="146">
        <v>50</v>
      </c>
      <c r="AE23" s="146">
        <v>50</v>
      </c>
      <c r="AF23" s="146">
        <v>100</v>
      </c>
      <c r="AG23" s="145"/>
      <c r="AH23" s="145"/>
      <c r="AI23" s="146">
        <v>50</v>
      </c>
      <c r="AJ23" s="146">
        <v>50</v>
      </c>
      <c r="AK23" s="146">
        <v>100</v>
      </c>
      <c r="AL23" s="145"/>
      <c r="AM23" s="145"/>
      <c r="AN23" s="146">
        <v>100</v>
      </c>
      <c r="AO23" s="145"/>
      <c r="AP23" s="145"/>
      <c r="AQ23" s="162"/>
      <c r="AR23" s="162"/>
      <c r="AS23" s="162"/>
      <c r="AT23" s="161">
        <v>4</v>
      </c>
      <c r="AU23" s="163"/>
      <c r="AV23" s="162"/>
      <c r="AW23" s="163"/>
      <c r="AX23" s="162"/>
      <c r="AY23" s="162"/>
      <c r="AZ23" s="162"/>
      <c r="BA23" s="162"/>
      <c r="BB23" s="161">
        <v>4</v>
      </c>
      <c r="BC23" s="160"/>
      <c r="BD23" s="160"/>
      <c r="BE23" s="160"/>
      <c r="BF23" s="160"/>
      <c r="BG23" s="160"/>
      <c r="BH23" s="160"/>
    </row>
    <row r="24" spans="1:60" s="26" customFormat="1" ht="11.25" customHeight="1">
      <c r="A24" s="164"/>
      <c r="B24" s="164"/>
      <c r="C24" s="167"/>
      <c r="D24" s="166"/>
      <c r="E24" s="165"/>
      <c r="F24" s="147"/>
      <c r="G24" s="136" t="s">
        <v>43</v>
      </c>
      <c r="H24" s="136" t="s">
        <v>44</v>
      </c>
      <c r="I24" s="147"/>
      <c r="J24" s="159"/>
      <c r="K24" s="159"/>
      <c r="L24" s="147"/>
      <c r="M24" s="136" t="s">
        <v>43</v>
      </c>
      <c r="N24" s="136" t="s">
        <v>44</v>
      </c>
      <c r="O24" s="147"/>
      <c r="P24" s="159"/>
      <c r="Q24" s="159"/>
      <c r="R24" s="147"/>
      <c r="S24" s="136" t="s">
        <v>43</v>
      </c>
      <c r="T24" s="136" t="s">
        <v>44</v>
      </c>
      <c r="U24" s="147"/>
      <c r="V24" s="159"/>
      <c r="W24" s="159"/>
      <c r="X24" s="147"/>
      <c r="Y24" s="136" t="s">
        <v>43</v>
      </c>
      <c r="Z24" s="136" t="s">
        <v>44</v>
      </c>
      <c r="AA24" s="147"/>
      <c r="AB24" s="159"/>
      <c r="AC24" s="159"/>
      <c r="AD24" s="146"/>
      <c r="AE24" s="146"/>
      <c r="AF24" s="146"/>
      <c r="AG24" s="145"/>
      <c r="AH24" s="145"/>
      <c r="AI24" s="146"/>
      <c r="AJ24" s="146"/>
      <c r="AK24" s="146"/>
      <c r="AL24" s="145"/>
      <c r="AM24" s="145"/>
      <c r="AN24" s="146"/>
      <c r="AO24" s="145"/>
      <c r="AP24" s="145"/>
      <c r="AQ24" s="162"/>
      <c r="AR24" s="162"/>
      <c r="AS24" s="162"/>
      <c r="AT24" s="161"/>
      <c r="AU24" s="163"/>
      <c r="AV24" s="162"/>
      <c r="AW24" s="163"/>
      <c r="AX24" s="162"/>
      <c r="AY24" s="162"/>
      <c r="AZ24" s="162"/>
      <c r="BA24" s="162"/>
      <c r="BB24" s="161"/>
      <c r="BC24" s="160"/>
      <c r="BD24" s="160"/>
      <c r="BE24" s="160"/>
      <c r="BF24" s="160"/>
      <c r="BG24" s="160"/>
      <c r="BH24" s="160"/>
    </row>
    <row r="25" spans="1:60" s="4" customFormat="1" ht="45" customHeight="1">
      <c r="A25" s="65">
        <v>1</v>
      </c>
      <c r="B25" s="75" t="s">
        <v>231</v>
      </c>
      <c r="C25" s="116" t="s">
        <v>678</v>
      </c>
      <c r="D25" s="65">
        <v>2016</v>
      </c>
      <c r="E25" s="74" t="s">
        <v>146</v>
      </c>
      <c r="F25" s="68">
        <v>25.5</v>
      </c>
      <c r="G25" s="68">
        <v>25</v>
      </c>
      <c r="H25" s="68">
        <v>26</v>
      </c>
      <c r="I25" s="80">
        <f t="shared" ref="I25" si="0">ROUNDUP(SUM(F25:H25),0)</f>
        <v>77</v>
      </c>
      <c r="J25" s="123" t="str">
        <f t="shared" ref="J25" si="1">IF(I25&gt;=80,"A+", IF(I25&gt;=75,"A", IF(I25&gt;=70,"A-", IF(I25&gt;=65,"B+", IF(I25&gt;=60,"B", IF(I25&gt;=55,"B-", IF(I25&gt;=50,"C+", IF(I25&gt;=45,"C", IF(I25&gt;=40,"D","F")))))))))</f>
        <v>A</v>
      </c>
      <c r="K25" s="123" t="str">
        <f t="shared" ref="K25" si="2">IF(I25&gt;=80,"4.00", IF(I25&gt;=75,"3.75", IF(I25&gt;=70,"3.50", IF(I25&gt;=65,"3.25", IF(I25&gt;=60,"3.00", IF(I25&gt;=55,"2.75", IF(I25&gt;=50,"2.50", IF(I25&gt;=45,"2.25", IF(I25&gt;=40,"2.00","0.00")))))))))</f>
        <v>3.75</v>
      </c>
      <c r="L25" s="68">
        <v>26</v>
      </c>
      <c r="M25" s="68">
        <v>29.5</v>
      </c>
      <c r="N25" s="69">
        <v>34</v>
      </c>
      <c r="O25" s="80">
        <f t="shared" ref="O25" si="3">ROUNDUP(SUM(L25:N25),0)</f>
        <v>90</v>
      </c>
      <c r="P25" s="123" t="str">
        <f t="shared" ref="P25" si="4">IF(O25&gt;=80,"A+", IF(O25&gt;=75,"A", IF(O25&gt;=70,"A-", IF(O25&gt;=65,"B+", IF(O25&gt;=60,"B", IF(O25&gt;=55,"B-", IF(O25&gt;=50,"C+", IF(O25&gt;=45,"C", IF(O25&gt;=40,"D","F")))))))))</f>
        <v>A+</v>
      </c>
      <c r="Q25" s="123" t="str">
        <f t="shared" ref="Q25" si="5">IF(O25&gt;=80,"4.00", IF(O25&gt;=75,"3.75", IF(O25&gt;=70,"3.50", IF(O25&gt;=65,"3.25", IF(O25&gt;=60,"3.00", IF(O25&gt;=55,"2.75", IF(O25&gt;=50,"2.50", IF(O25&gt;=45,"2.25", IF(O25&gt;=40,"2.00","0.00")))))))))</f>
        <v>4.00</v>
      </c>
      <c r="R25" s="68">
        <v>26</v>
      </c>
      <c r="S25" s="68">
        <v>35</v>
      </c>
      <c r="T25" s="69">
        <v>30</v>
      </c>
      <c r="U25" s="80">
        <f t="shared" ref="U25" si="6">ROUNDUP(SUM(R25:T25),0)</f>
        <v>91</v>
      </c>
      <c r="V25" s="123" t="str">
        <f t="shared" ref="V25" si="7">IF(U25&gt;=80,"A+", IF(U25&gt;=75,"A", IF(U25&gt;=70,"A-", IF(U25&gt;=65,"B+", IF(U25&gt;=60,"B", IF(U25&gt;=55,"B-", IF(U25&gt;=50,"C+", IF(U25&gt;=45,"C", IF(U25&gt;=40,"D","F")))))))))</f>
        <v>A+</v>
      </c>
      <c r="W25" s="123" t="str">
        <f t="shared" ref="W25" si="8">IF(U25&gt;=80,"4.00", IF(U25&gt;=75,"3.75", IF(U25&gt;=70,"3.50", IF(U25&gt;=65,"3.25", IF(U25&gt;=60,"3.00", IF(U25&gt;=55,"2.75", IF(U25&gt;=50,"2.50", IF(U25&gt;=45,"2.25", IF(U25&gt;=40,"2.00","0.00")))))))))</f>
        <v>4.00</v>
      </c>
      <c r="X25" s="68">
        <v>25</v>
      </c>
      <c r="Y25" s="69">
        <v>27</v>
      </c>
      <c r="Z25" s="67">
        <v>26</v>
      </c>
      <c r="AA25" s="80">
        <f t="shared" ref="AA25" si="9">ROUNDUP(SUM(X25:Z25),0)</f>
        <v>78</v>
      </c>
      <c r="AB25" s="123" t="str">
        <f t="shared" ref="AB25" si="10">IF(AA25&gt;=80,"A+", IF(AA25&gt;=75,"A", IF(AA25&gt;=70,"A-", IF(AA25&gt;=65,"B+", IF(AA25&gt;=60,"B", IF(AA25&gt;=55,"B-", IF(AA25&gt;=50,"C+", IF(AA25&gt;=45,"C", IF(AA25&gt;=40,"D","F")))))))))</f>
        <v>A</v>
      </c>
      <c r="AC25" s="123" t="str">
        <f t="shared" ref="AC25" si="11">IF(AA25&gt;=80,"4.00", IF(AA25&gt;=75,"3.75", IF(AA25&gt;=70,"3.50", IF(AA25&gt;=65,"3.25", IF(AA25&gt;=60,"3.00", IF(AA25&gt;=55,"2.75", IF(AA25&gt;=50,"2.50", IF(AA25&gt;=45,"2.25", IF(AA25&gt;=40,"2.00","0.00")))))))))</f>
        <v>3.75</v>
      </c>
      <c r="AD25" s="68">
        <v>46</v>
      </c>
      <c r="AE25" s="69">
        <v>44</v>
      </c>
      <c r="AF25" s="80">
        <f t="shared" ref="AF25" si="12">ROUNDUP(SUM(AC25:AE25),0)</f>
        <v>90</v>
      </c>
      <c r="AG25" s="123" t="str">
        <f>IF(AF25&gt;=80,"A+", IF(AF25&gt;=75,"A", IF(AF25&gt;=70,"A-", IF(AF25&gt;=65,"B+", IF(AF25&gt;=60,"B", IF(AF25&gt;=55,"B-", IF(AF25&gt;=50,"C+", IF(AF25&gt;=45,"C", "F"))))))))</f>
        <v>A+</v>
      </c>
      <c r="AH25" s="123" t="str">
        <f>IF(AF25&gt;=80,"4.00", IF(AF25&gt;=75,"3.75", IF(AF25&gt;=70,"3.50", IF(AF25&gt;=65,"3.25", IF(AF25&gt;=60,"3.00", IF(AF25&gt;=55,"2.75", IF(AF25&gt;=50,"2.50", IF(AF25&gt;=45,"2.25", "0.00"))))))))</f>
        <v>4.00</v>
      </c>
      <c r="AI25" s="68">
        <v>45</v>
      </c>
      <c r="AJ25" s="69">
        <v>41</v>
      </c>
      <c r="AK25" s="80">
        <f t="shared" ref="AK25" si="13">ROUNDUP(SUM(AH25:AJ25),0)</f>
        <v>86</v>
      </c>
      <c r="AL25" s="123" t="str">
        <f>IF(AK25&gt;=80,"A+", IF(AK25&gt;=75,"A", IF(AK25&gt;=70,"A-", IF(AK25&gt;=65,"B+", IF(AK25&gt;=60,"B", IF(AK25&gt;=55,"B-", IF(AK25&gt;=50,"C+", IF(AK25&gt;=45,"C", "F"))))))))</f>
        <v>A+</v>
      </c>
      <c r="AM25" s="123" t="str">
        <f>IF(AK25&gt;=80,"4.00", IF(AK25&gt;=75,"3.75", IF(AK25&gt;=70,"3.50", IF(AK25&gt;=65,"3.25", IF(AK25&gt;=60,"3.00", IF(AK25&gt;=55,"2.75", IF(AK25&gt;=50,"2.50", IF(AK25&gt;=45,"2.25", "0.00"))))))))</f>
        <v>4.00</v>
      </c>
      <c r="AN25" s="68">
        <v>86</v>
      </c>
      <c r="AO25" s="123" t="str">
        <f>IF(AN25&gt;=80,"A+", IF(AN25&gt;=75,"A", IF(AN25&gt;=70,"A-", IF(AN25&gt;=65,"B+", IF(AN25&gt;=60,"B", IF(AN25&gt;=55,"B-", IF(AN25&gt;=50,"C+", IF(AN25&gt;=45,"C", "F"))))))))</f>
        <v>A+</v>
      </c>
      <c r="AP25" s="123" t="str">
        <f>IF(AN25&gt;=80,"4.00", IF(AN25&gt;=75,"3.75", IF(AN25&gt;=70,"3.50", IF(AN25&gt;=65,"3.25", IF(AN25&gt;=60,"3.00", IF(AN25&gt;=55,"2.75", IF(AN25&gt;=50,"2.50", IF(AN25&gt;=45,"2.25", "0.00"))))))))</f>
        <v>4.00</v>
      </c>
      <c r="AQ25" s="68">
        <f>K25*3+Q25*3+W25*3+AC25*3+AH25*3+AM25*3+AP25*3</f>
        <v>82.5</v>
      </c>
      <c r="AR25" s="70">
        <v>21</v>
      </c>
      <c r="AS25" s="70">
        <v>21</v>
      </c>
      <c r="AT25" s="71">
        <f>AQ25/AS25</f>
        <v>3.9285714285714284</v>
      </c>
      <c r="AU25" s="80">
        <v>576</v>
      </c>
      <c r="AV25" s="68"/>
      <c r="AW25" s="117">
        <v>145</v>
      </c>
      <c r="AX25" s="70"/>
      <c r="AY25" s="68">
        <f>AQ25+AU25+AV25</f>
        <v>658.5</v>
      </c>
      <c r="AZ25" s="70">
        <f>145+AR25</f>
        <v>166</v>
      </c>
      <c r="BA25" s="70">
        <f>AS25+AW25+AX25</f>
        <v>166</v>
      </c>
      <c r="BB25" s="71">
        <f>AY25/BA25</f>
        <v>3.9668674698795181</v>
      </c>
      <c r="BC25" s="84" t="s">
        <v>5</v>
      </c>
      <c r="BD25" s="131" t="s">
        <v>656</v>
      </c>
      <c r="BE25" s="66" t="str">
        <f t="shared" ref="BE25:BE34" si="14">B25</f>
        <v>2016-1-1-001</v>
      </c>
      <c r="BF25" s="81"/>
      <c r="BG25" s="81"/>
      <c r="BH25" s="85"/>
    </row>
    <row r="26" spans="1:60" s="58" customFormat="1" ht="38.1" customHeight="1">
      <c r="A26" s="65">
        <v>2</v>
      </c>
      <c r="B26" s="75" t="s">
        <v>232</v>
      </c>
      <c r="C26" s="116" t="s">
        <v>678</v>
      </c>
      <c r="D26" s="65">
        <v>2016</v>
      </c>
      <c r="E26" s="65" t="s">
        <v>28</v>
      </c>
      <c r="F26" s="68">
        <v>20</v>
      </c>
      <c r="G26" s="68">
        <v>20.5</v>
      </c>
      <c r="H26" s="68">
        <v>17</v>
      </c>
      <c r="I26" s="80">
        <f t="shared" ref="I26:I34" si="15">ROUNDUP(SUM(F26:H26),0)</f>
        <v>58</v>
      </c>
      <c r="J26" s="123" t="str">
        <f t="shared" ref="J26:J34" si="16">IF(I26&gt;=80,"A+", IF(I26&gt;=75,"A", IF(I26&gt;=70,"A-", IF(I26&gt;=65,"B+", IF(I26&gt;=60,"B", IF(I26&gt;=55,"B-", IF(I26&gt;=50,"C+", IF(I26&gt;=45,"C", IF(I26&gt;=40,"D","F")))))))))</f>
        <v>B-</v>
      </c>
      <c r="K26" s="123" t="str">
        <f t="shared" ref="K26:K34" si="17">IF(I26&gt;=80,"4.00", IF(I26&gt;=75,"3.75", IF(I26&gt;=70,"3.50", IF(I26&gt;=65,"3.25", IF(I26&gt;=60,"3.00", IF(I26&gt;=55,"2.75", IF(I26&gt;=50,"2.50", IF(I26&gt;=45,"2.25", IF(I26&gt;=40,"2.00","0.00")))))))))</f>
        <v>2.75</v>
      </c>
      <c r="L26" s="68">
        <v>20.5</v>
      </c>
      <c r="M26" s="68">
        <v>21.5</v>
      </c>
      <c r="N26" s="69">
        <v>24</v>
      </c>
      <c r="O26" s="80">
        <f t="shared" ref="O26:O34" si="18">ROUNDUP(SUM(L26:N26),0)</f>
        <v>66</v>
      </c>
      <c r="P26" s="123" t="str">
        <f t="shared" ref="P26:P34" si="19">IF(O26&gt;=80,"A+", IF(O26&gt;=75,"A", IF(O26&gt;=70,"A-", IF(O26&gt;=65,"B+", IF(O26&gt;=60,"B", IF(O26&gt;=55,"B-", IF(O26&gt;=50,"C+", IF(O26&gt;=45,"C", IF(O26&gt;=40,"D","F")))))))))</f>
        <v>B+</v>
      </c>
      <c r="Q26" s="123" t="str">
        <f t="shared" ref="Q26:Q34" si="20">IF(O26&gt;=80,"4.00", IF(O26&gt;=75,"3.75", IF(O26&gt;=70,"3.50", IF(O26&gt;=65,"3.25", IF(O26&gt;=60,"3.00", IF(O26&gt;=55,"2.75", IF(O26&gt;=50,"2.50", IF(O26&gt;=45,"2.25", IF(O26&gt;=40,"2.00","0.00")))))))))</f>
        <v>3.25</v>
      </c>
      <c r="R26" s="68">
        <v>22.5</v>
      </c>
      <c r="S26" s="68">
        <v>20</v>
      </c>
      <c r="T26" s="69">
        <v>25</v>
      </c>
      <c r="U26" s="80">
        <f t="shared" ref="U26:U34" si="21">ROUNDUP(SUM(R26:T26),0)</f>
        <v>68</v>
      </c>
      <c r="V26" s="123" t="str">
        <f t="shared" ref="V26:V34" si="22">IF(U26&gt;=80,"A+", IF(U26&gt;=75,"A", IF(U26&gt;=70,"A-", IF(U26&gt;=65,"B+", IF(U26&gt;=60,"B", IF(U26&gt;=55,"B-", IF(U26&gt;=50,"C+", IF(U26&gt;=45,"C", IF(U26&gt;=40,"D","F")))))))))</f>
        <v>B+</v>
      </c>
      <c r="W26" s="123" t="str">
        <f t="shared" ref="W26:W34" si="23">IF(U26&gt;=80,"4.00", IF(U26&gt;=75,"3.75", IF(U26&gt;=70,"3.50", IF(U26&gt;=65,"3.25", IF(U26&gt;=60,"3.00", IF(U26&gt;=55,"2.75", IF(U26&gt;=50,"2.50", IF(U26&gt;=45,"2.25", IF(U26&gt;=40,"2.00","0.00")))))))))</f>
        <v>3.25</v>
      </c>
      <c r="X26" s="68">
        <v>22</v>
      </c>
      <c r="Y26" s="69">
        <v>23</v>
      </c>
      <c r="Z26" s="67">
        <v>27</v>
      </c>
      <c r="AA26" s="80">
        <f t="shared" ref="AA26:AA34" si="24">ROUNDUP(SUM(X26:Z26),0)</f>
        <v>72</v>
      </c>
      <c r="AB26" s="123" t="str">
        <f t="shared" ref="AB26:AB34" si="25">IF(AA26&gt;=80,"A+", IF(AA26&gt;=75,"A", IF(AA26&gt;=70,"A-", IF(AA26&gt;=65,"B+", IF(AA26&gt;=60,"B", IF(AA26&gt;=55,"B-", IF(AA26&gt;=50,"C+", IF(AA26&gt;=45,"C", IF(AA26&gt;=40,"D","F")))))))))</f>
        <v>A-</v>
      </c>
      <c r="AC26" s="123" t="str">
        <f t="shared" ref="AC26:AC34" si="26">IF(AA26&gt;=80,"4.00", IF(AA26&gt;=75,"3.75", IF(AA26&gt;=70,"3.50", IF(AA26&gt;=65,"3.25", IF(AA26&gt;=60,"3.00", IF(AA26&gt;=55,"2.75", IF(AA26&gt;=50,"2.50", IF(AA26&gt;=45,"2.25", IF(AA26&gt;=40,"2.00","0.00")))))))))</f>
        <v>3.50</v>
      </c>
      <c r="AD26" s="68">
        <v>36</v>
      </c>
      <c r="AE26" s="69">
        <v>41</v>
      </c>
      <c r="AF26" s="80">
        <f t="shared" ref="AF26:AF34" si="27">ROUNDUP(SUM(AC26:AE26),0)</f>
        <v>77</v>
      </c>
      <c r="AG26" s="123" t="str">
        <f t="shared" ref="AG26:AG34" si="28">IF(AF26&gt;=80,"A+", IF(AF26&gt;=75,"A", IF(AF26&gt;=70,"A-", IF(AF26&gt;=65,"B+", IF(AF26&gt;=60,"B", IF(AF26&gt;=55,"B-", IF(AF26&gt;=50,"C+", IF(AF26&gt;=45,"C", "F"))))))))</f>
        <v>A</v>
      </c>
      <c r="AH26" s="123" t="str">
        <f t="shared" ref="AH26:AH34" si="29">IF(AF26&gt;=80,"4.00", IF(AF26&gt;=75,"3.75", IF(AF26&gt;=70,"3.50", IF(AF26&gt;=65,"3.25", IF(AF26&gt;=60,"3.00", IF(AF26&gt;=55,"2.75", IF(AF26&gt;=50,"2.50", IF(AF26&gt;=45,"2.25", "0.00"))))))))</f>
        <v>3.75</v>
      </c>
      <c r="AI26" s="68">
        <v>40</v>
      </c>
      <c r="AJ26" s="69">
        <v>34</v>
      </c>
      <c r="AK26" s="80">
        <f t="shared" ref="AK26:AK34" si="30">ROUNDUP(SUM(AH26:AJ26),0)</f>
        <v>74</v>
      </c>
      <c r="AL26" s="123" t="str">
        <f t="shared" ref="AL26:AL34" si="31">IF(AK26&gt;=80,"A+", IF(AK26&gt;=75,"A", IF(AK26&gt;=70,"A-", IF(AK26&gt;=65,"B+", IF(AK26&gt;=60,"B", IF(AK26&gt;=55,"B-", IF(AK26&gt;=50,"C+", IF(AK26&gt;=45,"C", "F"))))))))</f>
        <v>A-</v>
      </c>
      <c r="AM26" s="123" t="str">
        <f t="shared" ref="AM26:AM34" si="32">IF(AK26&gt;=80,"4.00", IF(AK26&gt;=75,"3.75", IF(AK26&gt;=70,"3.50", IF(AK26&gt;=65,"3.25", IF(AK26&gt;=60,"3.00", IF(AK26&gt;=55,"2.75", IF(AK26&gt;=50,"2.50", IF(AK26&gt;=45,"2.25", "0.00"))))))))</f>
        <v>3.50</v>
      </c>
      <c r="AN26" s="68">
        <v>83</v>
      </c>
      <c r="AO26" s="123" t="str">
        <f t="shared" ref="AO26:AO34" si="33">IF(AN26&gt;=80,"A+", IF(AN26&gt;=75,"A", IF(AN26&gt;=70,"A-", IF(AN26&gt;=65,"B+", IF(AN26&gt;=60,"B", IF(AN26&gt;=55,"B-", IF(AN26&gt;=50,"C+", IF(AN26&gt;=45,"C", "F"))))))))</f>
        <v>A+</v>
      </c>
      <c r="AP26" s="123" t="str">
        <f t="shared" ref="AP26:AP34" si="34">IF(AN26&gt;=80,"4.00", IF(AN26&gt;=75,"3.75", IF(AN26&gt;=70,"3.50", IF(AN26&gt;=65,"3.25", IF(AN26&gt;=60,"3.00", IF(AN26&gt;=55,"2.75", IF(AN26&gt;=50,"2.50", IF(AN26&gt;=45,"2.25", "0.00"))))))))</f>
        <v>4.00</v>
      </c>
      <c r="AQ26" s="68">
        <f t="shared" ref="AQ26:AQ34" si="35">K26*3+Q26*3+W26*3+AC26*3+AH26*3+AM26*3+AP26*3</f>
        <v>72</v>
      </c>
      <c r="AR26" s="70">
        <v>21</v>
      </c>
      <c r="AS26" s="70">
        <v>21</v>
      </c>
      <c r="AT26" s="71">
        <f t="shared" ref="AT26:AT34" si="36">AQ26/AS26</f>
        <v>3.4285714285714284</v>
      </c>
      <c r="AU26" s="80">
        <v>475</v>
      </c>
      <c r="AV26" s="68"/>
      <c r="AW26" s="117">
        <v>145</v>
      </c>
      <c r="AX26" s="70"/>
      <c r="AY26" s="68">
        <f t="shared" ref="AY26:AY34" si="37">AQ26+AU26+AV26</f>
        <v>547</v>
      </c>
      <c r="AZ26" s="70">
        <f>145+AR26</f>
        <v>166</v>
      </c>
      <c r="BA26" s="70">
        <f t="shared" ref="BA26:BA34" si="38">AS26+AW26+AX26</f>
        <v>166</v>
      </c>
      <c r="BB26" s="71">
        <f t="shared" ref="BB26:BB34" si="39">AY26/BA26</f>
        <v>3.2951807228915664</v>
      </c>
      <c r="BC26" s="84" t="s">
        <v>5</v>
      </c>
      <c r="BD26" s="131" t="s">
        <v>621</v>
      </c>
      <c r="BE26" s="66" t="str">
        <f t="shared" si="14"/>
        <v>2016-1-1-002</v>
      </c>
      <c r="BF26" s="81"/>
      <c r="BG26" s="81"/>
      <c r="BH26" s="86"/>
    </row>
    <row r="27" spans="1:60" s="5" customFormat="1" ht="38.1" customHeight="1">
      <c r="A27" s="65">
        <v>3</v>
      </c>
      <c r="B27" s="75" t="s">
        <v>233</v>
      </c>
      <c r="C27" s="116" t="s">
        <v>678</v>
      </c>
      <c r="D27" s="65">
        <v>2016</v>
      </c>
      <c r="E27" s="65" t="s">
        <v>28</v>
      </c>
      <c r="F27" s="68">
        <v>16.5</v>
      </c>
      <c r="G27" s="68">
        <v>17.5</v>
      </c>
      <c r="H27" s="68">
        <v>18</v>
      </c>
      <c r="I27" s="80">
        <f t="shared" si="15"/>
        <v>52</v>
      </c>
      <c r="J27" s="123" t="str">
        <f t="shared" si="16"/>
        <v>C+</v>
      </c>
      <c r="K27" s="123" t="str">
        <f t="shared" si="17"/>
        <v>2.50</v>
      </c>
      <c r="L27" s="68">
        <v>17.5</v>
      </c>
      <c r="M27" s="68">
        <v>9</v>
      </c>
      <c r="N27" s="69">
        <v>26</v>
      </c>
      <c r="O27" s="80">
        <f t="shared" si="18"/>
        <v>53</v>
      </c>
      <c r="P27" s="123" t="str">
        <f t="shared" si="19"/>
        <v>C+</v>
      </c>
      <c r="Q27" s="123" t="str">
        <f t="shared" si="20"/>
        <v>2.50</v>
      </c>
      <c r="R27" s="68">
        <v>19.5</v>
      </c>
      <c r="S27" s="68">
        <v>29</v>
      </c>
      <c r="T27" s="69">
        <v>16</v>
      </c>
      <c r="U27" s="80">
        <f t="shared" si="21"/>
        <v>65</v>
      </c>
      <c r="V27" s="123" t="str">
        <f t="shared" si="22"/>
        <v>B+</v>
      </c>
      <c r="W27" s="123" t="str">
        <f t="shared" si="23"/>
        <v>3.25</v>
      </c>
      <c r="X27" s="68">
        <v>19</v>
      </c>
      <c r="Y27" s="69">
        <v>24</v>
      </c>
      <c r="Z27" s="67">
        <v>12</v>
      </c>
      <c r="AA27" s="80">
        <f t="shared" si="24"/>
        <v>55</v>
      </c>
      <c r="AB27" s="123" t="str">
        <f t="shared" si="25"/>
        <v>B-</v>
      </c>
      <c r="AC27" s="123" t="str">
        <f t="shared" si="26"/>
        <v>2.75</v>
      </c>
      <c r="AD27" s="68">
        <v>35</v>
      </c>
      <c r="AE27" s="69">
        <v>37</v>
      </c>
      <c r="AF27" s="80">
        <f t="shared" si="27"/>
        <v>72</v>
      </c>
      <c r="AG27" s="123" t="str">
        <f t="shared" si="28"/>
        <v>A-</v>
      </c>
      <c r="AH27" s="123" t="str">
        <f t="shared" si="29"/>
        <v>3.50</v>
      </c>
      <c r="AI27" s="68">
        <v>28</v>
      </c>
      <c r="AJ27" s="69">
        <v>35</v>
      </c>
      <c r="AK27" s="80">
        <f t="shared" si="30"/>
        <v>63</v>
      </c>
      <c r="AL27" s="123" t="str">
        <f t="shared" si="31"/>
        <v>B</v>
      </c>
      <c r="AM27" s="123" t="str">
        <f t="shared" si="32"/>
        <v>3.00</v>
      </c>
      <c r="AN27" s="68">
        <v>51</v>
      </c>
      <c r="AO27" s="123" t="str">
        <f t="shared" si="33"/>
        <v>C+</v>
      </c>
      <c r="AP27" s="123" t="str">
        <f t="shared" si="34"/>
        <v>2.50</v>
      </c>
      <c r="AQ27" s="68">
        <f t="shared" si="35"/>
        <v>60</v>
      </c>
      <c r="AR27" s="70">
        <v>21</v>
      </c>
      <c r="AS27" s="70">
        <v>21</v>
      </c>
      <c r="AT27" s="71">
        <f t="shared" si="36"/>
        <v>2.8571428571428572</v>
      </c>
      <c r="AU27" s="80">
        <v>406.25</v>
      </c>
      <c r="AV27" s="68"/>
      <c r="AW27" s="117">
        <v>145</v>
      </c>
      <c r="AX27" s="70"/>
      <c r="AY27" s="68">
        <f t="shared" si="37"/>
        <v>466.25</v>
      </c>
      <c r="AZ27" s="70">
        <f t="shared" ref="AZ27:AZ34" si="40">145+AR27</f>
        <v>166</v>
      </c>
      <c r="BA27" s="70">
        <f t="shared" si="38"/>
        <v>166</v>
      </c>
      <c r="BB27" s="71">
        <f t="shared" si="39"/>
        <v>2.8087349397590362</v>
      </c>
      <c r="BC27" s="84" t="s">
        <v>5</v>
      </c>
      <c r="BD27" s="131" t="s">
        <v>652</v>
      </c>
      <c r="BE27" s="66" t="str">
        <f t="shared" si="14"/>
        <v>2016-1-1-003</v>
      </c>
      <c r="BF27" s="81"/>
      <c r="BG27" s="81"/>
      <c r="BH27" s="85"/>
    </row>
    <row r="28" spans="1:60" s="58" customFormat="1" ht="38.1" customHeight="1">
      <c r="A28" s="65">
        <v>4</v>
      </c>
      <c r="B28" s="75" t="s">
        <v>234</v>
      </c>
      <c r="C28" s="116" t="s">
        <v>678</v>
      </c>
      <c r="D28" s="65">
        <v>2016</v>
      </c>
      <c r="E28" s="65" t="s">
        <v>28</v>
      </c>
      <c r="F28" s="73">
        <v>23</v>
      </c>
      <c r="G28" s="73">
        <v>30</v>
      </c>
      <c r="H28" s="68">
        <v>25</v>
      </c>
      <c r="I28" s="80">
        <f t="shared" si="15"/>
        <v>78</v>
      </c>
      <c r="J28" s="123" t="str">
        <f t="shared" si="16"/>
        <v>A</v>
      </c>
      <c r="K28" s="123" t="str">
        <f t="shared" si="17"/>
        <v>3.75</v>
      </c>
      <c r="L28" s="68">
        <v>26</v>
      </c>
      <c r="M28" s="68">
        <v>24</v>
      </c>
      <c r="N28" s="69">
        <v>32</v>
      </c>
      <c r="O28" s="80">
        <f t="shared" si="18"/>
        <v>82</v>
      </c>
      <c r="P28" s="123" t="str">
        <f t="shared" si="19"/>
        <v>A+</v>
      </c>
      <c r="Q28" s="123" t="str">
        <f t="shared" si="20"/>
        <v>4.00</v>
      </c>
      <c r="R28" s="68">
        <v>22.5</v>
      </c>
      <c r="S28" s="68">
        <v>34</v>
      </c>
      <c r="T28" s="69">
        <v>25</v>
      </c>
      <c r="U28" s="80">
        <f t="shared" si="21"/>
        <v>82</v>
      </c>
      <c r="V28" s="123" t="str">
        <f t="shared" si="22"/>
        <v>A+</v>
      </c>
      <c r="W28" s="123" t="str">
        <f t="shared" si="23"/>
        <v>4.00</v>
      </c>
      <c r="X28" s="68">
        <v>23</v>
      </c>
      <c r="Y28" s="69">
        <v>26</v>
      </c>
      <c r="Z28" s="67">
        <v>25</v>
      </c>
      <c r="AA28" s="80">
        <f t="shared" si="24"/>
        <v>74</v>
      </c>
      <c r="AB28" s="123" t="str">
        <f t="shared" si="25"/>
        <v>A-</v>
      </c>
      <c r="AC28" s="123" t="str">
        <f t="shared" si="26"/>
        <v>3.50</v>
      </c>
      <c r="AD28" s="68">
        <v>36</v>
      </c>
      <c r="AE28" s="69">
        <v>38</v>
      </c>
      <c r="AF28" s="80">
        <f t="shared" si="27"/>
        <v>74</v>
      </c>
      <c r="AG28" s="123" t="str">
        <f t="shared" si="28"/>
        <v>A-</v>
      </c>
      <c r="AH28" s="123" t="str">
        <f t="shared" si="29"/>
        <v>3.50</v>
      </c>
      <c r="AI28" s="68">
        <v>35</v>
      </c>
      <c r="AJ28" s="69">
        <v>40</v>
      </c>
      <c r="AK28" s="80">
        <f t="shared" si="30"/>
        <v>75</v>
      </c>
      <c r="AL28" s="123" t="str">
        <f t="shared" si="31"/>
        <v>A</v>
      </c>
      <c r="AM28" s="123" t="str">
        <f t="shared" si="32"/>
        <v>3.75</v>
      </c>
      <c r="AN28" s="68">
        <v>64</v>
      </c>
      <c r="AO28" s="123" t="str">
        <f t="shared" si="33"/>
        <v>B</v>
      </c>
      <c r="AP28" s="123" t="str">
        <f t="shared" si="34"/>
        <v>3.00</v>
      </c>
      <c r="AQ28" s="68">
        <f t="shared" si="35"/>
        <v>76.5</v>
      </c>
      <c r="AR28" s="70">
        <v>21</v>
      </c>
      <c r="AS28" s="70">
        <v>21</v>
      </c>
      <c r="AT28" s="71">
        <f t="shared" si="36"/>
        <v>3.6428571428571428</v>
      </c>
      <c r="AU28" s="80">
        <v>439.75</v>
      </c>
      <c r="AV28" s="68"/>
      <c r="AW28" s="117">
        <v>139</v>
      </c>
      <c r="AX28" s="70"/>
      <c r="AY28" s="68">
        <f t="shared" si="37"/>
        <v>516.25</v>
      </c>
      <c r="AZ28" s="70">
        <f t="shared" si="40"/>
        <v>166</v>
      </c>
      <c r="BA28" s="70">
        <f t="shared" si="38"/>
        <v>160</v>
      </c>
      <c r="BB28" s="71">
        <f t="shared" si="39"/>
        <v>3.2265625</v>
      </c>
      <c r="BC28" s="81" t="s">
        <v>96</v>
      </c>
      <c r="BD28" s="131"/>
      <c r="BE28" s="66" t="str">
        <f t="shared" si="14"/>
        <v>2016-1-1-004</v>
      </c>
      <c r="BF28" s="81"/>
      <c r="BG28" s="81" t="s">
        <v>581</v>
      </c>
      <c r="BH28" s="85"/>
    </row>
    <row r="29" spans="1:60" s="5" customFormat="1" ht="38.1" customHeight="1">
      <c r="A29" s="65">
        <v>5</v>
      </c>
      <c r="B29" s="75" t="s">
        <v>235</v>
      </c>
      <c r="C29" s="116" t="s">
        <v>678</v>
      </c>
      <c r="D29" s="65">
        <v>2016</v>
      </c>
      <c r="E29" s="65" t="s">
        <v>28</v>
      </c>
      <c r="F29" s="73">
        <v>23</v>
      </c>
      <c r="G29" s="73">
        <v>26</v>
      </c>
      <c r="H29" s="68">
        <v>24</v>
      </c>
      <c r="I29" s="80">
        <f t="shared" si="15"/>
        <v>73</v>
      </c>
      <c r="J29" s="123" t="str">
        <f t="shared" si="16"/>
        <v>A-</v>
      </c>
      <c r="K29" s="123" t="str">
        <f t="shared" si="17"/>
        <v>3.50</v>
      </c>
      <c r="L29" s="68">
        <v>22</v>
      </c>
      <c r="M29" s="68">
        <v>26</v>
      </c>
      <c r="N29" s="69">
        <v>27</v>
      </c>
      <c r="O29" s="80">
        <f t="shared" si="18"/>
        <v>75</v>
      </c>
      <c r="P29" s="123" t="str">
        <f t="shared" si="19"/>
        <v>A</v>
      </c>
      <c r="Q29" s="123" t="str">
        <f t="shared" si="20"/>
        <v>3.75</v>
      </c>
      <c r="R29" s="68">
        <v>23.5</v>
      </c>
      <c r="S29" s="68">
        <v>30</v>
      </c>
      <c r="T29" s="69">
        <v>25</v>
      </c>
      <c r="U29" s="80">
        <f t="shared" si="21"/>
        <v>79</v>
      </c>
      <c r="V29" s="123" t="str">
        <f t="shared" si="22"/>
        <v>A</v>
      </c>
      <c r="W29" s="123" t="str">
        <f t="shared" si="23"/>
        <v>3.75</v>
      </c>
      <c r="X29" s="68">
        <v>23.5</v>
      </c>
      <c r="Y29" s="69">
        <v>25</v>
      </c>
      <c r="Z29" s="69">
        <v>26</v>
      </c>
      <c r="AA29" s="80">
        <f t="shared" si="24"/>
        <v>75</v>
      </c>
      <c r="AB29" s="123" t="str">
        <f t="shared" si="25"/>
        <v>A</v>
      </c>
      <c r="AC29" s="123" t="str">
        <f t="shared" si="26"/>
        <v>3.75</v>
      </c>
      <c r="AD29" s="68">
        <v>32</v>
      </c>
      <c r="AE29" s="69">
        <v>37</v>
      </c>
      <c r="AF29" s="80">
        <f t="shared" si="27"/>
        <v>69</v>
      </c>
      <c r="AG29" s="123" t="str">
        <f t="shared" si="28"/>
        <v>B+</v>
      </c>
      <c r="AH29" s="123" t="str">
        <f t="shared" si="29"/>
        <v>3.25</v>
      </c>
      <c r="AI29" s="68">
        <v>32</v>
      </c>
      <c r="AJ29" s="69">
        <v>39</v>
      </c>
      <c r="AK29" s="80">
        <f t="shared" si="30"/>
        <v>71</v>
      </c>
      <c r="AL29" s="123" t="str">
        <f t="shared" si="31"/>
        <v>A-</v>
      </c>
      <c r="AM29" s="123" t="str">
        <f t="shared" si="32"/>
        <v>3.50</v>
      </c>
      <c r="AN29" s="68">
        <v>65</v>
      </c>
      <c r="AO29" s="123" t="str">
        <f t="shared" si="33"/>
        <v>B+</v>
      </c>
      <c r="AP29" s="123" t="str">
        <f t="shared" si="34"/>
        <v>3.25</v>
      </c>
      <c r="AQ29" s="68">
        <f t="shared" si="35"/>
        <v>74.25</v>
      </c>
      <c r="AR29" s="70">
        <v>21</v>
      </c>
      <c r="AS29" s="70">
        <v>21</v>
      </c>
      <c r="AT29" s="71">
        <f t="shared" si="36"/>
        <v>3.5357142857142856</v>
      </c>
      <c r="AU29" s="80">
        <v>496.25</v>
      </c>
      <c r="AV29" s="68"/>
      <c r="AW29" s="117">
        <v>145</v>
      </c>
      <c r="AX29" s="70"/>
      <c r="AY29" s="68">
        <f t="shared" si="37"/>
        <v>570.5</v>
      </c>
      <c r="AZ29" s="70">
        <f>145+AR29</f>
        <v>166</v>
      </c>
      <c r="BA29" s="70">
        <f t="shared" si="38"/>
        <v>166</v>
      </c>
      <c r="BB29" s="71">
        <f t="shared" si="39"/>
        <v>3.4367469879518073</v>
      </c>
      <c r="BC29" s="84" t="s">
        <v>5</v>
      </c>
      <c r="BD29" s="131" t="s">
        <v>614</v>
      </c>
      <c r="BE29" s="66" t="str">
        <f t="shared" si="14"/>
        <v>2016-1-1-007</v>
      </c>
      <c r="BF29" s="81"/>
      <c r="BG29" s="81"/>
      <c r="BH29" s="87"/>
    </row>
    <row r="30" spans="1:60" s="58" customFormat="1" ht="38.1" customHeight="1">
      <c r="A30" s="65">
        <v>6</v>
      </c>
      <c r="B30" s="75" t="s">
        <v>236</v>
      </c>
      <c r="C30" s="116" t="s">
        <v>678</v>
      </c>
      <c r="D30" s="65">
        <v>2016</v>
      </c>
      <c r="E30" s="65" t="s">
        <v>28</v>
      </c>
      <c r="F30" s="73">
        <v>21.5</v>
      </c>
      <c r="G30" s="73">
        <v>23.5</v>
      </c>
      <c r="H30" s="68">
        <v>16</v>
      </c>
      <c r="I30" s="80">
        <f t="shared" si="15"/>
        <v>61</v>
      </c>
      <c r="J30" s="123" t="str">
        <f t="shared" si="16"/>
        <v>B</v>
      </c>
      <c r="K30" s="123" t="str">
        <f t="shared" si="17"/>
        <v>3.00</v>
      </c>
      <c r="L30" s="68">
        <v>16.5</v>
      </c>
      <c r="M30" s="68">
        <v>19.5</v>
      </c>
      <c r="N30" s="69">
        <v>30</v>
      </c>
      <c r="O30" s="80">
        <f t="shared" si="18"/>
        <v>66</v>
      </c>
      <c r="P30" s="123" t="str">
        <f t="shared" si="19"/>
        <v>B+</v>
      </c>
      <c r="Q30" s="123" t="str">
        <f t="shared" si="20"/>
        <v>3.25</v>
      </c>
      <c r="R30" s="68">
        <v>17.5</v>
      </c>
      <c r="S30" s="68">
        <v>20</v>
      </c>
      <c r="T30" s="69">
        <v>16</v>
      </c>
      <c r="U30" s="80">
        <f t="shared" si="21"/>
        <v>54</v>
      </c>
      <c r="V30" s="123" t="str">
        <f t="shared" si="22"/>
        <v>C+</v>
      </c>
      <c r="W30" s="123" t="str">
        <f t="shared" si="23"/>
        <v>2.50</v>
      </c>
      <c r="X30" s="68">
        <v>18</v>
      </c>
      <c r="Y30" s="69">
        <v>24</v>
      </c>
      <c r="Z30" s="67">
        <v>23</v>
      </c>
      <c r="AA30" s="80">
        <f t="shared" si="24"/>
        <v>65</v>
      </c>
      <c r="AB30" s="123" t="str">
        <f t="shared" si="25"/>
        <v>B+</v>
      </c>
      <c r="AC30" s="123" t="str">
        <f t="shared" si="26"/>
        <v>3.25</v>
      </c>
      <c r="AD30" s="68">
        <v>40</v>
      </c>
      <c r="AE30" s="69">
        <v>40</v>
      </c>
      <c r="AF30" s="80">
        <f t="shared" si="27"/>
        <v>80</v>
      </c>
      <c r="AG30" s="123" t="str">
        <f t="shared" si="28"/>
        <v>A+</v>
      </c>
      <c r="AH30" s="123" t="str">
        <f t="shared" si="29"/>
        <v>4.00</v>
      </c>
      <c r="AI30" s="68">
        <v>40</v>
      </c>
      <c r="AJ30" s="69">
        <v>39</v>
      </c>
      <c r="AK30" s="80">
        <f t="shared" si="30"/>
        <v>79</v>
      </c>
      <c r="AL30" s="123" t="str">
        <f t="shared" si="31"/>
        <v>A</v>
      </c>
      <c r="AM30" s="123" t="str">
        <f t="shared" si="32"/>
        <v>3.75</v>
      </c>
      <c r="AN30" s="68">
        <v>72</v>
      </c>
      <c r="AO30" s="123" t="str">
        <f t="shared" si="33"/>
        <v>A-</v>
      </c>
      <c r="AP30" s="123" t="str">
        <f t="shared" si="34"/>
        <v>3.50</v>
      </c>
      <c r="AQ30" s="68">
        <f t="shared" si="35"/>
        <v>69.75</v>
      </c>
      <c r="AR30" s="70">
        <v>21</v>
      </c>
      <c r="AS30" s="70">
        <v>21</v>
      </c>
      <c r="AT30" s="71">
        <f t="shared" si="36"/>
        <v>3.3214285714285716</v>
      </c>
      <c r="AU30" s="80">
        <v>423</v>
      </c>
      <c r="AV30" s="68"/>
      <c r="AW30" s="117">
        <v>145</v>
      </c>
      <c r="AX30" s="70"/>
      <c r="AY30" s="68">
        <f t="shared" si="37"/>
        <v>492.75</v>
      </c>
      <c r="AZ30" s="70">
        <f t="shared" si="40"/>
        <v>166</v>
      </c>
      <c r="BA30" s="70">
        <f t="shared" si="38"/>
        <v>166</v>
      </c>
      <c r="BB30" s="71">
        <f t="shared" si="39"/>
        <v>2.9683734939759034</v>
      </c>
      <c r="BC30" s="84" t="s">
        <v>5</v>
      </c>
      <c r="BD30" s="131" t="s">
        <v>643</v>
      </c>
      <c r="BE30" s="66" t="str">
        <f t="shared" si="14"/>
        <v>2016-1-1-008</v>
      </c>
      <c r="BF30" s="81"/>
      <c r="BG30" s="81"/>
      <c r="BH30" s="85"/>
    </row>
    <row r="31" spans="1:60" s="5" customFormat="1" ht="38.1" customHeight="1">
      <c r="A31" s="65">
        <v>7</v>
      </c>
      <c r="B31" s="75" t="s">
        <v>237</v>
      </c>
      <c r="C31" s="116" t="s">
        <v>678</v>
      </c>
      <c r="D31" s="65">
        <v>2016</v>
      </c>
      <c r="E31" s="65" t="s">
        <v>28</v>
      </c>
      <c r="F31" s="73">
        <v>22.5</v>
      </c>
      <c r="G31" s="73">
        <v>26.5</v>
      </c>
      <c r="H31" s="68">
        <v>19</v>
      </c>
      <c r="I31" s="80">
        <f t="shared" si="15"/>
        <v>68</v>
      </c>
      <c r="J31" s="123" t="str">
        <f t="shared" si="16"/>
        <v>B+</v>
      </c>
      <c r="K31" s="123" t="str">
        <f t="shared" si="17"/>
        <v>3.25</v>
      </c>
      <c r="L31" s="68">
        <v>18.5</v>
      </c>
      <c r="M31" s="68">
        <v>18.5</v>
      </c>
      <c r="N31" s="69">
        <v>25</v>
      </c>
      <c r="O31" s="80">
        <f t="shared" si="18"/>
        <v>62</v>
      </c>
      <c r="P31" s="123" t="str">
        <f t="shared" si="19"/>
        <v>B</v>
      </c>
      <c r="Q31" s="123" t="str">
        <f t="shared" si="20"/>
        <v>3.00</v>
      </c>
      <c r="R31" s="68">
        <v>17</v>
      </c>
      <c r="S31" s="68">
        <v>22</v>
      </c>
      <c r="T31" s="69">
        <v>24</v>
      </c>
      <c r="U31" s="80">
        <f t="shared" si="21"/>
        <v>63</v>
      </c>
      <c r="V31" s="123" t="str">
        <f t="shared" si="22"/>
        <v>B</v>
      </c>
      <c r="W31" s="123" t="str">
        <f t="shared" si="23"/>
        <v>3.00</v>
      </c>
      <c r="X31" s="68">
        <v>20</v>
      </c>
      <c r="Y31" s="69">
        <v>25</v>
      </c>
      <c r="Z31" s="67">
        <v>32</v>
      </c>
      <c r="AA31" s="80">
        <f t="shared" si="24"/>
        <v>77</v>
      </c>
      <c r="AB31" s="123" t="str">
        <f t="shared" si="25"/>
        <v>A</v>
      </c>
      <c r="AC31" s="123" t="str">
        <f t="shared" si="26"/>
        <v>3.75</v>
      </c>
      <c r="AD31" s="68">
        <v>38</v>
      </c>
      <c r="AE31" s="69">
        <v>38</v>
      </c>
      <c r="AF31" s="80">
        <f t="shared" si="27"/>
        <v>76</v>
      </c>
      <c r="AG31" s="123" t="str">
        <f t="shared" si="28"/>
        <v>A</v>
      </c>
      <c r="AH31" s="123" t="str">
        <f t="shared" si="29"/>
        <v>3.75</v>
      </c>
      <c r="AI31" s="68">
        <v>36</v>
      </c>
      <c r="AJ31" s="69">
        <v>34</v>
      </c>
      <c r="AK31" s="80">
        <f t="shared" si="30"/>
        <v>70</v>
      </c>
      <c r="AL31" s="123" t="str">
        <f t="shared" si="31"/>
        <v>A-</v>
      </c>
      <c r="AM31" s="123" t="str">
        <f t="shared" si="32"/>
        <v>3.50</v>
      </c>
      <c r="AN31" s="68">
        <v>58</v>
      </c>
      <c r="AO31" s="123" t="str">
        <f t="shared" si="33"/>
        <v>B-</v>
      </c>
      <c r="AP31" s="123" t="str">
        <f t="shared" si="34"/>
        <v>2.75</v>
      </c>
      <c r="AQ31" s="68">
        <f t="shared" si="35"/>
        <v>69</v>
      </c>
      <c r="AR31" s="70">
        <v>21</v>
      </c>
      <c r="AS31" s="70">
        <v>21</v>
      </c>
      <c r="AT31" s="71">
        <f t="shared" si="36"/>
        <v>3.2857142857142856</v>
      </c>
      <c r="AU31" s="80">
        <v>469.25</v>
      </c>
      <c r="AV31" s="68"/>
      <c r="AW31" s="117">
        <v>145</v>
      </c>
      <c r="AX31" s="70"/>
      <c r="AY31" s="68">
        <f t="shared" si="37"/>
        <v>538.25</v>
      </c>
      <c r="AZ31" s="70">
        <f t="shared" si="40"/>
        <v>166</v>
      </c>
      <c r="BA31" s="70">
        <f t="shared" si="38"/>
        <v>166</v>
      </c>
      <c r="BB31" s="71">
        <f t="shared" si="39"/>
        <v>3.2424698795180724</v>
      </c>
      <c r="BC31" s="84" t="s">
        <v>5</v>
      </c>
      <c r="BD31" s="131" t="s">
        <v>626</v>
      </c>
      <c r="BE31" s="66" t="str">
        <f t="shared" si="14"/>
        <v>2016-1-1-009</v>
      </c>
      <c r="BF31" s="81"/>
      <c r="BG31" s="81"/>
      <c r="BH31" s="88"/>
    </row>
    <row r="32" spans="1:60" s="58" customFormat="1" ht="38.1" customHeight="1">
      <c r="A32" s="65">
        <v>8</v>
      </c>
      <c r="B32" s="75" t="s">
        <v>238</v>
      </c>
      <c r="C32" s="116" t="s">
        <v>678</v>
      </c>
      <c r="D32" s="65">
        <v>2016</v>
      </c>
      <c r="E32" s="65" t="s">
        <v>28</v>
      </c>
      <c r="F32" s="73">
        <v>23</v>
      </c>
      <c r="G32" s="73">
        <v>24.5</v>
      </c>
      <c r="H32" s="68">
        <v>24</v>
      </c>
      <c r="I32" s="80">
        <f t="shared" si="15"/>
        <v>72</v>
      </c>
      <c r="J32" s="123" t="str">
        <f t="shared" si="16"/>
        <v>A-</v>
      </c>
      <c r="K32" s="123" t="str">
        <f t="shared" si="17"/>
        <v>3.50</v>
      </c>
      <c r="L32" s="68">
        <v>20.5</v>
      </c>
      <c r="M32" s="68">
        <v>29.5</v>
      </c>
      <c r="N32" s="69">
        <v>27</v>
      </c>
      <c r="O32" s="80">
        <f t="shared" si="18"/>
        <v>77</v>
      </c>
      <c r="P32" s="123" t="str">
        <f t="shared" si="19"/>
        <v>A</v>
      </c>
      <c r="Q32" s="123" t="str">
        <f t="shared" si="20"/>
        <v>3.75</v>
      </c>
      <c r="R32" s="68">
        <v>22</v>
      </c>
      <c r="S32" s="68">
        <v>33</v>
      </c>
      <c r="T32" s="69">
        <v>24</v>
      </c>
      <c r="U32" s="80">
        <f t="shared" si="21"/>
        <v>79</v>
      </c>
      <c r="V32" s="123" t="str">
        <f t="shared" si="22"/>
        <v>A</v>
      </c>
      <c r="W32" s="123" t="str">
        <f t="shared" si="23"/>
        <v>3.75</v>
      </c>
      <c r="X32" s="68">
        <v>25</v>
      </c>
      <c r="Y32" s="69">
        <v>28</v>
      </c>
      <c r="Z32" s="67">
        <v>31</v>
      </c>
      <c r="AA32" s="80">
        <f t="shared" si="24"/>
        <v>84</v>
      </c>
      <c r="AB32" s="123" t="str">
        <f t="shared" si="25"/>
        <v>A+</v>
      </c>
      <c r="AC32" s="123" t="str">
        <f t="shared" si="26"/>
        <v>4.00</v>
      </c>
      <c r="AD32" s="68">
        <v>45</v>
      </c>
      <c r="AE32" s="69">
        <v>41</v>
      </c>
      <c r="AF32" s="80">
        <f t="shared" si="27"/>
        <v>86</v>
      </c>
      <c r="AG32" s="123" t="str">
        <f t="shared" si="28"/>
        <v>A+</v>
      </c>
      <c r="AH32" s="123" t="str">
        <f t="shared" si="29"/>
        <v>4.00</v>
      </c>
      <c r="AI32" s="68">
        <v>45</v>
      </c>
      <c r="AJ32" s="69">
        <v>40</v>
      </c>
      <c r="AK32" s="80">
        <f t="shared" si="30"/>
        <v>85</v>
      </c>
      <c r="AL32" s="123" t="str">
        <f t="shared" si="31"/>
        <v>A+</v>
      </c>
      <c r="AM32" s="123" t="str">
        <f t="shared" si="32"/>
        <v>4.00</v>
      </c>
      <c r="AN32" s="68">
        <v>59</v>
      </c>
      <c r="AO32" s="123" t="str">
        <f t="shared" si="33"/>
        <v>B-</v>
      </c>
      <c r="AP32" s="123" t="str">
        <f t="shared" si="34"/>
        <v>2.75</v>
      </c>
      <c r="AQ32" s="68">
        <f t="shared" si="35"/>
        <v>77.25</v>
      </c>
      <c r="AR32" s="70">
        <v>21</v>
      </c>
      <c r="AS32" s="70">
        <v>21</v>
      </c>
      <c r="AT32" s="71">
        <f t="shared" si="36"/>
        <v>3.6785714285714284</v>
      </c>
      <c r="AU32" s="80">
        <v>519.25</v>
      </c>
      <c r="AV32" s="68"/>
      <c r="AW32" s="117">
        <v>145</v>
      </c>
      <c r="AX32" s="70"/>
      <c r="AY32" s="68">
        <f t="shared" si="37"/>
        <v>596.5</v>
      </c>
      <c r="AZ32" s="70">
        <f t="shared" si="40"/>
        <v>166</v>
      </c>
      <c r="BA32" s="70">
        <f t="shared" si="38"/>
        <v>166</v>
      </c>
      <c r="BB32" s="71">
        <f t="shared" si="39"/>
        <v>3.5933734939759034</v>
      </c>
      <c r="BC32" s="84" t="s">
        <v>5</v>
      </c>
      <c r="BD32" s="131" t="s">
        <v>609</v>
      </c>
      <c r="BE32" s="66" t="str">
        <f t="shared" si="14"/>
        <v>2016-1-1-010</v>
      </c>
      <c r="BF32" s="81"/>
      <c r="BG32" s="81"/>
      <c r="BH32" s="85"/>
    </row>
    <row r="33" spans="1:60" s="5" customFormat="1" ht="38.1" customHeight="1">
      <c r="A33" s="65">
        <v>9</v>
      </c>
      <c r="B33" s="75" t="s">
        <v>239</v>
      </c>
      <c r="C33" s="116" t="s">
        <v>678</v>
      </c>
      <c r="D33" s="65">
        <v>2016</v>
      </c>
      <c r="E33" s="65" t="s">
        <v>28</v>
      </c>
      <c r="F33" s="73">
        <v>24.5</v>
      </c>
      <c r="G33" s="73">
        <v>27</v>
      </c>
      <c r="H33" s="73">
        <v>20</v>
      </c>
      <c r="I33" s="80">
        <f t="shared" si="15"/>
        <v>72</v>
      </c>
      <c r="J33" s="123" t="str">
        <f t="shared" si="16"/>
        <v>A-</v>
      </c>
      <c r="K33" s="123" t="str">
        <f t="shared" si="17"/>
        <v>3.50</v>
      </c>
      <c r="L33" s="68">
        <v>17</v>
      </c>
      <c r="M33" s="68">
        <v>21.5</v>
      </c>
      <c r="N33" s="69">
        <v>22</v>
      </c>
      <c r="O33" s="80">
        <f t="shared" si="18"/>
        <v>61</v>
      </c>
      <c r="P33" s="123" t="str">
        <f t="shared" si="19"/>
        <v>B</v>
      </c>
      <c r="Q33" s="123" t="str">
        <f t="shared" si="20"/>
        <v>3.00</v>
      </c>
      <c r="R33" s="68">
        <v>16</v>
      </c>
      <c r="S33" s="68">
        <v>25</v>
      </c>
      <c r="T33" s="68">
        <v>25</v>
      </c>
      <c r="U33" s="80">
        <f t="shared" si="21"/>
        <v>66</v>
      </c>
      <c r="V33" s="123" t="str">
        <f t="shared" si="22"/>
        <v>B+</v>
      </c>
      <c r="W33" s="123" t="str">
        <f t="shared" si="23"/>
        <v>3.25</v>
      </c>
      <c r="X33" s="68">
        <v>21</v>
      </c>
      <c r="Y33" s="69">
        <v>25</v>
      </c>
      <c r="Z33" s="67">
        <v>22</v>
      </c>
      <c r="AA33" s="80">
        <f t="shared" si="24"/>
        <v>68</v>
      </c>
      <c r="AB33" s="123" t="str">
        <f t="shared" si="25"/>
        <v>B+</v>
      </c>
      <c r="AC33" s="123" t="str">
        <f t="shared" si="26"/>
        <v>3.25</v>
      </c>
      <c r="AD33" s="68">
        <v>36</v>
      </c>
      <c r="AE33" s="69">
        <v>41</v>
      </c>
      <c r="AF33" s="80">
        <f t="shared" si="27"/>
        <v>77</v>
      </c>
      <c r="AG33" s="123" t="str">
        <f t="shared" si="28"/>
        <v>A</v>
      </c>
      <c r="AH33" s="123" t="str">
        <f t="shared" si="29"/>
        <v>3.75</v>
      </c>
      <c r="AI33" s="68">
        <v>40</v>
      </c>
      <c r="AJ33" s="69">
        <v>32</v>
      </c>
      <c r="AK33" s="80">
        <f t="shared" si="30"/>
        <v>72</v>
      </c>
      <c r="AL33" s="123" t="str">
        <f t="shared" si="31"/>
        <v>A-</v>
      </c>
      <c r="AM33" s="123" t="str">
        <f t="shared" si="32"/>
        <v>3.50</v>
      </c>
      <c r="AN33" s="68">
        <v>57</v>
      </c>
      <c r="AO33" s="123" t="str">
        <f t="shared" si="33"/>
        <v>B-</v>
      </c>
      <c r="AP33" s="123" t="str">
        <f t="shared" si="34"/>
        <v>2.75</v>
      </c>
      <c r="AQ33" s="68">
        <f t="shared" si="35"/>
        <v>69</v>
      </c>
      <c r="AR33" s="70">
        <v>21</v>
      </c>
      <c r="AS33" s="70">
        <v>21</v>
      </c>
      <c r="AT33" s="71">
        <f t="shared" si="36"/>
        <v>3.2857142857142856</v>
      </c>
      <c r="AU33" s="80">
        <v>457.25</v>
      </c>
      <c r="AV33" s="68"/>
      <c r="AW33" s="117">
        <v>145</v>
      </c>
      <c r="AX33" s="70"/>
      <c r="AY33" s="68">
        <f t="shared" si="37"/>
        <v>526.25</v>
      </c>
      <c r="AZ33" s="70">
        <f t="shared" si="40"/>
        <v>166</v>
      </c>
      <c r="BA33" s="70">
        <f t="shared" si="38"/>
        <v>166</v>
      </c>
      <c r="BB33" s="71">
        <f t="shared" si="39"/>
        <v>3.1701807228915664</v>
      </c>
      <c r="BC33" s="84" t="s">
        <v>5</v>
      </c>
      <c r="BD33" s="131" t="s">
        <v>629</v>
      </c>
      <c r="BE33" s="66" t="str">
        <f t="shared" si="14"/>
        <v>2016-1-1-011</v>
      </c>
      <c r="BF33" s="81"/>
      <c r="BG33" s="81"/>
      <c r="BH33" s="85"/>
    </row>
    <row r="34" spans="1:60" s="58" customFormat="1" ht="38.1" customHeight="1">
      <c r="A34" s="65">
        <v>10</v>
      </c>
      <c r="B34" s="75" t="s">
        <v>240</v>
      </c>
      <c r="C34" s="116" t="s">
        <v>678</v>
      </c>
      <c r="D34" s="65">
        <v>2016</v>
      </c>
      <c r="E34" s="65" t="s">
        <v>28</v>
      </c>
      <c r="F34" s="73">
        <v>22</v>
      </c>
      <c r="G34" s="73">
        <v>22.5</v>
      </c>
      <c r="H34" s="73">
        <v>21</v>
      </c>
      <c r="I34" s="80">
        <f t="shared" si="15"/>
        <v>66</v>
      </c>
      <c r="J34" s="123" t="str">
        <f t="shared" si="16"/>
        <v>B+</v>
      </c>
      <c r="K34" s="123" t="str">
        <f t="shared" si="17"/>
        <v>3.25</v>
      </c>
      <c r="L34" s="68">
        <v>25</v>
      </c>
      <c r="M34" s="68">
        <v>22</v>
      </c>
      <c r="N34" s="69">
        <v>29</v>
      </c>
      <c r="O34" s="80">
        <f t="shared" si="18"/>
        <v>76</v>
      </c>
      <c r="P34" s="123" t="str">
        <f t="shared" si="19"/>
        <v>A</v>
      </c>
      <c r="Q34" s="123" t="str">
        <f t="shared" si="20"/>
        <v>3.75</v>
      </c>
      <c r="R34" s="68">
        <v>19</v>
      </c>
      <c r="S34" s="68">
        <v>30</v>
      </c>
      <c r="T34" s="69">
        <v>20</v>
      </c>
      <c r="U34" s="80">
        <f t="shared" si="21"/>
        <v>69</v>
      </c>
      <c r="V34" s="123" t="str">
        <f t="shared" si="22"/>
        <v>B+</v>
      </c>
      <c r="W34" s="123" t="str">
        <f t="shared" si="23"/>
        <v>3.25</v>
      </c>
      <c r="X34" s="68">
        <v>25</v>
      </c>
      <c r="Y34" s="69">
        <v>25</v>
      </c>
      <c r="Z34" s="67">
        <v>23</v>
      </c>
      <c r="AA34" s="80">
        <f t="shared" si="24"/>
        <v>73</v>
      </c>
      <c r="AB34" s="123" t="str">
        <f t="shared" si="25"/>
        <v>A-</v>
      </c>
      <c r="AC34" s="123" t="str">
        <f t="shared" si="26"/>
        <v>3.50</v>
      </c>
      <c r="AD34" s="68">
        <v>32</v>
      </c>
      <c r="AE34" s="69">
        <v>35</v>
      </c>
      <c r="AF34" s="80">
        <f t="shared" si="27"/>
        <v>67</v>
      </c>
      <c r="AG34" s="123" t="str">
        <f t="shared" si="28"/>
        <v>B+</v>
      </c>
      <c r="AH34" s="123" t="str">
        <f t="shared" si="29"/>
        <v>3.25</v>
      </c>
      <c r="AI34" s="68">
        <v>32</v>
      </c>
      <c r="AJ34" s="69">
        <v>33</v>
      </c>
      <c r="AK34" s="80">
        <f t="shared" si="30"/>
        <v>65</v>
      </c>
      <c r="AL34" s="123" t="str">
        <f t="shared" si="31"/>
        <v>B+</v>
      </c>
      <c r="AM34" s="123" t="str">
        <f t="shared" si="32"/>
        <v>3.25</v>
      </c>
      <c r="AN34" s="68">
        <v>58</v>
      </c>
      <c r="AO34" s="123" t="str">
        <f t="shared" si="33"/>
        <v>B-</v>
      </c>
      <c r="AP34" s="123" t="str">
        <f t="shared" si="34"/>
        <v>2.75</v>
      </c>
      <c r="AQ34" s="68">
        <f t="shared" si="35"/>
        <v>69</v>
      </c>
      <c r="AR34" s="70">
        <v>21</v>
      </c>
      <c r="AS34" s="70">
        <v>21</v>
      </c>
      <c r="AT34" s="71">
        <f t="shared" si="36"/>
        <v>3.2857142857142856</v>
      </c>
      <c r="AU34" s="80">
        <v>477.25</v>
      </c>
      <c r="AV34" s="68"/>
      <c r="AW34" s="117">
        <v>145</v>
      </c>
      <c r="AX34" s="70"/>
      <c r="AY34" s="68">
        <f t="shared" si="37"/>
        <v>546.25</v>
      </c>
      <c r="AZ34" s="70">
        <f t="shared" si="40"/>
        <v>166</v>
      </c>
      <c r="BA34" s="70">
        <f t="shared" si="38"/>
        <v>166</v>
      </c>
      <c r="BB34" s="71">
        <f t="shared" si="39"/>
        <v>3.2906626506024095</v>
      </c>
      <c r="BC34" s="84" t="s">
        <v>5</v>
      </c>
      <c r="BD34" s="131" t="s">
        <v>622</v>
      </c>
      <c r="BE34" s="66" t="str">
        <f t="shared" si="14"/>
        <v>2016-1-1-012</v>
      </c>
      <c r="BF34" s="81"/>
      <c r="BG34" s="81"/>
      <c r="BH34" s="85"/>
    </row>
    <row r="35" spans="1:60" ht="15.75">
      <c r="S35" s="77"/>
    </row>
    <row r="36" spans="1:60" ht="15.75">
      <c r="S36" s="77"/>
    </row>
    <row r="37" spans="1:60" ht="15.75">
      <c r="S37" s="77"/>
    </row>
  </sheetData>
  <mergeCells count="106">
    <mergeCell ref="C2:E2"/>
    <mergeCell ref="AX12:AY12"/>
    <mergeCell ref="AN18:AP18"/>
    <mergeCell ref="AQ18:AQ24"/>
    <mergeCell ref="AS18:AS24"/>
    <mergeCell ref="AN20:AP20"/>
    <mergeCell ref="AO22:AO24"/>
    <mergeCell ref="AP22:AP24"/>
    <mergeCell ref="AN19:AP19"/>
    <mergeCell ref="AR18:AR24"/>
    <mergeCell ref="AV18:AV24"/>
    <mergeCell ref="AX18:AX24"/>
    <mergeCell ref="AN21:AP21"/>
    <mergeCell ref="AN23:AN24"/>
    <mergeCell ref="AK23:AK24"/>
    <mergeCell ref="AL22:AL24"/>
    <mergeCell ref="AI20:AM20"/>
    <mergeCell ref="AD21:AH21"/>
    <mergeCell ref="L18:Q18"/>
    <mergeCell ref="X18:AC18"/>
    <mergeCell ref="H13:L13"/>
    <mergeCell ref="H14:L14"/>
    <mergeCell ref="L19:Q19"/>
    <mergeCell ref="L20:Q20"/>
    <mergeCell ref="X21:AC21"/>
    <mergeCell ref="R20:W20"/>
    <mergeCell ref="Y22:Z22"/>
    <mergeCell ref="P22:P24"/>
    <mergeCell ref="V22:V24"/>
    <mergeCell ref="L21:Q21"/>
    <mergeCell ref="M22:N22"/>
    <mergeCell ref="Q22:Q24"/>
    <mergeCell ref="L23:L24"/>
    <mergeCell ref="M23:N23"/>
    <mergeCell ref="O23:O24"/>
    <mergeCell ref="R21:W21"/>
    <mergeCell ref="S22:T22"/>
    <mergeCell ref="W22:W24"/>
    <mergeCell ref="R23:R24"/>
    <mergeCell ref="A18:A24"/>
    <mergeCell ref="E23:E24"/>
    <mergeCell ref="D18:D24"/>
    <mergeCell ref="C18:C24"/>
    <mergeCell ref="B18:B24"/>
    <mergeCell ref="G22:H22"/>
    <mergeCell ref="J22:J24"/>
    <mergeCell ref="K22:K24"/>
    <mergeCell ref="F23:F24"/>
    <mergeCell ref="G23:H23"/>
    <mergeCell ref="I23:I24"/>
    <mergeCell ref="E18:E22"/>
    <mergeCell ref="F20:K20"/>
    <mergeCell ref="F21:K21"/>
    <mergeCell ref="F19:K19"/>
    <mergeCell ref="F18:K18"/>
    <mergeCell ref="BH18:BH24"/>
    <mergeCell ref="BE18:BE24"/>
    <mergeCell ref="BB18:BB22"/>
    <mergeCell ref="BB23:BB24"/>
    <mergeCell ref="AT23:AT24"/>
    <mergeCell ref="BC18:BC24"/>
    <mergeCell ref="AY18:AY24"/>
    <mergeCell ref="AZ18:AZ24"/>
    <mergeCell ref="BG18:BG24"/>
    <mergeCell ref="BA18:BA24"/>
    <mergeCell ref="AU18:AU24"/>
    <mergeCell ref="AW18:AW24"/>
    <mergeCell ref="BD18:BD24"/>
    <mergeCell ref="AT18:AT22"/>
    <mergeCell ref="BF18:BF24"/>
    <mergeCell ref="H15:L15"/>
    <mergeCell ref="H16:L16"/>
    <mergeCell ref="M16:Q16"/>
    <mergeCell ref="M15:Q15"/>
    <mergeCell ref="M14:Q14"/>
    <mergeCell ref="M13:Q13"/>
    <mergeCell ref="Y23:Z23"/>
    <mergeCell ref="X19:AC19"/>
    <mergeCell ref="X20:AC20"/>
    <mergeCell ref="X23:X24"/>
    <mergeCell ref="S23:T23"/>
    <mergeCell ref="U23:U24"/>
    <mergeCell ref="AB22:AB24"/>
    <mergeCell ref="AC22:AC24"/>
    <mergeCell ref="R18:W18"/>
    <mergeCell ref="R19:W19"/>
    <mergeCell ref="W4:AP4"/>
    <mergeCell ref="W5:AP5"/>
    <mergeCell ref="W6:AP6"/>
    <mergeCell ref="W7:AP7"/>
    <mergeCell ref="W8:AP8"/>
    <mergeCell ref="AM22:AM24"/>
    <mergeCell ref="AI23:AI24"/>
    <mergeCell ref="AD23:AD24"/>
    <mergeCell ref="AJ23:AJ24"/>
    <mergeCell ref="AA23:AA24"/>
    <mergeCell ref="AD19:AH19"/>
    <mergeCell ref="AE23:AE24"/>
    <mergeCell ref="AH22:AH24"/>
    <mergeCell ref="AF23:AF24"/>
    <mergeCell ref="AG22:AG24"/>
    <mergeCell ref="AD18:AH18"/>
    <mergeCell ref="AD20:AH20"/>
    <mergeCell ref="AI19:AM19"/>
    <mergeCell ref="AI21:AM21"/>
    <mergeCell ref="AI18:AM18"/>
  </mergeCells>
  <conditionalFormatting sqref="F25:H34 AO25:AP34 AD25:AF34 AJ25:AK34 X25:Z34 R25:T34 L25:N34">
    <cfRule type="containsText" dxfId="44" priority="117" operator="containsText" text="F">
      <formula>NOT(ISERROR(SEARCH("F",F25)))</formula>
    </cfRule>
  </conditionalFormatting>
  <conditionalFormatting sqref="AF25:AH34 AK25:AM34 AO25:AP34 AA25:AC34 U25:W34 O25:Q34 I25:K34">
    <cfRule type="cellIs" dxfId="43" priority="116" operator="equal">
      <formula>"F"</formula>
    </cfRule>
  </conditionalFormatting>
  <conditionalFormatting sqref="AB25:AC34 AP25:AP34 AH25:AI34 AM25:AN34 V25:W34 P25:Q34 J25:K34">
    <cfRule type="containsText" dxfId="42" priority="111" operator="containsText" text="F">
      <formula>NOT(ISERROR(SEARCH("F",J25)))</formula>
    </cfRule>
  </conditionalFormatting>
  <conditionalFormatting sqref="AO25:AP34 AF25:AH34 AK25:AM34 AA25:AC34 U25:W34 O25:Q34 I25:K34">
    <cfRule type="containsText" dxfId="41" priority="88" operator="containsText" text="Absent">
      <formula>NOT(ISERROR(SEARCH("Absent",I25)))</formula>
    </cfRule>
    <cfRule type="containsText" dxfId="40" priority="89" operator="containsText" text="F">
      <formula>NOT(ISERROR(SEARCH("F",I25)))</formula>
    </cfRule>
  </conditionalFormatting>
  <pageMargins left="2" right="2" top="0.5" bottom="0.5" header="0.3" footer="0.3"/>
  <pageSetup paperSize="156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1:C11"/>
  <sheetViews>
    <sheetView workbookViewId="0">
      <selection activeCell="F12" sqref="F12"/>
    </sheetView>
  </sheetViews>
  <sheetFormatPr defaultRowHeight="15"/>
  <sheetData>
    <row r="11" spans="1:3">
      <c r="A11" s="78"/>
      <c r="B11" s="78"/>
      <c r="C11" s="7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C3:P61"/>
  <sheetViews>
    <sheetView topLeftCell="A48" workbookViewId="0">
      <selection activeCell="M56" sqref="M56"/>
    </sheetView>
  </sheetViews>
  <sheetFormatPr defaultRowHeight="15"/>
  <cols>
    <col min="3" max="3" width="11" customWidth="1"/>
    <col min="4" max="4" width="8.85546875" customWidth="1"/>
    <col min="5" max="5" width="12.7109375" customWidth="1"/>
    <col min="6" max="6" width="9.28515625" customWidth="1"/>
    <col min="8" max="8" width="13.7109375" customWidth="1"/>
    <col min="9" max="9" width="8.42578125" customWidth="1"/>
    <col min="10" max="10" width="12.85546875" customWidth="1"/>
    <col min="11" max="11" width="8" customWidth="1"/>
    <col min="12" max="12" width="7.140625" customWidth="1"/>
    <col min="13" max="13" width="13.85546875" customWidth="1"/>
    <col min="14" max="14" width="11" customWidth="1"/>
    <col min="15" max="15" width="11.85546875" customWidth="1"/>
  </cols>
  <sheetData>
    <row r="3" spans="3:16">
      <c r="C3" t="s">
        <v>599</v>
      </c>
      <c r="D3" t="s">
        <v>600</v>
      </c>
      <c r="E3" t="s">
        <v>602</v>
      </c>
      <c r="F3" t="s">
        <v>603</v>
      </c>
      <c r="H3" t="s">
        <v>599</v>
      </c>
      <c r="I3" t="s">
        <v>600</v>
      </c>
      <c r="J3" t="s">
        <v>602</v>
      </c>
      <c r="K3" t="s">
        <v>655</v>
      </c>
      <c r="M3" t="s">
        <v>599</v>
      </c>
      <c r="N3" t="s">
        <v>600</v>
      </c>
      <c r="O3" t="s">
        <v>602</v>
      </c>
      <c r="P3" t="s">
        <v>603</v>
      </c>
    </row>
    <row r="4" spans="3:16" ht="30">
      <c r="C4">
        <v>2.6927710843373496</v>
      </c>
      <c r="D4" t="s">
        <v>5</v>
      </c>
      <c r="E4" t="s">
        <v>281</v>
      </c>
      <c r="F4" t="s">
        <v>653</v>
      </c>
      <c r="H4" s="129">
        <v>3.8689759036144578</v>
      </c>
      <c r="I4" s="84" t="s">
        <v>5</v>
      </c>
      <c r="J4" s="66" t="s">
        <v>283</v>
      </c>
      <c r="K4" s="129" t="s">
        <v>656</v>
      </c>
      <c r="M4" s="129">
        <v>3.5421686746987953</v>
      </c>
      <c r="N4" s="84" t="s">
        <v>5</v>
      </c>
      <c r="O4" s="66" t="s">
        <v>337</v>
      </c>
      <c r="P4" s="132" t="s">
        <v>627</v>
      </c>
    </row>
    <row r="5" spans="3:16" ht="30">
      <c r="C5">
        <v>3.3283132530120483</v>
      </c>
      <c r="D5" t="s">
        <v>5</v>
      </c>
      <c r="E5" t="s">
        <v>282</v>
      </c>
      <c r="F5" t="s">
        <v>618</v>
      </c>
      <c r="H5" s="129">
        <v>3.0557228915662651</v>
      </c>
      <c r="I5" s="84" t="s">
        <v>5</v>
      </c>
      <c r="J5" s="66" t="s">
        <v>285</v>
      </c>
      <c r="K5" s="129" t="s">
        <v>646</v>
      </c>
      <c r="M5" s="129">
        <v>3.4292168674698793</v>
      </c>
      <c r="N5" s="84" t="s">
        <v>5</v>
      </c>
      <c r="O5" s="66" t="s">
        <v>338</v>
      </c>
      <c r="P5" s="132" t="s">
        <v>638</v>
      </c>
    </row>
    <row r="6" spans="3:16" ht="30">
      <c r="C6">
        <v>3.9668674698795181</v>
      </c>
      <c r="D6" t="s">
        <v>5</v>
      </c>
      <c r="E6" t="s">
        <v>231</v>
      </c>
      <c r="F6" t="s">
        <v>654</v>
      </c>
      <c r="H6" s="129">
        <v>3.5090361445783134</v>
      </c>
      <c r="I6" s="84" t="s">
        <v>5</v>
      </c>
      <c r="J6" s="66" t="s">
        <v>287</v>
      </c>
      <c r="K6" s="129" t="s">
        <v>618</v>
      </c>
      <c r="M6" s="129">
        <v>3.5075301204819276</v>
      </c>
      <c r="N6" s="84" t="s">
        <v>5</v>
      </c>
      <c r="O6" s="66" t="s">
        <v>340</v>
      </c>
      <c r="P6" s="132" t="s">
        <v>631</v>
      </c>
    </row>
    <row r="7" spans="3:16" ht="30">
      <c r="C7">
        <v>3.2951807228915664</v>
      </c>
      <c r="D7" t="s">
        <v>5</v>
      </c>
      <c r="E7" t="s">
        <v>232</v>
      </c>
      <c r="F7" t="s">
        <v>621</v>
      </c>
      <c r="H7" s="129">
        <v>3.2349397590361444</v>
      </c>
      <c r="I7" s="84" t="s">
        <v>5</v>
      </c>
      <c r="J7" s="66" t="s">
        <v>289</v>
      </c>
      <c r="K7" s="129" t="s">
        <v>638</v>
      </c>
      <c r="M7" s="129">
        <v>3.2213855421686746</v>
      </c>
      <c r="N7" s="84" t="s">
        <v>5</v>
      </c>
      <c r="O7" s="66" t="s">
        <v>341</v>
      </c>
      <c r="P7" s="132" t="s">
        <v>652</v>
      </c>
    </row>
    <row r="8" spans="3:16" ht="30">
      <c r="C8">
        <v>2.8087349397590362</v>
      </c>
      <c r="D8" t="s">
        <v>5</v>
      </c>
      <c r="E8" t="s">
        <v>233</v>
      </c>
      <c r="F8" t="s">
        <v>652</v>
      </c>
      <c r="H8" s="129">
        <v>3.8418674698795181</v>
      </c>
      <c r="I8" s="84" t="s">
        <v>5</v>
      </c>
      <c r="J8" s="66" t="s">
        <v>290</v>
      </c>
      <c r="K8" s="129" t="s">
        <v>604</v>
      </c>
      <c r="M8" s="129">
        <v>3.4849397590361444</v>
      </c>
      <c r="N8" s="84" t="s">
        <v>5</v>
      </c>
      <c r="O8" s="66" t="s">
        <v>342</v>
      </c>
      <c r="P8" s="132" t="s">
        <v>634</v>
      </c>
    </row>
    <row r="9" spans="3:16" ht="30">
      <c r="C9">
        <v>3.4141566265060241</v>
      </c>
      <c r="D9" t="s">
        <v>5</v>
      </c>
      <c r="E9" t="s">
        <v>235</v>
      </c>
      <c r="F9" t="s">
        <v>614</v>
      </c>
      <c r="H9" s="129">
        <v>3.4924698795180724</v>
      </c>
      <c r="I9" s="84" t="s">
        <v>5</v>
      </c>
      <c r="J9" s="66" t="s">
        <v>291</v>
      </c>
      <c r="K9" s="129" t="s">
        <v>620</v>
      </c>
      <c r="M9" s="129">
        <v>3.7168674698795181</v>
      </c>
      <c r="N9" s="84" t="s">
        <v>5</v>
      </c>
      <c r="O9" s="66" t="s">
        <v>343</v>
      </c>
      <c r="P9" s="132" t="s">
        <v>610</v>
      </c>
    </row>
    <row r="10" spans="3:16" ht="30">
      <c r="C10">
        <v>2.9683734939759034</v>
      </c>
      <c r="D10" t="s">
        <v>5</v>
      </c>
      <c r="E10" t="s">
        <v>236</v>
      </c>
      <c r="F10" t="s">
        <v>643</v>
      </c>
      <c r="H10" s="129">
        <v>3.572289156626506</v>
      </c>
      <c r="I10" s="84" t="s">
        <v>5</v>
      </c>
      <c r="J10" s="66" t="s">
        <v>292</v>
      </c>
      <c r="K10" s="129" t="s">
        <v>615</v>
      </c>
      <c r="M10" s="129">
        <v>3.8930722891566263</v>
      </c>
      <c r="N10" s="84" t="s">
        <v>5</v>
      </c>
      <c r="O10" s="66" t="s">
        <v>344</v>
      </c>
      <c r="P10" s="132" t="s">
        <v>605</v>
      </c>
    </row>
    <row r="11" spans="3:16" ht="30">
      <c r="C11">
        <v>3.2424698795180724</v>
      </c>
      <c r="D11" t="s">
        <v>5</v>
      </c>
      <c r="E11" t="s">
        <v>237</v>
      </c>
      <c r="F11" t="s">
        <v>626</v>
      </c>
      <c r="H11" s="129">
        <v>3.8117469879518073</v>
      </c>
      <c r="I11" s="84" t="s">
        <v>5</v>
      </c>
      <c r="J11" s="66" t="s">
        <v>293</v>
      </c>
      <c r="K11" s="129" t="s">
        <v>605</v>
      </c>
      <c r="M11" s="129">
        <v>3.7680722891566263</v>
      </c>
      <c r="N11" s="84" t="s">
        <v>5</v>
      </c>
      <c r="O11" s="66" t="s">
        <v>345</v>
      </c>
      <c r="P11" s="132" t="s">
        <v>608</v>
      </c>
    </row>
    <row r="12" spans="3:16" ht="30">
      <c r="C12">
        <v>3.5933734939759034</v>
      </c>
      <c r="D12" t="s">
        <v>5</v>
      </c>
      <c r="E12" t="s">
        <v>238</v>
      </c>
      <c r="F12" t="s">
        <v>609</v>
      </c>
      <c r="H12" s="129">
        <v>3.427710843373494</v>
      </c>
      <c r="I12" s="84" t="s">
        <v>5</v>
      </c>
      <c r="J12" s="66" t="s">
        <v>294</v>
      </c>
      <c r="K12" s="129" t="s">
        <v>624</v>
      </c>
      <c r="M12" s="129">
        <v>3.5496987951807228</v>
      </c>
      <c r="N12" s="84" t="s">
        <v>5</v>
      </c>
      <c r="O12" s="66" t="s">
        <v>346</v>
      </c>
      <c r="P12" s="132" t="s">
        <v>624</v>
      </c>
    </row>
    <row r="13" spans="3:16" ht="30">
      <c r="C13">
        <v>3.1701807228915664</v>
      </c>
      <c r="D13" t="s">
        <v>5</v>
      </c>
      <c r="E13" t="s">
        <v>239</v>
      </c>
      <c r="F13" t="s">
        <v>629</v>
      </c>
      <c r="H13" s="129">
        <v>2.9503012048192772</v>
      </c>
      <c r="I13" s="84" t="s">
        <v>5</v>
      </c>
      <c r="J13" s="66" t="s">
        <v>295</v>
      </c>
      <c r="K13" s="129" t="s">
        <v>649</v>
      </c>
      <c r="M13" s="129">
        <v>3.4096385542168677</v>
      </c>
      <c r="N13" s="84" t="s">
        <v>5</v>
      </c>
      <c r="O13" s="66" t="s">
        <v>347</v>
      </c>
      <c r="P13" s="132" t="s">
        <v>640</v>
      </c>
    </row>
    <row r="14" spans="3:16" ht="30">
      <c r="C14">
        <v>3.2906626506024095</v>
      </c>
      <c r="D14" t="s">
        <v>5</v>
      </c>
      <c r="E14" t="s">
        <v>240</v>
      </c>
      <c r="F14" t="s">
        <v>622</v>
      </c>
      <c r="H14" s="129">
        <v>3.6731927710843375</v>
      </c>
      <c r="I14" s="84" t="s">
        <v>5</v>
      </c>
      <c r="J14" s="66" t="s">
        <v>296</v>
      </c>
      <c r="K14" s="129" t="s">
        <v>610</v>
      </c>
      <c r="M14" s="129">
        <v>3.4382530120481927</v>
      </c>
      <c r="N14" s="84" t="s">
        <v>5</v>
      </c>
      <c r="O14" s="66" t="s">
        <v>348</v>
      </c>
      <c r="P14" s="132" t="s">
        <v>636</v>
      </c>
    </row>
    <row r="15" spans="3:16" ht="30">
      <c r="C15">
        <v>2.9608433734939759</v>
      </c>
      <c r="D15" t="s">
        <v>5</v>
      </c>
      <c r="E15" t="s">
        <v>241</v>
      </c>
      <c r="F15" t="s">
        <v>644</v>
      </c>
      <c r="H15" s="129">
        <v>3.3900602409638556</v>
      </c>
      <c r="I15" s="84" t="s">
        <v>5</v>
      </c>
      <c r="J15" s="66" t="s">
        <v>297</v>
      </c>
      <c r="K15" s="129" t="s">
        <v>626</v>
      </c>
      <c r="M15" s="129">
        <v>3.0843373493975905</v>
      </c>
      <c r="N15" s="84" t="s">
        <v>5</v>
      </c>
      <c r="O15" s="66" t="s">
        <v>349</v>
      </c>
      <c r="P15" s="132" t="s">
        <v>657</v>
      </c>
    </row>
    <row r="16" spans="3:16" ht="30">
      <c r="C16">
        <v>2.9051204819277108</v>
      </c>
      <c r="D16" t="s">
        <v>5</v>
      </c>
      <c r="E16" t="s">
        <v>242</v>
      </c>
      <c r="F16" t="s">
        <v>645</v>
      </c>
      <c r="H16" s="129">
        <v>3.5978915662650603</v>
      </c>
      <c r="I16" s="84" t="s">
        <v>5</v>
      </c>
      <c r="J16" s="66" t="s">
        <v>298</v>
      </c>
      <c r="K16" s="129" t="s">
        <v>614</v>
      </c>
      <c r="M16" s="129">
        <v>3.0647590361445785</v>
      </c>
      <c r="N16" s="84" t="s">
        <v>5</v>
      </c>
      <c r="O16" s="66" t="s">
        <v>350</v>
      </c>
      <c r="P16" s="132" t="s">
        <v>659</v>
      </c>
    </row>
    <row r="17" spans="3:16" ht="30">
      <c r="C17">
        <v>3.6370481927710845</v>
      </c>
      <c r="D17" t="s">
        <v>5</v>
      </c>
      <c r="E17" t="s">
        <v>243</v>
      </c>
      <c r="F17" t="s">
        <v>607</v>
      </c>
      <c r="H17" s="129">
        <v>3.1430722891566263</v>
      </c>
      <c r="I17" s="84" t="s">
        <v>5</v>
      </c>
      <c r="J17" s="66" t="s">
        <v>299</v>
      </c>
      <c r="K17" s="129" t="s">
        <v>643</v>
      </c>
      <c r="M17" s="129">
        <v>3.5240963855421685</v>
      </c>
      <c r="N17" s="84" t="s">
        <v>5</v>
      </c>
      <c r="O17" s="66" t="s">
        <v>351</v>
      </c>
      <c r="P17" s="132" t="s">
        <v>630</v>
      </c>
    </row>
    <row r="18" spans="3:16" ht="30">
      <c r="C18">
        <v>3.4698795180722892</v>
      </c>
      <c r="D18" t="s">
        <v>5</v>
      </c>
      <c r="E18" t="s">
        <v>244</v>
      </c>
      <c r="F18" t="s">
        <v>612</v>
      </c>
      <c r="H18" s="129">
        <v>3.1385542168674698</v>
      </c>
      <c r="I18" s="84" t="s">
        <v>5</v>
      </c>
      <c r="J18" s="66" t="s">
        <v>300</v>
      </c>
      <c r="K18" s="129" t="s">
        <v>644</v>
      </c>
      <c r="M18" s="129">
        <v>3.0783132530120483</v>
      </c>
      <c r="N18" s="84" t="s">
        <v>5</v>
      </c>
      <c r="O18" s="66" t="s">
        <v>352</v>
      </c>
      <c r="P18" s="132" t="s">
        <v>658</v>
      </c>
    </row>
    <row r="19" spans="3:16" ht="30">
      <c r="C19">
        <v>2.8930722891566263</v>
      </c>
      <c r="D19" t="s">
        <v>5</v>
      </c>
      <c r="E19" t="s">
        <v>245</v>
      </c>
      <c r="F19" t="s">
        <v>646</v>
      </c>
      <c r="H19" s="129">
        <v>3.2153614457831323</v>
      </c>
      <c r="I19" s="84" t="s">
        <v>5</v>
      </c>
      <c r="J19" s="66" t="s">
        <v>301</v>
      </c>
      <c r="K19" s="129" t="s">
        <v>641</v>
      </c>
      <c r="M19" s="129">
        <v>3.3930722891566263</v>
      </c>
      <c r="N19" s="84" t="s">
        <v>5</v>
      </c>
      <c r="O19" s="66" t="s">
        <v>353</v>
      </c>
      <c r="P19" s="132" t="s">
        <v>642</v>
      </c>
    </row>
    <row r="20" spans="3:16" ht="30">
      <c r="C20">
        <v>2.9909638554216866</v>
      </c>
      <c r="D20" t="s">
        <v>5</v>
      </c>
      <c r="E20" t="s">
        <v>246</v>
      </c>
      <c r="F20" t="s">
        <v>642</v>
      </c>
      <c r="H20" s="129">
        <v>3.7786144578313254</v>
      </c>
      <c r="I20" s="84" t="s">
        <v>5</v>
      </c>
      <c r="J20" s="66" t="s">
        <v>302</v>
      </c>
      <c r="K20" s="129" t="s">
        <v>606</v>
      </c>
      <c r="M20" s="129">
        <v>3.6340361445783134</v>
      </c>
      <c r="N20" s="84" t="s">
        <v>5</v>
      </c>
      <c r="O20" s="66" t="s">
        <v>354</v>
      </c>
      <c r="P20" s="132" t="s">
        <v>617</v>
      </c>
    </row>
    <row r="21" spans="3:16" ht="30">
      <c r="C21">
        <v>3.5617469879518073</v>
      </c>
      <c r="D21" t="s">
        <v>5</v>
      </c>
      <c r="E21" t="s">
        <v>247</v>
      </c>
      <c r="F21" t="s">
        <v>610</v>
      </c>
      <c r="H21" s="129">
        <v>3.6987951807228914</v>
      </c>
      <c r="I21" s="84" t="s">
        <v>5</v>
      </c>
      <c r="J21" s="66" t="s">
        <v>303</v>
      </c>
      <c r="K21" s="129" t="s">
        <v>609</v>
      </c>
      <c r="M21" s="129">
        <v>3.6475903614457832</v>
      </c>
      <c r="N21" s="84" t="s">
        <v>5</v>
      </c>
      <c r="O21" s="66" t="s">
        <v>355</v>
      </c>
      <c r="P21" s="132" t="s">
        <v>616</v>
      </c>
    </row>
    <row r="22" spans="3:16" ht="30">
      <c r="C22">
        <v>3.0828313253012047</v>
      </c>
      <c r="D22" t="s">
        <v>5</v>
      </c>
      <c r="E22" t="s">
        <v>248</v>
      </c>
      <c r="F22" t="s">
        <v>635</v>
      </c>
      <c r="H22" s="129">
        <v>2.9533132530120483</v>
      </c>
      <c r="I22" s="84" t="s">
        <v>5</v>
      </c>
      <c r="J22" s="66" t="s">
        <v>304</v>
      </c>
      <c r="K22" s="129" t="s">
        <v>648</v>
      </c>
      <c r="M22" s="129">
        <v>3.6656626506024095</v>
      </c>
      <c r="N22" s="84" t="s">
        <v>5</v>
      </c>
      <c r="O22" s="66" t="s">
        <v>356</v>
      </c>
      <c r="P22" s="132" t="s">
        <v>612</v>
      </c>
    </row>
    <row r="23" spans="3:16" ht="30">
      <c r="C23">
        <v>3.3237951807228914</v>
      </c>
      <c r="D23" t="s">
        <v>5</v>
      </c>
      <c r="E23" t="s">
        <v>249</v>
      </c>
      <c r="F23" t="s">
        <v>619</v>
      </c>
      <c r="H23" s="129">
        <v>3.4939759036144578</v>
      </c>
      <c r="I23" s="84" t="s">
        <v>5</v>
      </c>
      <c r="J23" s="66" t="s">
        <v>305</v>
      </c>
      <c r="K23" s="129" t="s">
        <v>619</v>
      </c>
      <c r="M23" s="129">
        <v>3.3373493975903616</v>
      </c>
      <c r="N23" s="84" t="s">
        <v>5</v>
      </c>
      <c r="O23" s="66" t="s">
        <v>357</v>
      </c>
      <c r="P23" s="132" t="s">
        <v>644</v>
      </c>
    </row>
    <row r="24" spans="3:16" ht="30">
      <c r="C24">
        <v>3.2409638554216866</v>
      </c>
      <c r="D24" t="s">
        <v>5</v>
      </c>
      <c r="E24" t="s">
        <v>250</v>
      </c>
      <c r="F24" t="s">
        <v>627</v>
      </c>
      <c r="H24" s="129">
        <v>2.8855421686746987</v>
      </c>
      <c r="I24" s="84" t="s">
        <v>5</v>
      </c>
      <c r="J24" s="66" t="s">
        <v>306</v>
      </c>
      <c r="K24" s="129" t="s">
        <v>652</v>
      </c>
      <c r="M24" s="129">
        <v>3.6280120481927711</v>
      </c>
      <c r="N24" s="84" t="s">
        <v>5</v>
      </c>
      <c r="O24" s="66" t="s">
        <v>358</v>
      </c>
      <c r="P24" s="132" t="s">
        <v>618</v>
      </c>
    </row>
    <row r="25" spans="3:16" ht="30">
      <c r="C25">
        <v>3.0587349397590362</v>
      </c>
      <c r="D25" t="s">
        <v>5</v>
      </c>
      <c r="E25" t="s">
        <v>251</v>
      </c>
      <c r="F25" t="s">
        <v>637</v>
      </c>
      <c r="H25" s="129">
        <v>3.6024096385542168</v>
      </c>
      <c r="I25" s="84" t="s">
        <v>5</v>
      </c>
      <c r="J25" s="66" t="s">
        <v>307</v>
      </c>
      <c r="K25" s="129" t="s">
        <v>612</v>
      </c>
      <c r="M25" s="129">
        <v>2.9593373493975905</v>
      </c>
      <c r="N25" s="84" t="s">
        <v>5</v>
      </c>
      <c r="O25" s="66" t="s">
        <v>359</v>
      </c>
      <c r="P25" s="132" t="s">
        <v>663</v>
      </c>
    </row>
    <row r="26" spans="3:16" ht="30">
      <c r="C26">
        <v>3.6792168674698793</v>
      </c>
      <c r="D26" t="s">
        <v>5</v>
      </c>
      <c r="E26" t="s">
        <v>252</v>
      </c>
      <c r="F26" t="s">
        <v>606</v>
      </c>
      <c r="H26" s="129">
        <v>3.2620481927710845</v>
      </c>
      <c r="I26" s="84" t="s">
        <v>5</v>
      </c>
      <c r="J26" s="66" t="s">
        <v>308</v>
      </c>
      <c r="K26" s="129" t="s">
        <v>635</v>
      </c>
      <c r="M26" s="129">
        <v>3.3207831325301207</v>
      </c>
      <c r="N26" s="84" t="s">
        <v>5</v>
      </c>
      <c r="O26" s="66" t="s">
        <v>360</v>
      </c>
      <c r="P26" s="132" t="s">
        <v>645</v>
      </c>
    </row>
    <row r="27" spans="3:16" ht="30">
      <c r="C27">
        <v>2.8644578313253013</v>
      </c>
      <c r="D27" t="s">
        <v>5</v>
      </c>
      <c r="E27" t="s">
        <v>253</v>
      </c>
      <c r="F27" t="s">
        <v>648</v>
      </c>
      <c r="H27" s="129">
        <v>3.7078313253012047</v>
      </c>
      <c r="I27" s="84" t="s">
        <v>5</v>
      </c>
      <c r="J27" s="66" t="s">
        <v>309</v>
      </c>
      <c r="K27" s="129" t="s">
        <v>608</v>
      </c>
      <c r="M27" s="129">
        <v>3.5828313253012047</v>
      </c>
      <c r="N27" s="84" t="s">
        <v>5</v>
      </c>
      <c r="O27" s="66" t="s">
        <v>361</v>
      </c>
      <c r="P27" s="132" t="s">
        <v>622</v>
      </c>
    </row>
    <row r="28" spans="3:16" ht="30">
      <c r="C28">
        <v>3.1204819277108435</v>
      </c>
      <c r="D28" t="s">
        <v>5</v>
      </c>
      <c r="E28" t="s">
        <v>254</v>
      </c>
      <c r="F28" t="s">
        <v>632</v>
      </c>
      <c r="H28" s="129">
        <v>3.2334337349397591</v>
      </c>
      <c r="I28" s="84" t="s">
        <v>5</v>
      </c>
      <c r="J28" s="66" t="s">
        <v>310</v>
      </c>
      <c r="K28" s="129" t="s">
        <v>639</v>
      </c>
      <c r="M28" s="129">
        <v>3.9623493975903616</v>
      </c>
      <c r="N28" s="84" t="s">
        <v>5</v>
      </c>
      <c r="O28" s="66" t="s">
        <v>362</v>
      </c>
      <c r="P28" s="132" t="s">
        <v>656</v>
      </c>
    </row>
    <row r="29" spans="3:16" ht="30">
      <c r="C29">
        <v>3.4653614457831323</v>
      </c>
      <c r="D29" t="s">
        <v>5</v>
      </c>
      <c r="E29" t="s">
        <v>255</v>
      </c>
      <c r="F29" t="s">
        <v>613</v>
      </c>
      <c r="H29" s="129">
        <v>3.2168674698795181</v>
      </c>
      <c r="I29" s="84" t="s">
        <v>5</v>
      </c>
      <c r="J29" s="66" t="s">
        <v>311</v>
      </c>
      <c r="K29" s="129" t="s">
        <v>640</v>
      </c>
      <c r="M29" s="129">
        <v>3.6506024096385543</v>
      </c>
      <c r="N29" s="84" t="s">
        <v>5</v>
      </c>
      <c r="O29" s="66" t="s">
        <v>363</v>
      </c>
      <c r="P29" s="132" t="s">
        <v>614</v>
      </c>
    </row>
    <row r="30" spans="3:16" ht="30">
      <c r="C30">
        <v>2.8433734939759034</v>
      </c>
      <c r="D30" t="s">
        <v>5</v>
      </c>
      <c r="E30" t="s">
        <v>256</v>
      </c>
      <c r="F30" t="s">
        <v>649</v>
      </c>
      <c r="H30" s="129">
        <v>3.6054216867469879</v>
      </c>
      <c r="I30" s="84" t="s">
        <v>5</v>
      </c>
      <c r="J30" s="66" t="s">
        <v>312</v>
      </c>
      <c r="K30" s="129" t="s">
        <v>611</v>
      </c>
      <c r="M30" s="129">
        <v>3.9292168674698793</v>
      </c>
      <c r="N30" s="84" t="s">
        <v>5</v>
      </c>
      <c r="O30" s="66" t="s">
        <v>364</v>
      </c>
      <c r="P30" s="132" t="s">
        <v>604</v>
      </c>
    </row>
    <row r="31" spans="3:16" ht="30">
      <c r="C31">
        <v>3.6099397590361444</v>
      </c>
      <c r="D31" t="s">
        <v>5</v>
      </c>
      <c r="E31" t="s">
        <v>257</v>
      </c>
      <c r="F31" t="s">
        <v>608</v>
      </c>
      <c r="H31" s="129">
        <v>3.4262048192771086</v>
      </c>
      <c r="I31" s="84" t="s">
        <v>5</v>
      </c>
      <c r="J31" s="66" t="s">
        <v>313</v>
      </c>
      <c r="K31" s="129" t="s">
        <v>625</v>
      </c>
      <c r="M31" s="129">
        <v>3.5451807228915664</v>
      </c>
      <c r="N31" s="84" t="s">
        <v>5</v>
      </c>
      <c r="O31" s="66" t="s">
        <v>365</v>
      </c>
      <c r="P31" s="132" t="s">
        <v>625</v>
      </c>
    </row>
    <row r="32" spans="3:16" ht="30">
      <c r="C32">
        <v>3.8539156626506026</v>
      </c>
      <c r="D32" t="s">
        <v>5</v>
      </c>
      <c r="E32" t="s">
        <v>258</v>
      </c>
      <c r="F32" t="s">
        <v>604</v>
      </c>
      <c r="H32" s="129">
        <v>3.338855421686747</v>
      </c>
      <c r="I32" s="84" t="s">
        <v>5</v>
      </c>
      <c r="J32" s="66" t="s">
        <v>314</v>
      </c>
      <c r="K32" s="129" t="s">
        <v>630</v>
      </c>
      <c r="M32" s="129">
        <v>3.4864457831325302</v>
      </c>
      <c r="N32" s="84" t="s">
        <v>5</v>
      </c>
      <c r="O32" s="66" t="s">
        <v>366</v>
      </c>
      <c r="P32" s="132" t="s">
        <v>633</v>
      </c>
    </row>
    <row r="33" spans="3:16" ht="30">
      <c r="C33">
        <v>3.4954819277108435</v>
      </c>
      <c r="D33" t="s">
        <v>5</v>
      </c>
      <c r="E33" t="s">
        <v>259</v>
      </c>
      <c r="F33" t="s">
        <v>611</v>
      </c>
      <c r="H33" s="129">
        <v>3.3524096385542168</v>
      </c>
      <c r="I33" s="84" t="s">
        <v>5</v>
      </c>
      <c r="J33" s="66" t="s">
        <v>315</v>
      </c>
      <c r="K33" s="129" t="s">
        <v>629</v>
      </c>
      <c r="M33" s="129">
        <v>3.7409638554216866</v>
      </c>
      <c r="N33" s="84" t="s">
        <v>5</v>
      </c>
      <c r="O33" s="66" t="s">
        <v>367</v>
      </c>
      <c r="P33" s="132" t="s">
        <v>609</v>
      </c>
    </row>
    <row r="34" spans="3:16" ht="30">
      <c r="C34">
        <v>3.0466867469879517</v>
      </c>
      <c r="D34" t="s">
        <v>5</v>
      </c>
      <c r="E34" t="s">
        <v>260</v>
      </c>
      <c r="F34" t="s">
        <v>640</v>
      </c>
      <c r="H34" s="129">
        <v>3.4307228915662651</v>
      </c>
      <c r="I34" s="84" t="s">
        <v>5</v>
      </c>
      <c r="J34" s="66" t="s">
        <v>316</v>
      </c>
      <c r="K34" s="129" t="s">
        <v>623</v>
      </c>
      <c r="M34" s="129">
        <v>3.5376506024096384</v>
      </c>
      <c r="N34" s="84" t="s">
        <v>5</v>
      </c>
      <c r="O34" s="66" t="s">
        <v>368</v>
      </c>
      <c r="P34" s="132" t="s">
        <v>628</v>
      </c>
    </row>
    <row r="35" spans="3:16" ht="30">
      <c r="C35">
        <v>3.2996987951807228</v>
      </c>
      <c r="D35" t="s">
        <v>5</v>
      </c>
      <c r="E35" t="s">
        <v>261</v>
      </c>
      <c r="F35" t="s">
        <v>620</v>
      </c>
      <c r="H35" s="129">
        <v>3.3539156626506026</v>
      </c>
      <c r="I35" s="84" t="s">
        <v>5</v>
      </c>
      <c r="J35" s="66" t="s">
        <v>317</v>
      </c>
      <c r="K35" s="129" t="s">
        <v>628</v>
      </c>
      <c r="M35" s="129">
        <v>3.5451807228915664</v>
      </c>
      <c r="N35" s="84" t="s">
        <v>5</v>
      </c>
      <c r="O35" s="66" t="s">
        <v>369</v>
      </c>
      <c r="P35" s="132" t="s">
        <v>626</v>
      </c>
    </row>
    <row r="36" spans="3:16" ht="30">
      <c r="C36">
        <v>3.2515060240963853</v>
      </c>
      <c r="D36" t="s">
        <v>5</v>
      </c>
      <c r="E36" t="s">
        <v>262</v>
      </c>
      <c r="F36" t="s">
        <v>624</v>
      </c>
      <c r="H36" s="129">
        <v>3.2710843373493974</v>
      </c>
      <c r="I36" s="84" t="s">
        <v>5</v>
      </c>
      <c r="J36" s="66" t="s">
        <v>318</v>
      </c>
      <c r="K36" s="129" t="s">
        <v>634</v>
      </c>
      <c r="M36" s="129">
        <v>3.6506024096385543</v>
      </c>
      <c r="N36" s="84" t="s">
        <v>5</v>
      </c>
      <c r="O36" s="66" t="s">
        <v>370</v>
      </c>
      <c r="P36" s="132" t="s">
        <v>615</v>
      </c>
    </row>
    <row r="37" spans="3:16" ht="30">
      <c r="C37">
        <v>3.2123493975903616</v>
      </c>
      <c r="D37" t="s">
        <v>5</v>
      </c>
      <c r="E37" t="s">
        <v>263</v>
      </c>
      <c r="F37" t="s">
        <v>628</v>
      </c>
      <c r="H37" s="129">
        <v>3.1174698795180724</v>
      </c>
      <c r="I37" s="84" t="s">
        <v>5</v>
      </c>
      <c r="J37" s="66" t="s">
        <v>319</v>
      </c>
      <c r="K37" s="129" t="s">
        <v>645</v>
      </c>
      <c r="M37" s="129">
        <v>3.6746987951807228</v>
      </c>
      <c r="N37" s="84" t="s">
        <v>5</v>
      </c>
      <c r="O37" s="66" t="s">
        <v>371</v>
      </c>
      <c r="P37" s="132" t="s">
        <v>611</v>
      </c>
    </row>
    <row r="38" spans="3:16" ht="30">
      <c r="C38">
        <v>3.7213855421686746</v>
      </c>
      <c r="D38" t="s">
        <v>5</v>
      </c>
      <c r="E38" t="s">
        <v>264</v>
      </c>
      <c r="F38" t="s">
        <v>605</v>
      </c>
      <c r="H38" s="129">
        <v>3.5180722891566263</v>
      </c>
      <c r="I38" s="84" t="s">
        <v>5</v>
      </c>
      <c r="J38" s="66" t="s">
        <v>320</v>
      </c>
      <c r="K38" s="129" t="s">
        <v>617</v>
      </c>
      <c r="M38" s="129">
        <v>3.7831325301204819</v>
      </c>
      <c r="N38" s="84" t="s">
        <v>5</v>
      </c>
      <c r="O38" s="66" t="s">
        <v>372</v>
      </c>
      <c r="P38" s="132" t="s">
        <v>607</v>
      </c>
    </row>
    <row r="39" spans="3:16" ht="30">
      <c r="C39">
        <v>3.0376506024096384</v>
      </c>
      <c r="D39" t="s">
        <v>5</v>
      </c>
      <c r="E39" t="s">
        <v>265</v>
      </c>
      <c r="F39" t="s">
        <v>641</v>
      </c>
      <c r="H39" s="129">
        <v>3.3162650602409638</v>
      </c>
      <c r="I39" s="84" t="s">
        <v>5</v>
      </c>
      <c r="J39" s="66" t="s">
        <v>321</v>
      </c>
      <c r="K39" s="129" t="s">
        <v>631</v>
      </c>
      <c r="M39" s="129">
        <v>3.6280120481927711</v>
      </c>
      <c r="N39" s="84" t="s">
        <v>5</v>
      </c>
      <c r="O39" s="66" t="s">
        <v>373</v>
      </c>
      <c r="P39" s="132" t="s">
        <v>619</v>
      </c>
    </row>
    <row r="40" spans="3:16" ht="30">
      <c r="C40">
        <v>3.3795180722891565</v>
      </c>
      <c r="D40" t="s">
        <v>5</v>
      </c>
      <c r="E40" t="s">
        <v>266</v>
      </c>
      <c r="F40" t="s">
        <v>616</v>
      </c>
      <c r="H40" s="129">
        <v>3.2454819277108435</v>
      </c>
      <c r="I40" s="84" t="s">
        <v>5</v>
      </c>
      <c r="J40" s="66" t="s">
        <v>322</v>
      </c>
      <c r="K40" s="129" t="s">
        <v>636</v>
      </c>
      <c r="M40" s="129">
        <v>3.6159638554216866</v>
      </c>
      <c r="N40" s="84" t="s">
        <v>5</v>
      </c>
      <c r="O40" s="66" t="s">
        <v>374</v>
      </c>
      <c r="P40" s="132" t="s">
        <v>620</v>
      </c>
    </row>
    <row r="41" spans="3:16" ht="30">
      <c r="C41">
        <v>3.1475903614457832</v>
      </c>
      <c r="D41" t="s">
        <v>5</v>
      </c>
      <c r="E41" t="s">
        <v>267</v>
      </c>
      <c r="F41" t="s">
        <v>631</v>
      </c>
      <c r="H41" s="129">
        <v>3.4819277108433737</v>
      </c>
      <c r="I41" s="84" t="s">
        <v>5</v>
      </c>
      <c r="J41" s="66" t="s">
        <v>323</v>
      </c>
      <c r="K41" s="129" t="s">
        <v>621</v>
      </c>
      <c r="M41" s="129">
        <v>3.5301204819277108</v>
      </c>
      <c r="N41" s="84" t="s">
        <v>5</v>
      </c>
      <c r="O41" s="66" t="s">
        <v>375</v>
      </c>
      <c r="P41" s="132" t="s">
        <v>629</v>
      </c>
    </row>
    <row r="42" spans="3:16" ht="30">
      <c r="C42">
        <v>3.1114457831325302</v>
      </c>
      <c r="D42" t="s">
        <v>5</v>
      </c>
      <c r="E42" t="s">
        <v>268</v>
      </c>
      <c r="F42" t="s">
        <v>633</v>
      </c>
      <c r="H42" s="129">
        <v>3.3659638554216866</v>
      </c>
      <c r="I42" s="84" t="s">
        <v>5</v>
      </c>
      <c r="J42" s="66" t="s">
        <v>324</v>
      </c>
      <c r="K42" s="129" t="s">
        <v>627</v>
      </c>
      <c r="M42" s="129">
        <v>3.2439759036144578</v>
      </c>
      <c r="N42" s="84" t="s">
        <v>5</v>
      </c>
      <c r="O42" s="66" t="s">
        <v>376</v>
      </c>
      <c r="P42" s="132" t="s">
        <v>650</v>
      </c>
    </row>
    <row r="43" spans="3:16" ht="30">
      <c r="C43">
        <v>3.2846385542168677</v>
      </c>
      <c r="D43" t="s">
        <v>5</v>
      </c>
      <c r="E43" t="s">
        <v>269</v>
      </c>
      <c r="F43" t="s">
        <v>623</v>
      </c>
      <c r="H43" s="129">
        <v>2.9307228915662651</v>
      </c>
      <c r="I43" s="84" t="s">
        <v>5</v>
      </c>
      <c r="J43" s="66" t="s">
        <v>325</v>
      </c>
      <c r="K43" s="129" t="s">
        <v>651</v>
      </c>
      <c r="M43" s="129">
        <v>3.2409638554216866</v>
      </c>
      <c r="N43" s="84" t="s">
        <v>5</v>
      </c>
      <c r="O43" s="66" t="s">
        <v>377</v>
      </c>
      <c r="P43" s="132" t="s">
        <v>651</v>
      </c>
    </row>
    <row r="44" spans="3:16" ht="30">
      <c r="C44">
        <v>3.3463855421686746</v>
      </c>
      <c r="D44" t="s">
        <v>5</v>
      </c>
      <c r="E44" t="s">
        <v>270</v>
      </c>
      <c r="F44" t="s">
        <v>617</v>
      </c>
      <c r="H44" s="129">
        <v>3.7756024096385543</v>
      </c>
      <c r="I44" s="84" t="s">
        <v>5</v>
      </c>
      <c r="J44" s="66" t="s">
        <v>326</v>
      </c>
      <c r="K44" s="129" t="s">
        <v>607</v>
      </c>
      <c r="M44" s="129">
        <v>3.4246987951807228</v>
      </c>
      <c r="N44" s="84" t="s">
        <v>5</v>
      </c>
      <c r="O44" s="66" t="s">
        <v>378</v>
      </c>
      <c r="P44" s="132" t="s">
        <v>639</v>
      </c>
    </row>
    <row r="45" spans="3:16" ht="30">
      <c r="C45">
        <v>2.8358433734939759</v>
      </c>
      <c r="D45" t="s">
        <v>5</v>
      </c>
      <c r="E45" t="s">
        <v>271</v>
      </c>
      <c r="F45" t="s">
        <v>650</v>
      </c>
      <c r="H45" s="129">
        <v>3.5707831325301207</v>
      </c>
      <c r="I45" s="84" t="s">
        <v>5</v>
      </c>
      <c r="J45" s="66" t="s">
        <v>327</v>
      </c>
      <c r="K45" s="129" t="s">
        <v>616</v>
      </c>
      <c r="M45" s="129">
        <v>3.0542168674698793</v>
      </c>
      <c r="N45" s="84" t="s">
        <v>5</v>
      </c>
      <c r="O45" s="66" t="s">
        <v>379</v>
      </c>
      <c r="P45" s="132" t="s">
        <v>661</v>
      </c>
    </row>
    <row r="46" spans="3:16" ht="30">
      <c r="C46">
        <v>3.0903614457831323</v>
      </c>
      <c r="D46" t="s">
        <v>5</v>
      </c>
      <c r="E46" t="s">
        <v>272</v>
      </c>
      <c r="F46" t="s">
        <v>634</v>
      </c>
      <c r="H46" s="129">
        <v>3.197289156626506</v>
      </c>
      <c r="I46" s="84" t="s">
        <v>5</v>
      </c>
      <c r="J46" s="66" t="s">
        <v>328</v>
      </c>
      <c r="K46" s="129" t="s">
        <v>642</v>
      </c>
      <c r="M46" s="129">
        <v>3.5542168674698793</v>
      </c>
      <c r="N46" s="84" t="s">
        <v>5</v>
      </c>
      <c r="O46" s="66" t="s">
        <v>380</v>
      </c>
      <c r="P46" s="132" t="s">
        <v>623</v>
      </c>
    </row>
    <row r="47" spans="3:16" ht="30">
      <c r="C47">
        <v>3.0496987951807228</v>
      </c>
      <c r="D47" t="s">
        <v>5</v>
      </c>
      <c r="E47" t="s">
        <v>273</v>
      </c>
      <c r="F47" t="s">
        <v>638</v>
      </c>
      <c r="H47" s="129">
        <v>3.2876506024096384</v>
      </c>
      <c r="I47" s="84" t="s">
        <v>5</v>
      </c>
      <c r="J47" s="66" t="s">
        <v>329</v>
      </c>
      <c r="K47" s="129" t="s">
        <v>633</v>
      </c>
      <c r="M47" s="129">
        <v>3.2786144578313254</v>
      </c>
      <c r="N47" s="84" t="s">
        <v>5</v>
      </c>
      <c r="O47" s="66" t="s">
        <v>381</v>
      </c>
      <c r="P47" s="132" t="s">
        <v>648</v>
      </c>
    </row>
    <row r="48" spans="3:16" ht="30">
      <c r="C48">
        <v>3.2484939759036147</v>
      </c>
      <c r="D48" t="s">
        <v>5</v>
      </c>
      <c r="E48" t="s">
        <v>274</v>
      </c>
      <c r="F48" t="s">
        <v>625</v>
      </c>
      <c r="H48" s="129">
        <v>3.4533132530120483</v>
      </c>
      <c r="I48" s="84" t="s">
        <v>5</v>
      </c>
      <c r="J48" s="66" t="s">
        <v>330</v>
      </c>
      <c r="K48" s="129" t="s">
        <v>622</v>
      </c>
      <c r="M48" s="129">
        <v>3.4954819277108435</v>
      </c>
      <c r="N48" s="84" t="s">
        <v>5</v>
      </c>
      <c r="O48" s="66" t="s">
        <v>382</v>
      </c>
      <c r="P48" s="132" t="s">
        <v>632</v>
      </c>
    </row>
    <row r="49" spans="3:16" ht="30">
      <c r="C49">
        <v>3.3840361445783134</v>
      </c>
      <c r="D49" t="s">
        <v>5</v>
      </c>
      <c r="E49" t="s">
        <v>275</v>
      </c>
      <c r="F49" t="s">
        <v>615</v>
      </c>
      <c r="H49" s="129">
        <v>3.6024096385542168</v>
      </c>
      <c r="I49" s="84" t="s">
        <v>5</v>
      </c>
      <c r="J49" s="66" t="s">
        <v>331</v>
      </c>
      <c r="K49" s="129" t="s">
        <v>613</v>
      </c>
      <c r="M49" s="129">
        <v>3.0617469879518073</v>
      </c>
      <c r="N49" s="84" t="s">
        <v>5</v>
      </c>
      <c r="O49" s="66" t="s">
        <v>383</v>
      </c>
      <c r="P49" s="132" t="s">
        <v>660</v>
      </c>
    </row>
    <row r="50" spans="3:16" ht="30">
      <c r="C50">
        <v>2.8358433734939759</v>
      </c>
      <c r="D50" t="s">
        <v>5</v>
      </c>
      <c r="E50" t="s">
        <v>276</v>
      </c>
      <c r="F50" t="s">
        <v>651</v>
      </c>
      <c r="H50" s="129">
        <v>3.2409638554216866</v>
      </c>
      <c r="I50" s="84" t="s">
        <v>5</v>
      </c>
      <c r="J50" s="66" t="s">
        <v>332</v>
      </c>
      <c r="K50" s="129" t="s">
        <v>637</v>
      </c>
      <c r="M50" s="129">
        <v>3.6039156626506026</v>
      </c>
      <c r="N50" s="84" t="s">
        <v>5</v>
      </c>
      <c r="O50" s="66" t="s">
        <v>384</v>
      </c>
      <c r="P50" s="132" t="s">
        <v>621</v>
      </c>
    </row>
    <row r="51" spans="3:16" ht="30">
      <c r="C51">
        <v>3.0481927710843375</v>
      </c>
      <c r="D51" t="s">
        <v>5</v>
      </c>
      <c r="E51" t="s">
        <v>277</v>
      </c>
      <c r="F51" t="s">
        <v>639</v>
      </c>
      <c r="H51" s="129">
        <v>2.9457831325301207</v>
      </c>
      <c r="I51" s="84" t="s">
        <v>5</v>
      </c>
      <c r="J51" s="66" t="s">
        <v>333</v>
      </c>
      <c r="K51" s="129" t="s">
        <v>650</v>
      </c>
      <c r="M51" s="129">
        <v>3.3072289156626504</v>
      </c>
      <c r="N51" s="84" t="s">
        <v>5</v>
      </c>
      <c r="O51" s="66" t="s">
        <v>385</v>
      </c>
      <c r="P51" s="132" t="s">
        <v>646</v>
      </c>
    </row>
    <row r="52" spans="3:16" ht="30">
      <c r="C52">
        <v>2.8659638554216866</v>
      </c>
      <c r="D52" t="s">
        <v>5</v>
      </c>
      <c r="E52" t="s">
        <v>278</v>
      </c>
      <c r="F52" t="s">
        <v>647</v>
      </c>
      <c r="H52" s="129">
        <v>2.9969879518072289</v>
      </c>
      <c r="I52" s="84" t="s">
        <v>5</v>
      </c>
      <c r="J52" s="66" t="s">
        <v>334</v>
      </c>
      <c r="K52" s="129" t="s">
        <v>647</v>
      </c>
      <c r="M52" s="129">
        <v>3.8087349397590362</v>
      </c>
      <c r="N52" s="84" t="s">
        <v>5</v>
      </c>
      <c r="O52" s="66" t="s">
        <v>386</v>
      </c>
      <c r="P52" s="132" t="s">
        <v>606</v>
      </c>
    </row>
    <row r="53" spans="3:16" ht="30">
      <c r="C53">
        <v>3.1596385542168677</v>
      </c>
      <c r="D53" t="s">
        <v>5</v>
      </c>
      <c r="E53" t="s">
        <v>279</v>
      </c>
      <c r="F53" t="s">
        <v>630</v>
      </c>
      <c r="H53" s="129">
        <v>2.8689759036144578</v>
      </c>
      <c r="I53" s="84" t="s">
        <v>5</v>
      </c>
      <c r="J53" s="66" t="s">
        <v>335</v>
      </c>
      <c r="K53" s="129" t="s">
        <v>653</v>
      </c>
      <c r="M53" s="129">
        <v>3.2906626506024095</v>
      </c>
      <c r="N53" s="84" t="s">
        <v>5</v>
      </c>
      <c r="O53" s="66" t="s">
        <v>387</v>
      </c>
      <c r="P53" s="132" t="s">
        <v>647</v>
      </c>
    </row>
    <row r="54" spans="3:16" ht="30">
      <c r="C54">
        <v>3.0813253012048194</v>
      </c>
      <c r="D54" t="s">
        <v>5</v>
      </c>
      <c r="E54" t="s">
        <v>280</v>
      </c>
      <c r="F54" t="s">
        <v>636</v>
      </c>
      <c r="H54" s="129">
        <v>3.2996987951807228</v>
      </c>
      <c r="I54" s="84" t="s">
        <v>5</v>
      </c>
      <c r="J54" s="66" t="s">
        <v>336</v>
      </c>
      <c r="K54" s="129" t="s">
        <v>632</v>
      </c>
      <c r="M54" s="129">
        <v>3.3825301204819276</v>
      </c>
      <c r="N54" s="84" t="s">
        <v>5</v>
      </c>
      <c r="O54" s="66" t="s">
        <v>388</v>
      </c>
      <c r="P54" s="132" t="s">
        <v>643</v>
      </c>
    </row>
    <row r="55" spans="3:16" ht="30">
      <c r="M55" s="129">
        <v>3.4834337349397591</v>
      </c>
      <c r="N55" s="84" t="s">
        <v>5</v>
      </c>
      <c r="O55" s="66" t="s">
        <v>389</v>
      </c>
      <c r="P55" s="132" t="s">
        <v>635</v>
      </c>
    </row>
    <row r="56" spans="3:16" ht="30">
      <c r="M56" s="129">
        <v>3.4081325301204819</v>
      </c>
      <c r="N56" s="84" t="s">
        <v>5</v>
      </c>
      <c r="O56" s="66" t="s">
        <v>390</v>
      </c>
      <c r="P56" s="132" t="s">
        <v>641</v>
      </c>
    </row>
    <row r="57" spans="3:16" ht="30">
      <c r="M57" s="129">
        <v>3.6596385542168677</v>
      </c>
      <c r="N57" s="84" t="s">
        <v>5</v>
      </c>
      <c r="O57" s="66" t="s">
        <v>391</v>
      </c>
      <c r="P57" s="132" t="s">
        <v>613</v>
      </c>
    </row>
    <row r="58" spans="3:16" ht="30">
      <c r="M58" s="129">
        <v>3.4382530120481927</v>
      </c>
      <c r="N58" s="84" t="s">
        <v>5</v>
      </c>
      <c r="O58" s="66" t="s">
        <v>392</v>
      </c>
      <c r="P58" s="132" t="s">
        <v>637</v>
      </c>
    </row>
    <row r="59" spans="3:16" ht="30">
      <c r="M59" s="129">
        <v>3.0030120481927711</v>
      </c>
      <c r="N59" s="84" t="s">
        <v>5</v>
      </c>
      <c r="O59" s="66" t="s">
        <v>393</v>
      </c>
      <c r="P59" s="132" t="s">
        <v>662</v>
      </c>
    </row>
    <row r="60" spans="3:16" ht="30">
      <c r="M60" s="129">
        <v>3.2635542168674698</v>
      </c>
      <c r="N60" s="84" t="s">
        <v>5</v>
      </c>
      <c r="O60" s="66" t="s">
        <v>394</v>
      </c>
      <c r="P60" s="132" t="s">
        <v>649</v>
      </c>
    </row>
    <row r="61" spans="3:16" ht="30">
      <c r="M61" s="129">
        <v>3.2183734939759034</v>
      </c>
      <c r="N61" s="84" t="s">
        <v>5</v>
      </c>
      <c r="O61" s="66" t="s">
        <v>395</v>
      </c>
      <c r="P61" s="132" t="s">
        <v>653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2:O62"/>
  <sheetViews>
    <sheetView workbookViewId="0">
      <selection activeCell="O3" sqref="O3"/>
    </sheetView>
  </sheetViews>
  <sheetFormatPr defaultRowHeight="15"/>
  <cols>
    <col min="1" max="1" width="5.5703125" customWidth="1"/>
    <col min="2" max="2" width="15.28515625" customWidth="1"/>
    <col min="3" max="3" width="11" customWidth="1"/>
    <col min="4" max="4" width="12.85546875" customWidth="1"/>
    <col min="5" max="5" width="11" customWidth="1"/>
    <col min="7" max="8" width="11" customWidth="1"/>
    <col min="9" max="9" width="12.140625" customWidth="1"/>
    <col min="10" max="10" width="11" customWidth="1"/>
    <col min="12" max="13" width="11" customWidth="1"/>
    <col min="14" max="14" width="12.28515625" customWidth="1"/>
    <col min="15" max="15" width="11" customWidth="1"/>
  </cols>
  <sheetData>
    <row r="2" spans="2:15">
      <c r="B2" t="s">
        <v>599</v>
      </c>
      <c r="C2" t="s">
        <v>600</v>
      </c>
      <c r="D2" t="s">
        <v>601</v>
      </c>
      <c r="E2" t="s">
        <v>602</v>
      </c>
      <c r="G2" t="s">
        <v>599</v>
      </c>
      <c r="H2" t="s">
        <v>600</v>
      </c>
      <c r="I2" t="s">
        <v>601</v>
      </c>
      <c r="J2" t="s">
        <v>603</v>
      </c>
      <c r="L2" t="s">
        <v>599</v>
      </c>
      <c r="M2" t="s">
        <v>600</v>
      </c>
      <c r="N2" t="s">
        <v>601</v>
      </c>
      <c r="O2" t="s">
        <v>602</v>
      </c>
    </row>
    <row r="3" spans="2:15">
      <c r="B3" s="129">
        <v>3.8490853658536586</v>
      </c>
      <c r="C3" s="84" t="s">
        <v>5</v>
      </c>
      <c r="D3" s="66" t="s">
        <v>454</v>
      </c>
      <c r="E3" s="130" t="s">
        <v>604</v>
      </c>
      <c r="G3">
        <v>3.790909090909091</v>
      </c>
      <c r="H3" t="s">
        <v>5</v>
      </c>
      <c r="I3" t="s">
        <v>494</v>
      </c>
      <c r="J3" s="130" t="s">
        <v>604</v>
      </c>
      <c r="L3">
        <v>3.2466666666666666</v>
      </c>
      <c r="M3" t="s">
        <v>5</v>
      </c>
      <c r="N3" t="s">
        <v>517</v>
      </c>
      <c r="O3" s="134" t="s">
        <v>621</v>
      </c>
    </row>
    <row r="4" spans="2:15">
      <c r="B4" s="129">
        <v>3.0304878048780486</v>
      </c>
      <c r="C4" s="84" t="s">
        <v>5</v>
      </c>
      <c r="D4" s="66" t="s">
        <v>455</v>
      </c>
      <c r="E4" s="130" t="s">
        <v>652</v>
      </c>
      <c r="G4">
        <v>3.6833333333333331</v>
      </c>
      <c r="H4" t="s">
        <v>5</v>
      </c>
      <c r="I4" t="s">
        <v>458</v>
      </c>
      <c r="J4" s="130" t="s">
        <v>607</v>
      </c>
      <c r="L4">
        <v>3.5030303030303029</v>
      </c>
      <c r="M4" t="s">
        <v>5</v>
      </c>
      <c r="N4" t="s">
        <v>495</v>
      </c>
      <c r="O4" s="134" t="s">
        <v>609</v>
      </c>
    </row>
    <row r="5" spans="2:15">
      <c r="B5" s="129">
        <v>3.1951219512195124</v>
      </c>
      <c r="C5" s="84" t="s">
        <v>5</v>
      </c>
      <c r="D5" s="66" t="s">
        <v>456</v>
      </c>
      <c r="E5" s="130" t="s">
        <v>644</v>
      </c>
      <c r="G5">
        <v>3.5287878787878788</v>
      </c>
      <c r="H5" t="s">
        <v>5</v>
      </c>
      <c r="I5" t="s">
        <v>459</v>
      </c>
      <c r="J5" s="130" t="s">
        <v>611</v>
      </c>
      <c r="L5">
        <v>3.8</v>
      </c>
      <c r="M5" t="s">
        <v>5</v>
      </c>
      <c r="N5" t="s">
        <v>496</v>
      </c>
      <c r="O5" s="134" t="s">
        <v>656</v>
      </c>
    </row>
    <row r="6" spans="2:15">
      <c r="B6" s="129">
        <v>2.8399390243902438</v>
      </c>
      <c r="C6" s="84" t="s">
        <v>5</v>
      </c>
      <c r="D6" s="66" t="s">
        <v>457</v>
      </c>
      <c r="E6" s="130" t="s">
        <v>665</v>
      </c>
      <c r="G6">
        <v>3.5681818181818183</v>
      </c>
      <c r="H6" t="s">
        <v>5</v>
      </c>
      <c r="I6" t="s">
        <v>460</v>
      </c>
      <c r="J6" s="130" t="s">
        <v>609</v>
      </c>
      <c r="L6">
        <v>3.6333333333333333</v>
      </c>
      <c r="M6" t="s">
        <v>5</v>
      </c>
      <c r="N6" t="s">
        <v>497</v>
      </c>
      <c r="O6" s="134" t="s">
        <v>607</v>
      </c>
    </row>
    <row r="7" spans="2:15">
      <c r="B7" s="129">
        <v>2.9435975609756095</v>
      </c>
      <c r="C7" s="84" t="s">
        <v>5</v>
      </c>
      <c r="D7" s="66" t="s">
        <v>396</v>
      </c>
      <c r="E7" s="130" t="s">
        <v>663</v>
      </c>
      <c r="G7">
        <v>3.8303030303030301</v>
      </c>
      <c r="H7" t="s">
        <v>5</v>
      </c>
      <c r="I7" t="s">
        <v>462</v>
      </c>
      <c r="J7" s="130" t="s">
        <v>656</v>
      </c>
      <c r="L7">
        <v>3.4606060606060605</v>
      </c>
      <c r="M7" t="s">
        <v>5</v>
      </c>
      <c r="N7" t="s">
        <v>498</v>
      </c>
      <c r="O7" s="134" t="s">
        <v>611</v>
      </c>
    </row>
    <row r="8" spans="2:15">
      <c r="B8" s="129">
        <v>3.1981707317073171</v>
      </c>
      <c r="C8" s="84" t="s">
        <v>5</v>
      </c>
      <c r="D8" s="66" t="s">
        <v>397</v>
      </c>
      <c r="E8" s="130" t="s">
        <v>642</v>
      </c>
      <c r="G8">
        <v>3.5590909090909091</v>
      </c>
      <c r="H8" t="s">
        <v>5</v>
      </c>
      <c r="I8" t="s">
        <v>466</v>
      </c>
      <c r="J8" s="130" t="s">
        <v>610</v>
      </c>
      <c r="L8">
        <v>3.75</v>
      </c>
      <c r="M8" t="s">
        <v>5</v>
      </c>
      <c r="N8" t="s">
        <v>499</v>
      </c>
      <c r="O8" s="134" t="s">
        <v>604</v>
      </c>
    </row>
    <row r="9" spans="2:15">
      <c r="B9" s="129">
        <v>3.8185975609756095</v>
      </c>
      <c r="C9" s="84" t="s">
        <v>5</v>
      </c>
      <c r="D9" s="66" t="s">
        <v>398</v>
      </c>
      <c r="E9" s="130" t="s">
        <v>606</v>
      </c>
      <c r="G9">
        <v>3.271212121212121</v>
      </c>
      <c r="H9" t="s">
        <v>5</v>
      </c>
      <c r="I9" t="s">
        <v>467</v>
      </c>
      <c r="J9" s="130" t="s">
        <v>627</v>
      </c>
      <c r="L9">
        <v>3.3833333333333333</v>
      </c>
      <c r="M9" t="s">
        <v>5</v>
      </c>
      <c r="N9" t="s">
        <v>500</v>
      </c>
      <c r="O9" s="134" t="s">
        <v>613</v>
      </c>
    </row>
    <row r="10" spans="2:15">
      <c r="B10" s="129">
        <v>3.1844512195121952</v>
      </c>
      <c r="C10" s="84" t="s">
        <v>5</v>
      </c>
      <c r="D10" s="66" t="s">
        <v>399</v>
      </c>
      <c r="E10" s="130" t="s">
        <v>645</v>
      </c>
      <c r="G10">
        <v>3.393939393939394</v>
      </c>
      <c r="H10" t="s">
        <v>5</v>
      </c>
      <c r="I10" t="s">
        <v>468</v>
      </c>
      <c r="J10" s="130" t="s">
        <v>618</v>
      </c>
      <c r="L10">
        <v>3.3515151515151516</v>
      </c>
      <c r="M10" t="s">
        <v>5</v>
      </c>
      <c r="N10" t="s">
        <v>501</v>
      </c>
      <c r="O10" s="134" t="s">
        <v>616</v>
      </c>
    </row>
    <row r="11" spans="2:15">
      <c r="B11" s="129">
        <v>2.9588414634146343</v>
      </c>
      <c r="C11" s="84" t="s">
        <v>5</v>
      </c>
      <c r="D11" s="66" t="s">
        <v>400</v>
      </c>
      <c r="E11" s="130" t="s">
        <v>662</v>
      </c>
      <c r="G11">
        <v>3.6378787878787877</v>
      </c>
      <c r="H11" t="s">
        <v>5</v>
      </c>
      <c r="I11" t="s">
        <v>469</v>
      </c>
      <c r="J11" s="130" t="s">
        <v>608</v>
      </c>
      <c r="L11">
        <v>3.1924242424242424</v>
      </c>
      <c r="M11" t="s">
        <v>5</v>
      </c>
      <c r="N11" t="s">
        <v>502</v>
      </c>
      <c r="O11" s="134" t="s">
        <v>622</v>
      </c>
    </row>
    <row r="12" spans="2:15">
      <c r="B12" s="129">
        <v>3.7576219512195124</v>
      </c>
      <c r="C12" s="84" t="s">
        <v>5</v>
      </c>
      <c r="D12" s="66" t="s">
        <v>401</v>
      </c>
      <c r="E12" s="130" t="s">
        <v>612</v>
      </c>
      <c r="G12">
        <v>3.3484848484848486</v>
      </c>
      <c r="H12" t="s">
        <v>5</v>
      </c>
      <c r="I12" t="s">
        <v>470</v>
      </c>
      <c r="J12" s="130" t="s">
        <v>624</v>
      </c>
      <c r="L12">
        <v>3.6121212121212123</v>
      </c>
      <c r="M12" t="s">
        <v>5</v>
      </c>
      <c r="N12" t="s">
        <v>503</v>
      </c>
      <c r="O12" s="134" t="s">
        <v>608</v>
      </c>
    </row>
    <row r="13" spans="2:15">
      <c r="B13" s="129">
        <v>3.7103658536585367</v>
      </c>
      <c r="C13" s="84" t="s">
        <v>5</v>
      </c>
      <c r="D13" s="66" t="s">
        <v>403</v>
      </c>
      <c r="E13" s="130" t="s">
        <v>618</v>
      </c>
      <c r="G13">
        <v>3.4651515151515153</v>
      </c>
      <c r="H13" t="s">
        <v>5</v>
      </c>
      <c r="I13" t="s">
        <v>471</v>
      </c>
      <c r="J13" s="130" t="s">
        <v>613</v>
      </c>
      <c r="L13">
        <v>3.1909090909090909</v>
      </c>
      <c r="M13" t="s">
        <v>5</v>
      </c>
      <c r="N13" t="s">
        <v>504</v>
      </c>
      <c r="O13" s="134" t="s">
        <v>623</v>
      </c>
    </row>
    <row r="14" spans="2:15">
      <c r="B14" s="129">
        <v>3.5503048780487805</v>
      </c>
      <c r="C14" s="84" t="s">
        <v>5</v>
      </c>
      <c r="D14" s="66" t="s">
        <v>405</v>
      </c>
      <c r="E14" s="130" t="s">
        <v>628</v>
      </c>
      <c r="G14">
        <v>3.3606060606060608</v>
      </c>
      <c r="H14" t="s">
        <v>5</v>
      </c>
      <c r="I14" t="s">
        <v>472</v>
      </c>
      <c r="J14" s="130" t="s">
        <v>621</v>
      </c>
      <c r="L14">
        <v>3.7393939393939393</v>
      </c>
      <c r="M14" t="s">
        <v>5</v>
      </c>
      <c r="N14" t="s">
        <v>505</v>
      </c>
      <c r="O14" s="134" t="s">
        <v>605</v>
      </c>
    </row>
    <row r="15" spans="2:15">
      <c r="B15" s="129">
        <v>3.4390243902439024</v>
      </c>
      <c r="C15" s="84" t="s">
        <v>5</v>
      </c>
      <c r="D15" s="66" t="s">
        <v>406</v>
      </c>
      <c r="E15" s="130" t="s">
        <v>634</v>
      </c>
      <c r="G15">
        <v>3.1121212121212123</v>
      </c>
      <c r="H15" t="s">
        <v>5</v>
      </c>
      <c r="I15" t="s">
        <v>473</v>
      </c>
      <c r="J15" s="130" t="s">
        <v>632</v>
      </c>
      <c r="L15">
        <v>3.2742424242424244</v>
      </c>
      <c r="M15" t="s">
        <v>5</v>
      </c>
      <c r="N15" t="s">
        <v>506</v>
      </c>
      <c r="O15" s="134" t="s">
        <v>619</v>
      </c>
    </row>
    <row r="16" spans="2:15">
      <c r="B16" s="129">
        <v>3.4481707317073171</v>
      </c>
      <c r="C16" s="84" t="s">
        <v>5</v>
      </c>
      <c r="D16" s="66" t="s">
        <v>407</v>
      </c>
      <c r="E16" s="130" t="s">
        <v>633</v>
      </c>
      <c r="G16">
        <v>3.3666666666666667</v>
      </c>
      <c r="H16" t="s">
        <v>5</v>
      </c>
      <c r="I16" t="s">
        <v>474</v>
      </c>
      <c r="J16" s="130" t="s">
        <v>620</v>
      </c>
      <c r="L16">
        <v>3.2772727272727273</v>
      </c>
      <c r="M16" t="s">
        <v>5</v>
      </c>
      <c r="N16" t="s">
        <v>507</v>
      </c>
      <c r="O16" s="134" t="s">
        <v>618</v>
      </c>
    </row>
    <row r="17" spans="2:15">
      <c r="B17" s="129">
        <v>3.8003048780487805</v>
      </c>
      <c r="C17" s="84" t="s">
        <v>5</v>
      </c>
      <c r="D17" s="66" t="s">
        <v>408</v>
      </c>
      <c r="E17" s="130" t="s">
        <v>609</v>
      </c>
      <c r="G17">
        <v>3.1</v>
      </c>
      <c r="H17" t="s">
        <v>5</v>
      </c>
      <c r="I17" t="s">
        <v>475</v>
      </c>
      <c r="J17" s="130" t="s">
        <v>633</v>
      </c>
      <c r="L17">
        <v>3.3696969696969696</v>
      </c>
      <c r="M17" t="s">
        <v>5</v>
      </c>
      <c r="N17" t="s">
        <v>508</v>
      </c>
      <c r="O17" s="134" t="s">
        <v>615</v>
      </c>
    </row>
    <row r="18" spans="2:15">
      <c r="B18" s="129">
        <v>3.725609756097561</v>
      </c>
      <c r="C18" s="84" t="s">
        <v>5</v>
      </c>
      <c r="D18" s="66" t="s">
        <v>409</v>
      </c>
      <c r="E18" s="130" t="s">
        <v>615</v>
      </c>
      <c r="G18">
        <v>3.4121212121212121</v>
      </c>
      <c r="H18" t="s">
        <v>5</v>
      </c>
      <c r="I18" t="s">
        <v>476</v>
      </c>
      <c r="J18" s="130" t="s">
        <v>614</v>
      </c>
      <c r="L18">
        <v>3.4833333333333334</v>
      </c>
      <c r="M18" t="s">
        <v>5</v>
      </c>
      <c r="N18" t="s">
        <v>509</v>
      </c>
      <c r="O18" s="134" t="s">
        <v>610</v>
      </c>
    </row>
    <row r="19" spans="2:15">
      <c r="B19" s="129">
        <v>2.8932926829268291</v>
      </c>
      <c r="C19" s="84" t="s">
        <v>5</v>
      </c>
      <c r="D19" s="66" t="s">
        <v>410</v>
      </c>
      <c r="E19" s="130" t="s">
        <v>664</v>
      </c>
      <c r="G19">
        <v>3.0969696969696972</v>
      </c>
      <c r="H19" t="s">
        <v>5</v>
      </c>
      <c r="I19" t="s">
        <v>477</v>
      </c>
      <c r="J19" s="130" t="s">
        <v>634</v>
      </c>
      <c r="L19">
        <v>3.4166666666666665</v>
      </c>
      <c r="M19" t="s">
        <v>5</v>
      </c>
      <c r="N19" t="s">
        <v>510</v>
      </c>
      <c r="O19" s="134" t="s">
        <v>612</v>
      </c>
    </row>
    <row r="20" spans="2:15">
      <c r="B20" s="129">
        <v>3.7195121951219514</v>
      </c>
      <c r="C20" s="84" t="s">
        <v>5</v>
      </c>
      <c r="D20" s="66" t="s">
        <v>411</v>
      </c>
      <c r="E20" s="130" t="s">
        <v>617</v>
      </c>
      <c r="G20">
        <v>3.4666666666666668</v>
      </c>
      <c r="H20" t="s">
        <v>5</v>
      </c>
      <c r="I20" t="s">
        <v>478</v>
      </c>
      <c r="J20" s="130" t="s">
        <v>612</v>
      </c>
      <c r="L20">
        <v>3.2575757575757578</v>
      </c>
      <c r="M20" t="s">
        <v>5</v>
      </c>
      <c r="N20" t="s">
        <v>511</v>
      </c>
      <c r="O20" s="134" t="s">
        <v>620</v>
      </c>
    </row>
    <row r="21" spans="2:15">
      <c r="B21" s="129">
        <v>3.7667682926829267</v>
      </c>
      <c r="C21" s="84" t="s">
        <v>5</v>
      </c>
      <c r="D21" s="66" t="s">
        <v>412</v>
      </c>
      <c r="E21" s="130" t="s">
        <v>611</v>
      </c>
      <c r="G21">
        <v>3.353030303030303</v>
      </c>
      <c r="H21" t="s">
        <v>5</v>
      </c>
      <c r="I21" t="s">
        <v>479</v>
      </c>
      <c r="J21" s="130" t="s">
        <v>623</v>
      </c>
      <c r="L21">
        <v>3.3257575757575757</v>
      </c>
      <c r="M21" t="s">
        <v>5</v>
      </c>
      <c r="N21" t="s">
        <v>512</v>
      </c>
      <c r="O21" s="134" t="s">
        <v>617</v>
      </c>
    </row>
    <row r="22" spans="2:15">
      <c r="B22" s="129">
        <v>3.2804878048780486</v>
      </c>
      <c r="C22" s="84" t="s">
        <v>5</v>
      </c>
      <c r="D22" s="66" t="s">
        <v>413</v>
      </c>
      <c r="E22" s="130" t="s">
        <v>640</v>
      </c>
      <c r="G22">
        <v>3.7393939393939393</v>
      </c>
      <c r="H22" t="s">
        <v>5</v>
      </c>
      <c r="I22" t="s">
        <v>480</v>
      </c>
      <c r="J22" s="130" t="s">
        <v>605</v>
      </c>
      <c r="L22">
        <v>3.3818181818181818</v>
      </c>
      <c r="M22" t="s">
        <v>5</v>
      </c>
      <c r="N22" t="s">
        <v>513</v>
      </c>
      <c r="O22" s="134" t="s">
        <v>614</v>
      </c>
    </row>
    <row r="23" spans="2:15">
      <c r="B23" s="129">
        <v>3.8033536585365852</v>
      </c>
      <c r="C23" s="84" t="s">
        <v>5</v>
      </c>
      <c r="D23" s="66" t="s">
        <v>414</v>
      </c>
      <c r="E23" s="130" t="s">
        <v>607</v>
      </c>
      <c r="G23">
        <v>3.2772727272727273</v>
      </c>
      <c r="H23" t="s">
        <v>5</v>
      </c>
      <c r="I23" t="s">
        <v>481</v>
      </c>
      <c r="J23" s="130" t="s">
        <v>626</v>
      </c>
      <c r="L23">
        <v>3.7106060606060605</v>
      </c>
      <c r="M23" t="s">
        <v>5</v>
      </c>
      <c r="N23" t="s">
        <v>514</v>
      </c>
      <c r="O23" s="134" t="s">
        <v>606</v>
      </c>
    </row>
    <row r="24" spans="2:15">
      <c r="B24" s="129">
        <v>3.5518292682926829</v>
      </c>
      <c r="C24" s="84" t="s">
        <v>5</v>
      </c>
      <c r="D24" s="66" t="s">
        <v>415</v>
      </c>
      <c r="E24" s="130" t="s">
        <v>627</v>
      </c>
      <c r="G24">
        <v>3.4090909090909092</v>
      </c>
      <c r="H24" t="s">
        <v>5</v>
      </c>
      <c r="I24" t="s">
        <v>482</v>
      </c>
      <c r="J24" s="130" t="s">
        <v>615</v>
      </c>
      <c r="L24">
        <v>3.0954545454545452</v>
      </c>
      <c r="M24" t="s">
        <v>5</v>
      </c>
      <c r="N24" t="s">
        <v>515</v>
      </c>
      <c r="O24" s="134" t="s">
        <v>624</v>
      </c>
    </row>
    <row r="25" spans="2:15">
      <c r="B25" s="129">
        <v>3.4496951219512195</v>
      </c>
      <c r="C25" s="84" t="s">
        <v>5</v>
      </c>
      <c r="D25" s="66" t="s">
        <v>416</v>
      </c>
      <c r="E25" s="130" t="s">
        <v>632</v>
      </c>
      <c r="G25">
        <v>3.0666666666666669</v>
      </c>
      <c r="H25" t="s">
        <v>5</v>
      </c>
      <c r="I25" t="s">
        <v>483</v>
      </c>
      <c r="J25" s="130" t="s">
        <v>635</v>
      </c>
      <c r="L25">
        <v>3.0318181818181817</v>
      </c>
      <c r="M25" t="s">
        <v>5</v>
      </c>
      <c r="N25" t="s">
        <v>516</v>
      </c>
      <c r="O25" s="134" t="s">
        <v>625</v>
      </c>
    </row>
    <row r="26" spans="2:15">
      <c r="B26" s="129">
        <v>3.5609756097560976</v>
      </c>
      <c r="C26" s="84" t="s">
        <v>5</v>
      </c>
      <c r="D26" s="66" t="s">
        <v>417</v>
      </c>
      <c r="E26" s="130" t="s">
        <v>626</v>
      </c>
      <c r="G26">
        <v>3.7166666666666668</v>
      </c>
      <c r="H26" t="s">
        <v>5</v>
      </c>
      <c r="I26" t="s">
        <v>484</v>
      </c>
      <c r="J26" s="130" t="s">
        <v>606</v>
      </c>
      <c r="O26" s="134"/>
    </row>
    <row r="27" spans="2:15">
      <c r="B27" s="129">
        <v>2.9664634146341462</v>
      </c>
      <c r="C27" s="84" t="s">
        <v>5</v>
      </c>
      <c r="D27" s="66" t="s">
        <v>418</v>
      </c>
      <c r="E27" s="130" t="s">
        <v>661</v>
      </c>
      <c r="G27">
        <v>3.3909090909090911</v>
      </c>
      <c r="H27" t="s">
        <v>5</v>
      </c>
      <c r="I27" t="s">
        <v>485</v>
      </c>
      <c r="J27" s="130" t="s">
        <v>619</v>
      </c>
      <c r="O27" s="134"/>
    </row>
    <row r="28" spans="2:15">
      <c r="B28" s="129">
        <v>3.5746951219512195</v>
      </c>
      <c r="C28" s="84" t="s">
        <v>5</v>
      </c>
      <c r="D28" s="66" t="s">
        <v>419</v>
      </c>
      <c r="E28" s="130" t="s">
        <v>625</v>
      </c>
      <c r="G28">
        <v>3.4</v>
      </c>
      <c r="H28" t="s">
        <v>5</v>
      </c>
      <c r="I28" t="s">
        <v>486</v>
      </c>
      <c r="J28" s="130" t="s">
        <v>617</v>
      </c>
      <c r="O28" s="134"/>
    </row>
    <row r="29" spans="2:15">
      <c r="B29" s="129">
        <v>3.6722560975609757</v>
      </c>
      <c r="C29" s="84" t="s">
        <v>5</v>
      </c>
      <c r="D29" s="66" t="s">
        <v>420</v>
      </c>
      <c r="E29" s="130" t="s">
        <v>622</v>
      </c>
      <c r="G29">
        <v>3.2060606060606061</v>
      </c>
      <c r="H29" t="s">
        <v>5</v>
      </c>
      <c r="I29" t="s">
        <v>487</v>
      </c>
      <c r="J29" s="130" t="s">
        <v>629</v>
      </c>
    </row>
    <row r="30" spans="2:15">
      <c r="B30" s="129">
        <v>3.024390243902439</v>
      </c>
      <c r="C30" s="84" t="s">
        <v>5</v>
      </c>
      <c r="D30" s="66" t="s">
        <v>421</v>
      </c>
      <c r="E30" s="130" t="s">
        <v>653</v>
      </c>
      <c r="G30">
        <v>3.1696969696969699</v>
      </c>
      <c r="H30" t="s">
        <v>5</v>
      </c>
      <c r="I30" t="s">
        <v>488</v>
      </c>
      <c r="J30" s="130" t="s">
        <v>630</v>
      </c>
    </row>
    <row r="31" spans="2:15">
      <c r="B31" s="129">
        <v>3.725609756097561</v>
      </c>
      <c r="C31" s="84" t="s">
        <v>5</v>
      </c>
      <c r="D31" s="66" t="s">
        <v>422</v>
      </c>
      <c r="E31" s="130" t="s">
        <v>616</v>
      </c>
      <c r="G31">
        <v>3.3106060606060606</v>
      </c>
      <c r="H31" t="s">
        <v>5</v>
      </c>
      <c r="I31" t="s">
        <v>489</v>
      </c>
      <c r="J31" s="130" t="s">
        <v>625</v>
      </c>
    </row>
    <row r="32" spans="2:15">
      <c r="B32" s="129">
        <v>3.3307926829268291</v>
      </c>
      <c r="C32" s="84" t="s">
        <v>5</v>
      </c>
      <c r="D32" s="66" t="s">
        <v>423</v>
      </c>
      <c r="E32" s="130" t="s">
        <v>638</v>
      </c>
      <c r="G32">
        <v>3.2515151515151515</v>
      </c>
      <c r="H32" t="s">
        <v>5</v>
      </c>
      <c r="I32" t="s">
        <v>490</v>
      </c>
      <c r="J32" s="130" t="s">
        <v>628</v>
      </c>
    </row>
    <row r="33" spans="2:10">
      <c r="B33" s="129">
        <v>3.2972560975609757</v>
      </c>
      <c r="C33" s="84" t="s">
        <v>5</v>
      </c>
      <c r="D33" s="66" t="s">
        <v>424</v>
      </c>
      <c r="E33" s="130" t="s">
        <v>639</v>
      </c>
      <c r="G33">
        <v>3.1560606060606062</v>
      </c>
      <c r="H33" t="s">
        <v>5</v>
      </c>
      <c r="I33" t="s">
        <v>491</v>
      </c>
      <c r="J33" s="130" t="s">
        <v>631</v>
      </c>
    </row>
    <row r="34" spans="2:10">
      <c r="B34" s="129">
        <v>3.7073170731707319</v>
      </c>
      <c r="C34" s="84" t="s">
        <v>5</v>
      </c>
      <c r="D34" s="66" t="s">
        <v>425</v>
      </c>
      <c r="E34" s="130" t="s">
        <v>620</v>
      </c>
      <c r="G34">
        <v>3.3590909090909089</v>
      </c>
      <c r="H34" t="s">
        <v>5</v>
      </c>
      <c r="I34" t="s">
        <v>492</v>
      </c>
      <c r="J34" s="130" t="s">
        <v>622</v>
      </c>
    </row>
    <row r="35" spans="2:10">
      <c r="B35" s="129">
        <v>3.7362804878048781</v>
      </c>
      <c r="C35" s="84" t="s">
        <v>5</v>
      </c>
      <c r="D35" s="66" t="s">
        <v>426</v>
      </c>
      <c r="E35" s="130" t="s">
        <v>614</v>
      </c>
      <c r="G35">
        <v>3.4045454545454548</v>
      </c>
      <c r="H35" t="s">
        <v>5</v>
      </c>
      <c r="I35" t="s">
        <v>493</v>
      </c>
      <c r="J35" s="130" t="s">
        <v>616</v>
      </c>
    </row>
    <row r="36" spans="2:10">
      <c r="B36" s="129">
        <v>3.2804878048780486</v>
      </c>
      <c r="C36" s="84" t="s">
        <v>5</v>
      </c>
      <c r="D36" s="66" t="s">
        <v>427</v>
      </c>
      <c r="E36" s="130" t="s">
        <v>641</v>
      </c>
    </row>
    <row r="37" spans="2:10">
      <c r="B37" s="129">
        <v>3.0015243902439024</v>
      </c>
      <c r="C37" s="84" t="s">
        <v>5</v>
      </c>
      <c r="D37" s="66" t="s">
        <v>428</v>
      </c>
      <c r="E37" s="130" t="s">
        <v>658</v>
      </c>
    </row>
    <row r="38" spans="2:10">
      <c r="B38" s="129">
        <v>3.3658536585365852</v>
      </c>
      <c r="C38" s="84" t="s">
        <v>5</v>
      </c>
      <c r="D38" s="66" t="s">
        <v>429</v>
      </c>
      <c r="E38" s="130" t="s">
        <v>637</v>
      </c>
    </row>
    <row r="39" spans="2:10">
      <c r="B39" s="129">
        <v>2.9847560975609757</v>
      </c>
      <c r="C39" s="84" t="s">
        <v>5</v>
      </c>
      <c r="D39" s="66" t="s">
        <v>430</v>
      </c>
      <c r="E39" s="130" t="s">
        <v>660</v>
      </c>
    </row>
    <row r="40" spans="2:10">
      <c r="B40" s="129">
        <v>3.8033536585365852</v>
      </c>
      <c r="C40" s="84" t="s">
        <v>5</v>
      </c>
      <c r="D40" s="66" t="s">
        <v>431</v>
      </c>
      <c r="E40" s="130" t="s">
        <v>608</v>
      </c>
    </row>
    <row r="41" spans="2:10">
      <c r="B41" s="129">
        <v>3.3689024390243905</v>
      </c>
      <c r="C41" s="84" t="s">
        <v>5</v>
      </c>
      <c r="D41" s="66" t="s">
        <v>432</v>
      </c>
      <c r="E41" s="130" t="s">
        <v>636</v>
      </c>
    </row>
    <row r="42" spans="2:10">
      <c r="B42" s="129">
        <v>3.4649390243902438</v>
      </c>
      <c r="C42" s="84" t="s">
        <v>5</v>
      </c>
      <c r="D42" s="66" t="s">
        <v>433</v>
      </c>
      <c r="E42" s="130" t="s">
        <v>631</v>
      </c>
    </row>
    <row r="43" spans="2:10">
      <c r="B43" s="129">
        <v>3.6082317073170733</v>
      </c>
      <c r="C43" s="84" t="s">
        <v>5</v>
      </c>
      <c r="D43" s="66" t="s">
        <v>434</v>
      </c>
      <c r="E43" s="130" t="s">
        <v>623</v>
      </c>
    </row>
    <row r="44" spans="2:10">
      <c r="B44" s="129">
        <v>3.7469512195121952</v>
      </c>
      <c r="C44" s="84" t="s">
        <v>5</v>
      </c>
      <c r="D44" s="66" t="s">
        <v>435</v>
      </c>
      <c r="E44" s="130" t="s">
        <v>613</v>
      </c>
    </row>
    <row r="45" spans="2:10">
      <c r="B45" s="129">
        <v>3.5289634146341462</v>
      </c>
      <c r="C45" s="84" t="s">
        <v>5</v>
      </c>
      <c r="D45" s="66" t="s">
        <v>436</v>
      </c>
      <c r="E45" s="130" t="s">
        <v>630</v>
      </c>
    </row>
    <row r="46" spans="2:10">
      <c r="B46" s="129">
        <v>3.1981707317073171</v>
      </c>
      <c r="C46" s="84" t="s">
        <v>5</v>
      </c>
      <c r="D46" s="66" t="s">
        <v>437</v>
      </c>
      <c r="E46" s="130" t="s">
        <v>643</v>
      </c>
    </row>
    <row r="47" spans="2:10">
      <c r="B47" s="129">
        <v>3.7987804878048781</v>
      </c>
      <c r="C47" s="84" t="s">
        <v>5</v>
      </c>
      <c r="D47" s="66" t="s">
        <v>438</v>
      </c>
      <c r="E47" s="130" t="s">
        <v>610</v>
      </c>
    </row>
    <row r="48" spans="2:10">
      <c r="B48" s="129">
        <v>3.0076219512195124</v>
      </c>
      <c r="C48" s="84" t="s">
        <v>5</v>
      </c>
      <c r="D48" s="66" t="s">
        <v>439</v>
      </c>
      <c r="E48" s="130" t="s">
        <v>657</v>
      </c>
    </row>
    <row r="49" spans="2:5">
      <c r="B49" s="129">
        <v>3.1371951219512195</v>
      </c>
      <c r="C49" s="84" t="s">
        <v>5</v>
      </c>
      <c r="D49" s="66" t="s">
        <v>440</v>
      </c>
      <c r="E49" s="130" t="s">
        <v>646</v>
      </c>
    </row>
    <row r="50" spans="2:5">
      <c r="B50" s="129">
        <v>3.7103658536585367</v>
      </c>
      <c r="C50" s="84" t="s">
        <v>5</v>
      </c>
      <c r="D50" s="66" t="s">
        <v>441</v>
      </c>
      <c r="E50" s="130" t="s">
        <v>619</v>
      </c>
    </row>
    <row r="51" spans="2:5">
      <c r="B51" s="129">
        <v>2.9969512195121952</v>
      </c>
      <c r="C51" s="84" t="s">
        <v>5</v>
      </c>
      <c r="D51" s="66" t="s">
        <v>442</v>
      </c>
      <c r="E51" s="130" t="s">
        <v>659</v>
      </c>
    </row>
    <row r="52" spans="2:5">
      <c r="B52" s="129">
        <v>3.0609756097560976</v>
      </c>
      <c r="C52" s="84" t="s">
        <v>5</v>
      </c>
      <c r="D52" s="66" t="s">
        <v>443</v>
      </c>
      <c r="E52" s="130" t="s">
        <v>650</v>
      </c>
    </row>
    <row r="53" spans="2:5">
      <c r="B53" s="129">
        <v>3.8201219512195124</v>
      </c>
      <c r="C53" s="84" t="s">
        <v>5</v>
      </c>
      <c r="D53" s="66" t="s">
        <v>444</v>
      </c>
      <c r="E53" s="130" t="s">
        <v>605</v>
      </c>
    </row>
    <row r="54" spans="2:5">
      <c r="B54" s="129">
        <v>3.5426829268292681</v>
      </c>
      <c r="C54" s="84" t="s">
        <v>5</v>
      </c>
      <c r="D54" s="66" t="s">
        <v>445</v>
      </c>
      <c r="E54" s="130" t="s">
        <v>629</v>
      </c>
    </row>
    <row r="55" spans="2:5">
      <c r="B55" s="129">
        <v>3.0426829268292681</v>
      </c>
      <c r="C55" s="84" t="s">
        <v>5</v>
      </c>
      <c r="D55" s="66" t="s">
        <v>446</v>
      </c>
      <c r="E55" s="130" t="s">
        <v>651</v>
      </c>
    </row>
    <row r="56" spans="2:5">
      <c r="B56" s="129">
        <v>3.6920731707317072</v>
      </c>
      <c r="C56" s="84" t="s">
        <v>5</v>
      </c>
      <c r="D56" s="66" t="s">
        <v>447</v>
      </c>
      <c r="E56" s="130" t="s">
        <v>621</v>
      </c>
    </row>
    <row r="57" spans="2:5">
      <c r="B57" s="129">
        <v>3.1234756097560976</v>
      </c>
      <c r="C57" s="84" t="s">
        <v>5</v>
      </c>
      <c r="D57" s="66" t="s">
        <v>448</v>
      </c>
      <c r="E57" s="130" t="s">
        <v>647</v>
      </c>
    </row>
    <row r="58" spans="2:5">
      <c r="B58" s="129">
        <v>3.3932926829268291</v>
      </c>
      <c r="C58" s="84" t="s">
        <v>5</v>
      </c>
      <c r="D58" s="66" t="s">
        <v>449</v>
      </c>
      <c r="E58" s="130" t="s">
        <v>635</v>
      </c>
    </row>
    <row r="59" spans="2:5">
      <c r="B59" s="129">
        <v>3.9070121951219514</v>
      </c>
      <c r="C59" s="84" t="s">
        <v>5</v>
      </c>
      <c r="D59" s="66" t="s">
        <v>450</v>
      </c>
      <c r="E59" s="130" t="s">
        <v>656</v>
      </c>
    </row>
    <row r="60" spans="2:5">
      <c r="B60" s="129">
        <v>3.5975609756097562</v>
      </c>
      <c r="C60" s="84" t="s">
        <v>5</v>
      </c>
      <c r="D60" s="66" t="s">
        <v>451</v>
      </c>
      <c r="E60" s="130" t="s">
        <v>624</v>
      </c>
    </row>
    <row r="61" spans="2:5">
      <c r="B61" s="129">
        <v>3.0975609756097562</v>
      </c>
      <c r="C61" s="84" t="s">
        <v>5</v>
      </c>
      <c r="D61" s="66" t="s">
        <v>452</v>
      </c>
      <c r="E61" s="130" t="s">
        <v>649</v>
      </c>
    </row>
    <row r="62" spans="2:5">
      <c r="B62" s="129">
        <v>3.1021341463414633</v>
      </c>
      <c r="C62" s="84" t="s">
        <v>5</v>
      </c>
      <c r="D62" s="66" t="s">
        <v>453</v>
      </c>
      <c r="E62" s="130" t="s">
        <v>648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3:O64"/>
  <sheetViews>
    <sheetView workbookViewId="0">
      <selection activeCell="N5" sqref="N5:N8"/>
    </sheetView>
  </sheetViews>
  <sheetFormatPr defaultRowHeight="15"/>
  <cols>
    <col min="2" max="3" width="11" customWidth="1"/>
    <col min="4" max="4" width="12.28515625" customWidth="1"/>
    <col min="5" max="5" width="11" customWidth="1"/>
    <col min="7" max="8" width="11" customWidth="1"/>
    <col min="9" max="9" width="12.28515625" customWidth="1"/>
    <col min="10" max="10" width="11" customWidth="1"/>
    <col min="12" max="12" width="14.28515625" customWidth="1"/>
    <col min="13" max="14" width="11" customWidth="1"/>
    <col min="15" max="15" width="12" customWidth="1"/>
  </cols>
  <sheetData>
    <row r="3" spans="2:15">
      <c r="B3" t="s">
        <v>599</v>
      </c>
      <c r="C3" t="s">
        <v>600</v>
      </c>
      <c r="D3" t="s">
        <v>601</v>
      </c>
      <c r="E3" t="s">
        <v>602</v>
      </c>
      <c r="G3" t="s">
        <v>599</v>
      </c>
      <c r="H3" t="s">
        <v>600</v>
      </c>
      <c r="I3" t="s">
        <v>601</v>
      </c>
      <c r="J3" t="s">
        <v>602</v>
      </c>
    </row>
    <row r="4" spans="2:15">
      <c r="B4">
        <v>3.6385542168674698</v>
      </c>
      <c r="C4" t="s">
        <v>5</v>
      </c>
      <c r="D4" t="s">
        <v>518</v>
      </c>
      <c r="E4" s="134" t="s">
        <v>606</v>
      </c>
      <c r="G4">
        <v>3.290909090909091</v>
      </c>
      <c r="H4" t="s">
        <v>5</v>
      </c>
      <c r="I4" t="s">
        <v>539</v>
      </c>
      <c r="J4" s="130" t="s">
        <v>616</v>
      </c>
      <c r="L4" t="s">
        <v>599</v>
      </c>
      <c r="M4" t="s">
        <v>600</v>
      </c>
      <c r="N4" t="s">
        <v>601</v>
      </c>
      <c r="O4" t="s">
        <v>602</v>
      </c>
    </row>
    <row r="5" spans="2:15">
      <c r="B5">
        <v>3.1852409638554215</v>
      </c>
      <c r="C5" t="s">
        <v>5</v>
      </c>
      <c r="D5" t="s">
        <v>519</v>
      </c>
      <c r="E5" s="134" t="s">
        <v>614</v>
      </c>
      <c r="G5">
        <v>3.5257575757575759</v>
      </c>
      <c r="H5" t="s">
        <v>5</v>
      </c>
      <c r="I5" t="s">
        <v>540</v>
      </c>
      <c r="J5" s="130" t="s">
        <v>609</v>
      </c>
      <c r="L5">
        <v>3.8490853658536586</v>
      </c>
      <c r="M5" t="s">
        <v>5</v>
      </c>
      <c r="N5" t="s">
        <v>604</v>
      </c>
      <c r="O5" t="s">
        <v>454</v>
      </c>
    </row>
    <row r="6" spans="2:15">
      <c r="B6">
        <v>2.8448795180722892</v>
      </c>
      <c r="C6" t="s">
        <v>5</v>
      </c>
      <c r="D6" t="s">
        <v>520</v>
      </c>
      <c r="E6" s="134" t="s">
        <v>620</v>
      </c>
      <c r="G6">
        <v>3.0909090909090908</v>
      </c>
      <c r="H6" t="s">
        <v>5</v>
      </c>
      <c r="I6" t="s">
        <v>541</v>
      </c>
      <c r="J6" s="130" t="s">
        <v>622</v>
      </c>
      <c r="L6">
        <v>3.0304878048780486</v>
      </c>
      <c r="M6" t="s">
        <v>5</v>
      </c>
      <c r="N6" t="s">
        <v>652</v>
      </c>
      <c r="O6" t="s">
        <v>455</v>
      </c>
    </row>
    <row r="7" spans="2:15">
      <c r="B7">
        <v>3.3072289156626504</v>
      </c>
      <c r="C7" t="s">
        <v>5</v>
      </c>
      <c r="D7" t="s">
        <v>521</v>
      </c>
      <c r="E7" s="134" t="s">
        <v>611</v>
      </c>
      <c r="G7">
        <v>3.8181818181818183</v>
      </c>
      <c r="H7" t="s">
        <v>5</v>
      </c>
      <c r="I7" t="s">
        <v>542</v>
      </c>
      <c r="J7" s="130" t="s">
        <v>656</v>
      </c>
      <c r="L7">
        <v>3.1951219512195124</v>
      </c>
      <c r="M7" t="s">
        <v>5</v>
      </c>
      <c r="N7" t="s">
        <v>644</v>
      </c>
      <c r="O7" t="s">
        <v>456</v>
      </c>
    </row>
    <row r="8" spans="2:15">
      <c r="B8">
        <v>3.2198795180722892</v>
      </c>
      <c r="C8" t="s">
        <v>5</v>
      </c>
      <c r="D8" t="s">
        <v>523</v>
      </c>
      <c r="E8" s="134" t="s">
        <v>613</v>
      </c>
      <c r="G8">
        <v>3.3469696969696972</v>
      </c>
      <c r="H8" t="s">
        <v>5</v>
      </c>
      <c r="I8" t="s">
        <v>543</v>
      </c>
      <c r="J8" s="130" t="s">
        <v>614</v>
      </c>
      <c r="L8">
        <v>2.8399390243902438</v>
      </c>
      <c r="M8" t="s">
        <v>5</v>
      </c>
      <c r="N8" t="s">
        <v>665</v>
      </c>
      <c r="O8" t="s">
        <v>457</v>
      </c>
    </row>
    <row r="9" spans="2:15">
      <c r="B9">
        <v>2.8358433734939759</v>
      </c>
      <c r="C9" t="s">
        <v>5</v>
      </c>
      <c r="D9" t="s">
        <v>524</v>
      </c>
      <c r="E9" s="134" t="s">
        <v>621</v>
      </c>
      <c r="G9">
        <v>3.3818181818181818</v>
      </c>
      <c r="H9" t="s">
        <v>5</v>
      </c>
      <c r="I9" t="s">
        <v>544</v>
      </c>
      <c r="J9" s="130" t="s">
        <v>613</v>
      </c>
      <c r="L9">
        <v>2.9435975609756095</v>
      </c>
      <c r="M9" t="s">
        <v>5</v>
      </c>
      <c r="N9" t="s">
        <v>663</v>
      </c>
      <c r="O9" t="s">
        <v>396</v>
      </c>
    </row>
    <row r="10" spans="2:15">
      <c r="B10">
        <v>2.8207831325301207</v>
      </c>
      <c r="C10" t="s">
        <v>5</v>
      </c>
      <c r="D10" t="s">
        <v>525</v>
      </c>
      <c r="E10" s="134" t="s">
        <v>622</v>
      </c>
      <c r="G10">
        <v>3.4439393939393939</v>
      </c>
      <c r="H10" t="s">
        <v>5</v>
      </c>
      <c r="I10" t="s">
        <v>545</v>
      </c>
      <c r="J10" s="130" t="s">
        <v>611</v>
      </c>
      <c r="L10">
        <v>3.1981707317073171</v>
      </c>
      <c r="M10" t="s">
        <v>5</v>
      </c>
      <c r="N10" t="s">
        <v>642</v>
      </c>
      <c r="O10" t="s">
        <v>397</v>
      </c>
    </row>
    <row r="11" spans="2:15">
      <c r="B11">
        <v>3.5798192771084336</v>
      </c>
      <c r="C11" t="s">
        <v>5</v>
      </c>
      <c r="D11" t="s">
        <v>526</v>
      </c>
      <c r="E11" s="134" t="s">
        <v>608</v>
      </c>
      <c r="G11">
        <v>3.7454545454545456</v>
      </c>
      <c r="H11" t="s">
        <v>5</v>
      </c>
      <c r="I11" t="s">
        <v>546</v>
      </c>
      <c r="J11" s="130" t="s">
        <v>604</v>
      </c>
      <c r="L11">
        <v>3.8185975609756095</v>
      </c>
      <c r="M11" t="s">
        <v>5</v>
      </c>
      <c r="N11" t="s">
        <v>606</v>
      </c>
      <c r="O11" t="s">
        <v>398</v>
      </c>
    </row>
    <row r="12" spans="2:15">
      <c r="B12">
        <v>3.8900602409638556</v>
      </c>
      <c r="C12" t="s">
        <v>5</v>
      </c>
      <c r="D12" t="s">
        <v>527</v>
      </c>
      <c r="E12" s="134" t="s">
        <v>656</v>
      </c>
      <c r="G12">
        <v>3.1545454545454548</v>
      </c>
      <c r="H12" t="s">
        <v>5</v>
      </c>
      <c r="I12" t="s">
        <v>547</v>
      </c>
      <c r="J12" s="130" t="s">
        <v>619</v>
      </c>
      <c r="L12">
        <v>3.1844512195121952</v>
      </c>
      <c r="M12" t="s">
        <v>5</v>
      </c>
      <c r="N12" t="s">
        <v>645</v>
      </c>
      <c r="O12" t="s">
        <v>399</v>
      </c>
    </row>
    <row r="13" spans="2:15">
      <c r="B13">
        <v>3.3855421686746987</v>
      </c>
      <c r="C13" t="s">
        <v>5</v>
      </c>
      <c r="D13" t="s">
        <v>528</v>
      </c>
      <c r="E13" s="134" t="s">
        <v>610</v>
      </c>
      <c r="G13">
        <v>3.5863636363636364</v>
      </c>
      <c r="H13" t="s">
        <v>5</v>
      </c>
      <c r="I13" t="s">
        <v>548</v>
      </c>
      <c r="J13" s="130" t="s">
        <v>607</v>
      </c>
      <c r="L13">
        <v>2.9588414634146343</v>
      </c>
      <c r="M13" t="s">
        <v>5</v>
      </c>
      <c r="N13" t="s">
        <v>662</v>
      </c>
      <c r="O13" t="s">
        <v>400</v>
      </c>
    </row>
    <row r="14" spans="2:15">
      <c r="B14">
        <v>3.4954819277108435</v>
      </c>
      <c r="C14" t="s">
        <v>5</v>
      </c>
      <c r="D14" t="s">
        <v>529</v>
      </c>
      <c r="E14" s="134" t="s">
        <v>609</v>
      </c>
      <c r="G14">
        <v>3.0924242424242423</v>
      </c>
      <c r="H14" t="s">
        <v>5</v>
      </c>
      <c r="I14" t="s">
        <v>549</v>
      </c>
      <c r="J14" s="130" t="s">
        <v>621</v>
      </c>
      <c r="L14">
        <v>3.7576219512195124</v>
      </c>
      <c r="M14" t="s">
        <v>5</v>
      </c>
      <c r="N14" t="s">
        <v>612</v>
      </c>
      <c r="O14" t="s">
        <v>401</v>
      </c>
    </row>
    <row r="15" spans="2:15">
      <c r="B15">
        <v>2.9894578313253013</v>
      </c>
      <c r="C15" t="s">
        <v>5</v>
      </c>
      <c r="D15" t="s">
        <v>530</v>
      </c>
      <c r="E15" s="134" t="s">
        <v>616</v>
      </c>
      <c r="G15">
        <v>3.5530303030303032</v>
      </c>
      <c r="H15" t="s">
        <v>5</v>
      </c>
      <c r="I15" t="s">
        <v>550</v>
      </c>
      <c r="J15" s="130" t="s">
        <v>608</v>
      </c>
      <c r="L15">
        <v>3.7103658536585367</v>
      </c>
      <c r="M15" t="s">
        <v>5</v>
      </c>
      <c r="N15" t="s">
        <v>618</v>
      </c>
      <c r="O15" t="s">
        <v>403</v>
      </c>
    </row>
    <row r="16" spans="2:15">
      <c r="B16">
        <v>3.3012048192771086</v>
      </c>
      <c r="C16" t="s">
        <v>5</v>
      </c>
      <c r="D16" t="s">
        <v>531</v>
      </c>
      <c r="E16" s="134" t="s">
        <v>612</v>
      </c>
      <c r="G16">
        <v>2.9712121212121212</v>
      </c>
      <c r="H16" t="s">
        <v>5</v>
      </c>
      <c r="I16" t="s">
        <v>551</v>
      </c>
      <c r="J16" s="130" t="s">
        <v>623</v>
      </c>
      <c r="L16">
        <v>3.5503048780487805</v>
      </c>
      <c r="M16" t="s">
        <v>5</v>
      </c>
      <c r="N16" t="s">
        <v>629</v>
      </c>
      <c r="O16" t="s">
        <v>405</v>
      </c>
    </row>
    <row r="17" spans="2:15">
      <c r="B17">
        <v>2.9051204819277108</v>
      </c>
      <c r="C17" t="s">
        <v>5</v>
      </c>
      <c r="D17" t="s">
        <v>532</v>
      </c>
      <c r="E17" s="134" t="s">
        <v>619</v>
      </c>
      <c r="G17">
        <v>3.2348484848484849</v>
      </c>
      <c r="H17" t="s">
        <v>5</v>
      </c>
      <c r="I17" t="s">
        <v>552</v>
      </c>
      <c r="J17" s="130" t="s">
        <v>617</v>
      </c>
      <c r="L17">
        <v>3.4390243902439024</v>
      </c>
      <c r="M17" t="s">
        <v>5</v>
      </c>
      <c r="N17" t="s">
        <v>634</v>
      </c>
      <c r="O17" t="s">
        <v>406</v>
      </c>
    </row>
    <row r="18" spans="2:15">
      <c r="B18">
        <v>2.9849397590361444</v>
      </c>
      <c r="C18" t="s">
        <v>5</v>
      </c>
      <c r="D18" t="s">
        <v>533</v>
      </c>
      <c r="E18" s="134" t="s">
        <v>617</v>
      </c>
      <c r="G18">
        <v>3.1515151515151514</v>
      </c>
      <c r="H18" t="s">
        <v>5</v>
      </c>
      <c r="I18" t="s">
        <v>553</v>
      </c>
      <c r="J18" s="130" t="s">
        <v>620</v>
      </c>
      <c r="L18">
        <v>3.4481707317073171</v>
      </c>
      <c r="M18" t="s">
        <v>5</v>
      </c>
      <c r="N18" t="s">
        <v>633</v>
      </c>
      <c r="O18" t="s">
        <v>407</v>
      </c>
    </row>
    <row r="19" spans="2:15">
      <c r="B19">
        <v>3.1114457831325302</v>
      </c>
      <c r="C19" t="s">
        <v>5</v>
      </c>
      <c r="D19" t="s">
        <v>534</v>
      </c>
      <c r="E19" s="134" t="s">
        <v>615</v>
      </c>
      <c r="G19">
        <v>3.7136363636363638</v>
      </c>
      <c r="H19" t="s">
        <v>5</v>
      </c>
      <c r="I19" t="s">
        <v>554</v>
      </c>
      <c r="J19" s="130" t="s">
        <v>605</v>
      </c>
      <c r="L19">
        <v>3.8003048780487805</v>
      </c>
      <c r="M19" t="s">
        <v>5</v>
      </c>
      <c r="N19" t="s">
        <v>609</v>
      </c>
      <c r="O19" t="s">
        <v>408</v>
      </c>
    </row>
    <row r="20" spans="2:15">
      <c r="B20">
        <v>3.6536144578313254</v>
      </c>
      <c r="C20" t="s">
        <v>5</v>
      </c>
      <c r="D20" t="s">
        <v>535</v>
      </c>
      <c r="E20" s="134" t="s">
        <v>605</v>
      </c>
      <c r="G20">
        <v>3.4681818181818183</v>
      </c>
      <c r="H20" t="s">
        <v>5</v>
      </c>
      <c r="I20" t="s">
        <v>555</v>
      </c>
      <c r="J20" s="130" t="s">
        <v>610</v>
      </c>
      <c r="L20">
        <v>3.725609756097561</v>
      </c>
      <c r="M20" t="s">
        <v>5</v>
      </c>
      <c r="N20" t="s">
        <v>615</v>
      </c>
      <c r="O20" t="s">
        <v>409</v>
      </c>
    </row>
    <row r="21" spans="2:15">
      <c r="B21">
        <v>3.8102409638554215</v>
      </c>
      <c r="C21" t="s">
        <v>5</v>
      </c>
      <c r="D21" t="s">
        <v>536</v>
      </c>
      <c r="E21" s="134" t="s">
        <v>604</v>
      </c>
      <c r="G21">
        <v>3.2333333333333334</v>
      </c>
      <c r="H21" t="s">
        <v>5</v>
      </c>
      <c r="I21" t="s">
        <v>556</v>
      </c>
      <c r="J21" s="130" t="s">
        <v>618</v>
      </c>
      <c r="L21">
        <v>2.8932926829268291</v>
      </c>
      <c r="M21" t="s">
        <v>5</v>
      </c>
      <c r="N21" t="s">
        <v>664</v>
      </c>
      <c r="O21" t="s">
        <v>410</v>
      </c>
    </row>
    <row r="22" spans="2:15">
      <c r="B22">
        <v>3.5978915662650603</v>
      </c>
      <c r="C22" t="s">
        <v>5</v>
      </c>
      <c r="D22" t="s">
        <v>537</v>
      </c>
      <c r="E22" s="134" t="s">
        <v>607</v>
      </c>
      <c r="G22">
        <v>3.4318181818181817</v>
      </c>
      <c r="H22" t="s">
        <v>5</v>
      </c>
      <c r="I22" t="s">
        <v>557</v>
      </c>
      <c r="J22" s="130" t="s">
        <v>612</v>
      </c>
      <c r="L22">
        <v>3.7195121951219514</v>
      </c>
      <c r="M22" t="s">
        <v>5</v>
      </c>
      <c r="N22" t="s">
        <v>617</v>
      </c>
      <c r="O22" t="s">
        <v>411</v>
      </c>
    </row>
    <row r="23" spans="2:15">
      <c r="B23">
        <v>2.9849397590361444</v>
      </c>
      <c r="C23" t="s">
        <v>5</v>
      </c>
      <c r="D23" t="s">
        <v>538</v>
      </c>
      <c r="E23" s="134" t="s">
        <v>618</v>
      </c>
      <c r="G23">
        <v>3.6015151515151516</v>
      </c>
      <c r="H23" t="s">
        <v>5</v>
      </c>
      <c r="I23" t="s">
        <v>558</v>
      </c>
      <c r="J23" s="130" t="s">
        <v>606</v>
      </c>
      <c r="L23">
        <v>3.7667682926829267</v>
      </c>
      <c r="M23" t="s">
        <v>5</v>
      </c>
      <c r="N23" t="s">
        <v>611</v>
      </c>
      <c r="O23" t="s">
        <v>412</v>
      </c>
    </row>
    <row r="24" spans="2:15">
      <c r="G24">
        <v>3.3015151515151517</v>
      </c>
      <c r="H24" t="s">
        <v>5</v>
      </c>
      <c r="I24" t="s">
        <v>559</v>
      </c>
      <c r="J24" s="130" t="s">
        <v>615</v>
      </c>
      <c r="L24">
        <v>3.2804878048780486</v>
      </c>
      <c r="M24" t="s">
        <v>5</v>
      </c>
      <c r="N24" t="s">
        <v>640</v>
      </c>
      <c r="O24" t="s">
        <v>413</v>
      </c>
    </row>
    <row r="25" spans="2:15">
      <c r="L25">
        <v>3.8033536585365852</v>
      </c>
      <c r="M25" t="s">
        <v>5</v>
      </c>
      <c r="N25" t="s">
        <v>607</v>
      </c>
      <c r="O25" t="s">
        <v>414</v>
      </c>
    </row>
    <row r="26" spans="2:15">
      <c r="L26">
        <v>3.5518292682926829</v>
      </c>
      <c r="M26" t="s">
        <v>5</v>
      </c>
      <c r="N26" t="s">
        <v>627</v>
      </c>
      <c r="O26" t="s">
        <v>415</v>
      </c>
    </row>
    <row r="27" spans="2:15">
      <c r="L27">
        <v>3.4496951219512195</v>
      </c>
      <c r="M27" t="s">
        <v>5</v>
      </c>
      <c r="N27" t="s">
        <v>632</v>
      </c>
      <c r="O27" t="s">
        <v>416</v>
      </c>
    </row>
    <row r="28" spans="2:15">
      <c r="L28">
        <v>3.5609756097560976</v>
      </c>
      <c r="M28" t="s">
        <v>5</v>
      </c>
      <c r="N28" t="s">
        <v>626</v>
      </c>
      <c r="O28" t="s">
        <v>417</v>
      </c>
    </row>
    <row r="29" spans="2:15">
      <c r="L29">
        <v>2.9664634146341462</v>
      </c>
      <c r="M29" t="s">
        <v>5</v>
      </c>
      <c r="N29" t="s">
        <v>661</v>
      </c>
      <c r="O29" t="s">
        <v>418</v>
      </c>
    </row>
    <row r="30" spans="2:15">
      <c r="L30">
        <v>3.5746951219512195</v>
      </c>
      <c r="M30" t="s">
        <v>5</v>
      </c>
      <c r="N30" t="s">
        <v>625</v>
      </c>
      <c r="O30" t="s">
        <v>419</v>
      </c>
    </row>
    <row r="31" spans="2:15">
      <c r="L31">
        <v>3.6722560975609757</v>
      </c>
      <c r="M31" t="s">
        <v>5</v>
      </c>
      <c r="N31" t="s">
        <v>622</v>
      </c>
      <c r="O31" t="s">
        <v>420</v>
      </c>
    </row>
    <row r="32" spans="2:15">
      <c r="L32">
        <v>3.024390243902439</v>
      </c>
      <c r="M32" t="s">
        <v>5</v>
      </c>
      <c r="N32" t="s">
        <v>653</v>
      </c>
      <c r="O32" t="s">
        <v>421</v>
      </c>
    </row>
    <row r="33" spans="12:15">
      <c r="L33">
        <v>3.725609756097561</v>
      </c>
      <c r="M33" t="s">
        <v>5</v>
      </c>
      <c r="N33" t="s">
        <v>615</v>
      </c>
      <c r="O33" t="s">
        <v>422</v>
      </c>
    </row>
    <row r="34" spans="12:15">
      <c r="L34">
        <v>3.3307926829268291</v>
      </c>
      <c r="M34" t="s">
        <v>5</v>
      </c>
      <c r="N34" t="s">
        <v>638</v>
      </c>
      <c r="O34" t="s">
        <v>423</v>
      </c>
    </row>
    <row r="35" spans="12:15">
      <c r="L35">
        <v>3.2972560975609757</v>
      </c>
      <c r="M35" t="s">
        <v>5</v>
      </c>
      <c r="N35" t="s">
        <v>639</v>
      </c>
      <c r="O35" t="s">
        <v>424</v>
      </c>
    </row>
    <row r="36" spans="12:15">
      <c r="L36">
        <v>3.7073170731707319</v>
      </c>
      <c r="M36" t="s">
        <v>5</v>
      </c>
      <c r="N36" t="s">
        <v>620</v>
      </c>
      <c r="O36" t="s">
        <v>425</v>
      </c>
    </row>
    <row r="37" spans="12:15">
      <c r="L37">
        <v>3.7362804878048781</v>
      </c>
      <c r="M37" t="s">
        <v>5</v>
      </c>
      <c r="N37" t="s">
        <v>614</v>
      </c>
      <c r="O37" t="s">
        <v>426</v>
      </c>
    </row>
    <row r="38" spans="12:15">
      <c r="L38">
        <v>3.2804878048780486</v>
      </c>
      <c r="M38" t="s">
        <v>5</v>
      </c>
      <c r="N38" t="s">
        <v>640</v>
      </c>
      <c r="O38" t="s">
        <v>427</v>
      </c>
    </row>
    <row r="39" spans="12:15">
      <c r="L39">
        <v>3.0015243902439024</v>
      </c>
      <c r="M39" t="s">
        <v>5</v>
      </c>
      <c r="N39" t="s">
        <v>658</v>
      </c>
      <c r="O39" t="s">
        <v>428</v>
      </c>
    </row>
    <row r="40" spans="12:15">
      <c r="L40">
        <v>3.3658536585365852</v>
      </c>
      <c r="M40" t="s">
        <v>5</v>
      </c>
      <c r="N40" t="s">
        <v>637</v>
      </c>
      <c r="O40" t="s">
        <v>429</v>
      </c>
    </row>
    <row r="41" spans="12:15">
      <c r="L41">
        <v>2.9847560975609757</v>
      </c>
      <c r="M41" t="s">
        <v>5</v>
      </c>
      <c r="N41" t="s">
        <v>660</v>
      </c>
      <c r="O41" t="s">
        <v>430</v>
      </c>
    </row>
    <row r="42" spans="12:15">
      <c r="L42">
        <v>3.8033536585365852</v>
      </c>
      <c r="M42" t="s">
        <v>5</v>
      </c>
      <c r="N42" t="s">
        <v>607</v>
      </c>
      <c r="O42" t="s">
        <v>431</v>
      </c>
    </row>
    <row r="43" spans="12:15">
      <c r="L43">
        <v>3.3689024390243905</v>
      </c>
      <c r="M43" t="s">
        <v>5</v>
      </c>
      <c r="N43" t="s">
        <v>636</v>
      </c>
      <c r="O43" t="s">
        <v>432</v>
      </c>
    </row>
    <row r="44" spans="12:15">
      <c r="L44">
        <v>3.4649390243902438</v>
      </c>
      <c r="M44" t="s">
        <v>5</v>
      </c>
      <c r="N44" t="s">
        <v>631</v>
      </c>
      <c r="O44" t="s">
        <v>433</v>
      </c>
    </row>
    <row r="45" spans="12:15">
      <c r="L45">
        <v>3.6082317073170733</v>
      </c>
      <c r="M45" t="s">
        <v>5</v>
      </c>
      <c r="N45" t="s">
        <v>623</v>
      </c>
      <c r="O45" t="s">
        <v>434</v>
      </c>
    </row>
    <row r="46" spans="12:15">
      <c r="L46">
        <v>3.7469512195121952</v>
      </c>
      <c r="M46" t="s">
        <v>5</v>
      </c>
      <c r="N46" t="s">
        <v>613</v>
      </c>
      <c r="O46" t="s">
        <v>435</v>
      </c>
    </row>
    <row r="47" spans="12:15">
      <c r="L47">
        <v>3.5289634146341462</v>
      </c>
      <c r="M47" t="s">
        <v>5</v>
      </c>
      <c r="N47" t="s">
        <v>630</v>
      </c>
      <c r="O47" t="s">
        <v>436</v>
      </c>
    </row>
    <row r="48" spans="12:15">
      <c r="L48">
        <v>3.1981707317073171</v>
      </c>
      <c r="M48" t="s">
        <v>5</v>
      </c>
      <c r="N48" t="s">
        <v>642</v>
      </c>
      <c r="O48" t="s">
        <v>437</v>
      </c>
    </row>
    <row r="49" spans="12:15">
      <c r="L49">
        <v>3.7987804878048781</v>
      </c>
      <c r="M49" t="s">
        <v>5</v>
      </c>
      <c r="N49" t="s">
        <v>610</v>
      </c>
      <c r="O49" t="s">
        <v>438</v>
      </c>
    </row>
    <row r="50" spans="12:15">
      <c r="L50">
        <v>3.0076219512195124</v>
      </c>
      <c r="M50" t="s">
        <v>5</v>
      </c>
      <c r="N50" t="s">
        <v>657</v>
      </c>
      <c r="O50" t="s">
        <v>439</v>
      </c>
    </row>
    <row r="51" spans="12:15">
      <c r="L51">
        <v>3.1371951219512195</v>
      </c>
      <c r="M51" t="s">
        <v>5</v>
      </c>
      <c r="N51" t="s">
        <v>646</v>
      </c>
      <c r="O51" t="s">
        <v>440</v>
      </c>
    </row>
    <row r="52" spans="12:15">
      <c r="L52">
        <v>3.7103658536585367</v>
      </c>
      <c r="M52" t="s">
        <v>5</v>
      </c>
      <c r="N52" t="s">
        <v>618</v>
      </c>
      <c r="O52" t="s">
        <v>441</v>
      </c>
    </row>
    <row r="53" spans="12:15">
      <c r="L53">
        <v>2.9969512195121952</v>
      </c>
      <c r="M53" t="s">
        <v>5</v>
      </c>
      <c r="N53" t="s">
        <v>659</v>
      </c>
      <c r="O53" t="s">
        <v>442</v>
      </c>
    </row>
    <row r="54" spans="12:15">
      <c r="L54">
        <v>3.0609756097560976</v>
      </c>
      <c r="M54" t="s">
        <v>5</v>
      </c>
      <c r="N54" t="s">
        <v>650</v>
      </c>
      <c r="O54" t="s">
        <v>443</v>
      </c>
    </row>
    <row r="55" spans="12:15">
      <c r="L55">
        <v>3.8201219512195124</v>
      </c>
      <c r="M55" t="s">
        <v>5</v>
      </c>
      <c r="N55" t="s">
        <v>605</v>
      </c>
      <c r="O55" t="s">
        <v>444</v>
      </c>
    </row>
    <row r="56" spans="12:15">
      <c r="L56">
        <v>3.5518292682926829</v>
      </c>
      <c r="M56" t="s">
        <v>5</v>
      </c>
      <c r="N56" t="s">
        <v>627</v>
      </c>
      <c r="O56" t="s">
        <v>445</v>
      </c>
    </row>
    <row r="57" spans="12:15">
      <c r="L57">
        <v>3.0426829268292681</v>
      </c>
      <c r="M57" t="s">
        <v>5</v>
      </c>
      <c r="N57" t="s">
        <v>651</v>
      </c>
      <c r="O57" t="s">
        <v>446</v>
      </c>
    </row>
    <row r="58" spans="12:15">
      <c r="L58">
        <v>3.6920731707317072</v>
      </c>
      <c r="M58" t="s">
        <v>5</v>
      </c>
      <c r="N58" t="s">
        <v>621</v>
      </c>
      <c r="O58" t="s">
        <v>447</v>
      </c>
    </row>
    <row r="59" spans="12:15">
      <c r="L59">
        <v>3.1234756097560976</v>
      </c>
      <c r="M59" t="s">
        <v>5</v>
      </c>
      <c r="N59" t="s">
        <v>647</v>
      </c>
      <c r="O59" t="s">
        <v>448</v>
      </c>
    </row>
    <row r="60" spans="12:15">
      <c r="L60">
        <v>3.3932926829268291</v>
      </c>
      <c r="M60" t="s">
        <v>5</v>
      </c>
      <c r="N60" t="s">
        <v>635</v>
      </c>
      <c r="O60" t="s">
        <v>449</v>
      </c>
    </row>
    <row r="61" spans="12:15">
      <c r="L61">
        <v>3.9070121951219514</v>
      </c>
      <c r="M61" t="s">
        <v>5</v>
      </c>
      <c r="N61" t="s">
        <v>656</v>
      </c>
      <c r="O61" t="s">
        <v>450</v>
      </c>
    </row>
    <row r="62" spans="12:15">
      <c r="L62">
        <v>3.5975609756097562</v>
      </c>
      <c r="M62" t="s">
        <v>5</v>
      </c>
      <c r="N62" t="s">
        <v>624</v>
      </c>
      <c r="O62" t="s">
        <v>451</v>
      </c>
    </row>
    <row r="63" spans="12:15">
      <c r="L63">
        <v>3.0975609756097562</v>
      </c>
      <c r="M63" t="s">
        <v>5</v>
      </c>
      <c r="N63" t="s">
        <v>649</v>
      </c>
      <c r="O63" t="s">
        <v>452</v>
      </c>
    </row>
    <row r="64" spans="12:15">
      <c r="L64">
        <v>3.1021341463414633</v>
      </c>
      <c r="M64" t="s">
        <v>5</v>
      </c>
      <c r="N64" t="s">
        <v>648</v>
      </c>
      <c r="O64" t="s">
        <v>453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5:S64"/>
  <sheetViews>
    <sheetView topLeftCell="D43" workbookViewId="0">
      <selection activeCell="P6" sqref="P6:P64"/>
    </sheetView>
  </sheetViews>
  <sheetFormatPr defaultRowHeight="15"/>
  <cols>
    <col min="2" max="2" width="14.42578125" customWidth="1"/>
    <col min="3" max="6" width="11" customWidth="1"/>
    <col min="8" max="12" width="11" customWidth="1"/>
    <col min="14" max="14" width="13.42578125" customWidth="1"/>
    <col min="15" max="19" width="11" customWidth="1"/>
  </cols>
  <sheetData>
    <row r="5" spans="2:19">
      <c r="B5" t="s">
        <v>599</v>
      </c>
      <c r="C5" t="s">
        <v>600</v>
      </c>
      <c r="D5" t="s">
        <v>601</v>
      </c>
      <c r="E5" t="s">
        <v>602</v>
      </c>
      <c r="F5" t="s">
        <v>603</v>
      </c>
      <c r="H5" t="s">
        <v>599</v>
      </c>
      <c r="I5" t="s">
        <v>600</v>
      </c>
      <c r="J5" t="s">
        <v>601</v>
      </c>
      <c r="K5" t="s">
        <v>602</v>
      </c>
      <c r="L5" t="s">
        <v>603</v>
      </c>
      <c r="N5" t="s">
        <v>599</v>
      </c>
      <c r="O5" t="s">
        <v>600</v>
      </c>
      <c r="P5" t="s">
        <v>601</v>
      </c>
      <c r="Q5" t="s">
        <v>602</v>
      </c>
      <c r="R5" t="s">
        <v>603</v>
      </c>
      <c r="S5" t="s">
        <v>666</v>
      </c>
    </row>
    <row r="6" spans="2:19">
      <c r="B6">
        <v>2.7018072289156625</v>
      </c>
      <c r="C6" t="s">
        <v>5</v>
      </c>
      <c r="D6" t="s">
        <v>653</v>
      </c>
      <c r="E6" t="s">
        <v>281</v>
      </c>
      <c r="H6">
        <v>3.8689759036144578</v>
      </c>
      <c r="I6" t="s">
        <v>5</v>
      </c>
      <c r="J6" t="s">
        <v>656</v>
      </c>
      <c r="K6" t="s">
        <v>283</v>
      </c>
      <c r="N6">
        <v>3.5421686746987953</v>
      </c>
      <c r="O6" t="s">
        <v>5</v>
      </c>
      <c r="P6" t="s">
        <v>628</v>
      </c>
      <c r="Q6" t="s">
        <v>337</v>
      </c>
    </row>
    <row r="7" spans="2:19">
      <c r="B7">
        <v>3.3283132530120483</v>
      </c>
      <c r="C7" t="s">
        <v>5</v>
      </c>
      <c r="D7" t="s">
        <v>618</v>
      </c>
      <c r="E7" t="s">
        <v>282</v>
      </c>
      <c r="H7">
        <v>3.0557228915662651</v>
      </c>
      <c r="I7" t="s">
        <v>5</v>
      </c>
      <c r="J7" t="s">
        <v>646</v>
      </c>
      <c r="K7" t="s">
        <v>285</v>
      </c>
      <c r="N7">
        <v>3.4292168674698793</v>
      </c>
      <c r="O7" t="s">
        <v>5</v>
      </c>
      <c r="P7" t="s">
        <v>639</v>
      </c>
      <c r="Q7" t="s">
        <v>338</v>
      </c>
    </row>
    <row r="8" spans="2:19">
      <c r="B8">
        <v>3.9668674698795181</v>
      </c>
      <c r="C8" t="s">
        <v>5</v>
      </c>
      <c r="D8" t="s">
        <v>656</v>
      </c>
      <c r="E8" t="s">
        <v>231</v>
      </c>
      <c r="H8">
        <v>3.5090361445783134</v>
      </c>
      <c r="I8" t="s">
        <v>5</v>
      </c>
      <c r="J8" t="s">
        <v>618</v>
      </c>
      <c r="K8" t="s">
        <v>287</v>
      </c>
      <c r="N8">
        <v>3.7560240963855422</v>
      </c>
      <c r="O8" t="s">
        <v>5</v>
      </c>
      <c r="P8" t="s">
        <v>609</v>
      </c>
      <c r="Q8" t="s">
        <v>339</v>
      </c>
    </row>
    <row r="9" spans="2:19">
      <c r="B9">
        <v>3.2951807228915664</v>
      </c>
      <c r="C9" t="s">
        <v>5</v>
      </c>
      <c r="D9" t="s">
        <v>621</v>
      </c>
      <c r="E9" t="s">
        <v>232</v>
      </c>
      <c r="H9">
        <v>3.2349397590361444</v>
      </c>
      <c r="I9" t="s">
        <v>5</v>
      </c>
      <c r="J9" t="s">
        <v>638</v>
      </c>
      <c r="K9" t="s">
        <v>289</v>
      </c>
      <c r="N9">
        <v>3.5075301204819276</v>
      </c>
      <c r="O9" t="s">
        <v>5</v>
      </c>
      <c r="P9" t="s">
        <v>632</v>
      </c>
      <c r="Q9" t="s">
        <v>340</v>
      </c>
    </row>
    <row r="10" spans="2:19">
      <c r="B10">
        <v>2.8087349397590362</v>
      </c>
      <c r="C10" t="s">
        <v>5</v>
      </c>
      <c r="D10" t="s">
        <v>652</v>
      </c>
      <c r="E10" t="s">
        <v>233</v>
      </c>
      <c r="H10">
        <v>3.8418674698795181</v>
      </c>
      <c r="I10" t="s">
        <v>5</v>
      </c>
      <c r="J10" t="s">
        <v>604</v>
      </c>
      <c r="K10" t="s">
        <v>290</v>
      </c>
      <c r="N10">
        <v>3.2213855421686746</v>
      </c>
      <c r="O10" t="s">
        <v>5</v>
      </c>
      <c r="P10" t="s">
        <v>653</v>
      </c>
      <c r="Q10" t="s">
        <v>341</v>
      </c>
    </row>
    <row r="11" spans="2:19">
      <c r="B11">
        <v>3.4367469879518073</v>
      </c>
      <c r="C11" t="s">
        <v>5</v>
      </c>
      <c r="D11" t="s">
        <v>614</v>
      </c>
      <c r="E11" t="s">
        <v>235</v>
      </c>
      <c r="H11">
        <v>3.4924698795180724</v>
      </c>
      <c r="I11" t="s">
        <v>5</v>
      </c>
      <c r="J11" t="s">
        <v>620</v>
      </c>
      <c r="K11" t="s">
        <v>291</v>
      </c>
      <c r="N11">
        <v>3.4849397590361444</v>
      </c>
      <c r="O11" t="s">
        <v>5</v>
      </c>
      <c r="P11" t="s">
        <v>635</v>
      </c>
      <c r="Q11" t="s">
        <v>342</v>
      </c>
    </row>
    <row r="12" spans="2:19">
      <c r="B12">
        <v>2.9683734939759034</v>
      </c>
      <c r="C12" t="s">
        <v>5</v>
      </c>
      <c r="D12" t="s">
        <v>643</v>
      </c>
      <c r="E12" t="s">
        <v>236</v>
      </c>
      <c r="H12">
        <v>3.572289156626506</v>
      </c>
      <c r="I12" t="s">
        <v>5</v>
      </c>
      <c r="J12" t="s">
        <v>615</v>
      </c>
      <c r="K12" t="s">
        <v>292</v>
      </c>
      <c r="N12">
        <v>3.7168674698795181</v>
      </c>
      <c r="O12" t="s">
        <v>5</v>
      </c>
      <c r="P12" t="s">
        <v>611</v>
      </c>
      <c r="Q12" t="s">
        <v>343</v>
      </c>
    </row>
    <row r="13" spans="2:19">
      <c r="B13">
        <v>3.2424698795180724</v>
      </c>
      <c r="C13" t="s">
        <v>5</v>
      </c>
      <c r="D13" t="s">
        <v>626</v>
      </c>
      <c r="E13" t="s">
        <v>237</v>
      </c>
      <c r="H13">
        <v>3.8117469879518073</v>
      </c>
      <c r="I13" t="s">
        <v>5</v>
      </c>
      <c r="J13" t="s">
        <v>605</v>
      </c>
      <c r="K13" t="s">
        <v>293</v>
      </c>
      <c r="N13">
        <v>3.8930722891566263</v>
      </c>
      <c r="O13" t="s">
        <v>5</v>
      </c>
      <c r="P13" t="s">
        <v>605</v>
      </c>
      <c r="Q13" t="s">
        <v>344</v>
      </c>
    </row>
    <row r="14" spans="2:19">
      <c r="B14">
        <v>3.5933734939759034</v>
      </c>
      <c r="C14" t="s">
        <v>5</v>
      </c>
      <c r="D14" t="s">
        <v>609</v>
      </c>
      <c r="E14" t="s">
        <v>238</v>
      </c>
      <c r="H14">
        <v>3.427710843373494</v>
      </c>
      <c r="I14" t="s">
        <v>5</v>
      </c>
      <c r="J14" t="s">
        <v>624</v>
      </c>
      <c r="K14" t="s">
        <v>294</v>
      </c>
      <c r="N14">
        <v>3.7680722891566263</v>
      </c>
      <c r="O14" t="s">
        <v>5</v>
      </c>
      <c r="P14" t="s">
        <v>608</v>
      </c>
      <c r="Q14" t="s">
        <v>345</v>
      </c>
    </row>
    <row r="15" spans="2:19">
      <c r="B15">
        <v>3.1701807228915664</v>
      </c>
      <c r="C15" t="s">
        <v>5</v>
      </c>
      <c r="D15" t="s">
        <v>629</v>
      </c>
      <c r="E15" t="s">
        <v>239</v>
      </c>
      <c r="H15">
        <v>2.9503012048192772</v>
      </c>
      <c r="I15" t="s">
        <v>5</v>
      </c>
      <c r="J15" t="s">
        <v>649</v>
      </c>
      <c r="K15" t="s">
        <v>295</v>
      </c>
      <c r="N15">
        <v>3.5496987951807228</v>
      </c>
      <c r="O15" t="s">
        <v>5</v>
      </c>
      <c r="P15" t="s">
        <v>625</v>
      </c>
      <c r="Q15" t="s">
        <v>346</v>
      </c>
    </row>
    <row r="16" spans="2:19">
      <c r="B16">
        <v>3.2906626506024095</v>
      </c>
      <c r="C16" t="s">
        <v>5</v>
      </c>
      <c r="D16" t="s">
        <v>622</v>
      </c>
      <c r="E16" t="s">
        <v>240</v>
      </c>
      <c r="H16">
        <v>3.6731927710843375</v>
      </c>
      <c r="I16" t="s">
        <v>5</v>
      </c>
      <c r="J16" t="s">
        <v>610</v>
      </c>
      <c r="K16" t="s">
        <v>296</v>
      </c>
      <c r="N16">
        <v>3.4096385542168677</v>
      </c>
      <c r="O16" t="s">
        <v>5</v>
      </c>
      <c r="P16" t="s">
        <v>641</v>
      </c>
      <c r="Q16" t="s">
        <v>347</v>
      </c>
    </row>
    <row r="17" spans="2:17">
      <c r="B17">
        <v>2.9608433734939759</v>
      </c>
      <c r="C17" t="s">
        <v>5</v>
      </c>
      <c r="D17" t="s">
        <v>644</v>
      </c>
      <c r="E17" t="s">
        <v>241</v>
      </c>
      <c r="H17">
        <v>3.3900602409638556</v>
      </c>
      <c r="I17" t="s">
        <v>5</v>
      </c>
      <c r="J17" t="s">
        <v>626</v>
      </c>
      <c r="K17" t="s">
        <v>297</v>
      </c>
      <c r="N17">
        <v>3.4382530120481927</v>
      </c>
      <c r="O17" t="s">
        <v>5</v>
      </c>
      <c r="P17" t="s">
        <v>637</v>
      </c>
      <c r="Q17" t="s">
        <v>348</v>
      </c>
    </row>
    <row r="18" spans="2:17">
      <c r="B18">
        <v>2.9051204819277108</v>
      </c>
      <c r="C18" t="s">
        <v>5</v>
      </c>
      <c r="D18" t="s">
        <v>645</v>
      </c>
      <c r="E18" t="s">
        <v>242</v>
      </c>
      <c r="H18">
        <v>3.5978915662650603</v>
      </c>
      <c r="I18" t="s">
        <v>5</v>
      </c>
      <c r="J18" t="s">
        <v>614</v>
      </c>
      <c r="K18" t="s">
        <v>298</v>
      </c>
      <c r="N18">
        <v>3.0843373493975905</v>
      </c>
      <c r="O18" t="s">
        <v>5</v>
      </c>
      <c r="P18" t="s">
        <v>658</v>
      </c>
      <c r="Q18" t="s">
        <v>349</v>
      </c>
    </row>
    <row r="19" spans="2:17">
      <c r="B19">
        <v>3.6370481927710845</v>
      </c>
      <c r="C19" t="s">
        <v>5</v>
      </c>
      <c r="D19" t="s">
        <v>607</v>
      </c>
      <c r="E19" t="s">
        <v>243</v>
      </c>
      <c r="H19">
        <v>3.1430722891566263</v>
      </c>
      <c r="I19" t="s">
        <v>5</v>
      </c>
      <c r="J19" t="s">
        <v>643</v>
      </c>
      <c r="K19" t="s">
        <v>299</v>
      </c>
      <c r="N19">
        <v>3.0647590361445785</v>
      </c>
      <c r="O19" t="s">
        <v>5</v>
      </c>
      <c r="P19" t="s">
        <v>660</v>
      </c>
      <c r="Q19" t="s">
        <v>350</v>
      </c>
    </row>
    <row r="20" spans="2:17">
      <c r="B20">
        <v>3.4698795180722892</v>
      </c>
      <c r="C20" t="s">
        <v>5</v>
      </c>
      <c r="D20" t="s">
        <v>612</v>
      </c>
      <c r="E20" t="s">
        <v>244</v>
      </c>
      <c r="H20">
        <v>3.1385542168674698</v>
      </c>
      <c r="I20" t="s">
        <v>5</v>
      </c>
      <c r="J20" t="s">
        <v>644</v>
      </c>
      <c r="K20" t="s">
        <v>300</v>
      </c>
      <c r="N20">
        <v>3.5240963855421685</v>
      </c>
      <c r="O20" t="s">
        <v>5</v>
      </c>
      <c r="P20" t="s">
        <v>631</v>
      </c>
      <c r="Q20" t="s">
        <v>351</v>
      </c>
    </row>
    <row r="21" spans="2:17">
      <c r="B21">
        <v>2.8930722891566263</v>
      </c>
      <c r="C21" t="s">
        <v>5</v>
      </c>
      <c r="D21" t="s">
        <v>646</v>
      </c>
      <c r="E21" t="s">
        <v>245</v>
      </c>
      <c r="H21">
        <v>3.2153614457831323</v>
      </c>
      <c r="I21" t="s">
        <v>5</v>
      </c>
      <c r="J21" t="s">
        <v>641</v>
      </c>
      <c r="K21" t="s">
        <v>301</v>
      </c>
      <c r="N21">
        <v>3.0783132530120483</v>
      </c>
      <c r="O21" t="s">
        <v>5</v>
      </c>
      <c r="P21" t="s">
        <v>659</v>
      </c>
      <c r="Q21" t="s">
        <v>352</v>
      </c>
    </row>
    <row r="22" spans="2:17">
      <c r="B22">
        <v>2.9909638554216866</v>
      </c>
      <c r="C22" t="s">
        <v>5</v>
      </c>
      <c r="D22" t="s">
        <v>642</v>
      </c>
      <c r="E22" t="s">
        <v>246</v>
      </c>
      <c r="H22">
        <v>3.7786144578313254</v>
      </c>
      <c r="I22" t="s">
        <v>5</v>
      </c>
      <c r="J22" t="s">
        <v>606</v>
      </c>
      <c r="K22" t="s">
        <v>302</v>
      </c>
      <c r="N22">
        <v>3.3930722891566263</v>
      </c>
      <c r="O22" t="s">
        <v>5</v>
      </c>
      <c r="P22" t="s">
        <v>643</v>
      </c>
      <c r="Q22" t="s">
        <v>353</v>
      </c>
    </row>
    <row r="23" spans="2:17">
      <c r="B23">
        <v>3.5617469879518073</v>
      </c>
      <c r="C23" t="s">
        <v>5</v>
      </c>
      <c r="D23" t="s">
        <v>610</v>
      </c>
      <c r="E23" t="s">
        <v>247</v>
      </c>
      <c r="H23">
        <v>3.6987951807228914</v>
      </c>
      <c r="I23" t="s">
        <v>5</v>
      </c>
      <c r="J23" t="s">
        <v>609</v>
      </c>
      <c r="K23" t="s">
        <v>303</v>
      </c>
      <c r="N23">
        <v>3.6340361445783134</v>
      </c>
      <c r="O23" t="s">
        <v>5</v>
      </c>
      <c r="P23" t="s">
        <v>618</v>
      </c>
      <c r="Q23" t="s">
        <v>354</v>
      </c>
    </row>
    <row r="24" spans="2:17">
      <c r="B24">
        <v>3.0828313253012047</v>
      </c>
      <c r="C24" t="s">
        <v>5</v>
      </c>
      <c r="D24" t="s">
        <v>635</v>
      </c>
      <c r="E24" t="s">
        <v>248</v>
      </c>
      <c r="H24">
        <v>2.9533132530120483</v>
      </c>
      <c r="I24" t="s">
        <v>5</v>
      </c>
      <c r="J24" t="s">
        <v>648</v>
      </c>
      <c r="K24" t="s">
        <v>304</v>
      </c>
      <c r="N24">
        <v>3.6475903614457832</v>
      </c>
      <c r="O24" t="s">
        <v>5</v>
      </c>
      <c r="P24" t="s">
        <v>617</v>
      </c>
      <c r="Q24" t="s">
        <v>355</v>
      </c>
    </row>
    <row r="25" spans="2:17">
      <c r="B25">
        <v>3.3237951807228914</v>
      </c>
      <c r="C25" t="s">
        <v>5</v>
      </c>
      <c r="D25" t="s">
        <v>619</v>
      </c>
      <c r="E25" t="s">
        <v>249</v>
      </c>
      <c r="H25">
        <v>3.4939759036144578</v>
      </c>
      <c r="I25" t="s">
        <v>5</v>
      </c>
      <c r="J25" t="s">
        <v>619</v>
      </c>
      <c r="K25" t="s">
        <v>305</v>
      </c>
      <c r="N25">
        <v>3.6656626506024095</v>
      </c>
      <c r="O25" t="s">
        <v>5</v>
      </c>
      <c r="P25" t="s">
        <v>613</v>
      </c>
      <c r="Q25" t="s">
        <v>356</v>
      </c>
    </row>
    <row r="26" spans="2:17">
      <c r="B26">
        <v>3.2409638554216866</v>
      </c>
      <c r="C26" t="s">
        <v>5</v>
      </c>
      <c r="D26" t="s">
        <v>627</v>
      </c>
      <c r="E26" t="s">
        <v>250</v>
      </c>
      <c r="H26">
        <v>2.8855421686746987</v>
      </c>
      <c r="I26" t="s">
        <v>5</v>
      </c>
      <c r="J26" t="s">
        <v>652</v>
      </c>
      <c r="K26" t="s">
        <v>306</v>
      </c>
      <c r="N26">
        <v>3.3373493975903616</v>
      </c>
      <c r="O26" t="s">
        <v>5</v>
      </c>
      <c r="P26" t="s">
        <v>645</v>
      </c>
      <c r="Q26" t="s">
        <v>357</v>
      </c>
    </row>
    <row r="27" spans="2:17">
      <c r="B27">
        <v>3.0587349397590362</v>
      </c>
      <c r="C27" t="s">
        <v>5</v>
      </c>
      <c r="D27" t="s">
        <v>637</v>
      </c>
      <c r="E27" t="s">
        <v>251</v>
      </c>
      <c r="H27">
        <v>3.6024096385542168</v>
      </c>
      <c r="I27" t="s">
        <v>5</v>
      </c>
      <c r="J27" t="s">
        <v>612</v>
      </c>
      <c r="K27" t="s">
        <v>307</v>
      </c>
      <c r="N27">
        <v>3.6280120481927711</v>
      </c>
      <c r="O27" t="s">
        <v>5</v>
      </c>
      <c r="P27" t="s">
        <v>619</v>
      </c>
      <c r="Q27" t="s">
        <v>358</v>
      </c>
    </row>
    <row r="28" spans="2:17">
      <c r="B28">
        <v>3.6792168674698793</v>
      </c>
      <c r="C28" t="s">
        <v>5</v>
      </c>
      <c r="D28" t="s">
        <v>606</v>
      </c>
      <c r="E28" t="s">
        <v>252</v>
      </c>
      <c r="H28">
        <v>3.2620481927710845</v>
      </c>
      <c r="I28" t="s">
        <v>5</v>
      </c>
      <c r="J28" t="s">
        <v>635</v>
      </c>
      <c r="K28" t="s">
        <v>308</v>
      </c>
      <c r="N28">
        <v>2.9593373493975905</v>
      </c>
      <c r="O28" t="s">
        <v>5</v>
      </c>
      <c r="P28" t="s">
        <v>664</v>
      </c>
      <c r="Q28" t="s">
        <v>359</v>
      </c>
    </row>
    <row r="29" spans="2:17">
      <c r="B29">
        <v>2.8644578313253013</v>
      </c>
      <c r="C29" t="s">
        <v>5</v>
      </c>
      <c r="D29" t="s">
        <v>648</v>
      </c>
      <c r="E29" t="s">
        <v>253</v>
      </c>
      <c r="H29">
        <v>3.7123493975903616</v>
      </c>
      <c r="I29" t="s">
        <v>5</v>
      </c>
      <c r="J29" t="s">
        <v>608</v>
      </c>
      <c r="K29" t="s">
        <v>309</v>
      </c>
      <c r="N29">
        <v>3.3207831325301207</v>
      </c>
      <c r="O29" t="s">
        <v>5</v>
      </c>
      <c r="P29" t="s">
        <v>646</v>
      </c>
      <c r="Q29" t="s">
        <v>360</v>
      </c>
    </row>
    <row r="30" spans="2:17">
      <c r="B30">
        <v>3.1204819277108435</v>
      </c>
      <c r="C30" t="s">
        <v>5</v>
      </c>
      <c r="D30" t="s">
        <v>632</v>
      </c>
      <c r="E30" t="s">
        <v>254</v>
      </c>
      <c r="H30">
        <v>3.2334337349397591</v>
      </c>
      <c r="I30" t="s">
        <v>5</v>
      </c>
      <c r="J30" t="s">
        <v>639</v>
      </c>
      <c r="K30" t="s">
        <v>310</v>
      </c>
      <c r="N30">
        <v>3.5828313253012047</v>
      </c>
      <c r="O30" t="s">
        <v>5</v>
      </c>
      <c r="P30" t="s">
        <v>623</v>
      </c>
      <c r="Q30" t="s">
        <v>361</v>
      </c>
    </row>
    <row r="31" spans="2:17">
      <c r="B31">
        <v>3.4653614457831323</v>
      </c>
      <c r="C31" t="s">
        <v>5</v>
      </c>
      <c r="D31" t="s">
        <v>613</v>
      </c>
      <c r="E31" t="s">
        <v>255</v>
      </c>
      <c r="H31">
        <v>3.2168674698795181</v>
      </c>
      <c r="I31" t="s">
        <v>5</v>
      </c>
      <c r="J31" t="s">
        <v>640</v>
      </c>
      <c r="K31" t="s">
        <v>311</v>
      </c>
      <c r="N31">
        <v>3.9623493975903616</v>
      </c>
      <c r="O31" t="s">
        <v>5</v>
      </c>
      <c r="P31" t="s">
        <v>656</v>
      </c>
      <c r="Q31" t="s">
        <v>362</v>
      </c>
    </row>
    <row r="32" spans="2:17">
      <c r="B32">
        <v>2.8433734939759034</v>
      </c>
      <c r="C32" t="s">
        <v>5</v>
      </c>
      <c r="D32" t="s">
        <v>649</v>
      </c>
      <c r="E32" t="s">
        <v>256</v>
      </c>
      <c r="H32">
        <v>3.6054216867469879</v>
      </c>
      <c r="I32" t="s">
        <v>5</v>
      </c>
      <c r="J32" t="s">
        <v>611</v>
      </c>
      <c r="K32" t="s">
        <v>312</v>
      </c>
      <c r="N32">
        <v>3.6506024096385543</v>
      </c>
      <c r="O32" t="s">
        <v>5</v>
      </c>
      <c r="P32" t="s">
        <v>615</v>
      </c>
      <c r="Q32" t="s">
        <v>363</v>
      </c>
    </row>
    <row r="33" spans="2:17">
      <c r="B33">
        <v>3.6099397590361444</v>
      </c>
      <c r="C33" t="s">
        <v>5</v>
      </c>
      <c r="D33" t="s">
        <v>608</v>
      </c>
      <c r="E33" t="s">
        <v>257</v>
      </c>
      <c r="H33">
        <v>3.4262048192771086</v>
      </c>
      <c r="I33" t="s">
        <v>5</v>
      </c>
      <c r="J33" t="s">
        <v>625</v>
      </c>
      <c r="K33" t="s">
        <v>313</v>
      </c>
      <c r="N33">
        <v>3.9292168674698793</v>
      </c>
      <c r="O33" t="s">
        <v>5</v>
      </c>
      <c r="P33" t="s">
        <v>604</v>
      </c>
      <c r="Q33" t="s">
        <v>364</v>
      </c>
    </row>
    <row r="34" spans="2:17">
      <c r="B34">
        <v>3.8539156626506026</v>
      </c>
      <c r="C34" t="s">
        <v>5</v>
      </c>
      <c r="D34" t="s">
        <v>604</v>
      </c>
      <c r="E34" t="s">
        <v>258</v>
      </c>
      <c r="H34">
        <v>3.338855421686747</v>
      </c>
      <c r="I34" t="s">
        <v>5</v>
      </c>
      <c r="J34" t="s">
        <v>630</v>
      </c>
      <c r="K34" t="s">
        <v>314</v>
      </c>
      <c r="N34">
        <v>3.5451807228915664</v>
      </c>
      <c r="O34" t="s">
        <v>5</v>
      </c>
      <c r="P34" t="s">
        <v>626</v>
      </c>
      <c r="Q34" t="s">
        <v>365</v>
      </c>
    </row>
    <row r="35" spans="2:17">
      <c r="B35">
        <v>3.4954819277108435</v>
      </c>
      <c r="C35" t="s">
        <v>5</v>
      </c>
      <c r="D35" t="s">
        <v>611</v>
      </c>
      <c r="E35" t="s">
        <v>259</v>
      </c>
      <c r="H35">
        <v>3.3524096385542168</v>
      </c>
      <c r="I35" t="s">
        <v>5</v>
      </c>
      <c r="J35" t="s">
        <v>629</v>
      </c>
      <c r="K35" t="s">
        <v>315</v>
      </c>
      <c r="N35">
        <v>3.4864457831325302</v>
      </c>
      <c r="O35" t="s">
        <v>5</v>
      </c>
      <c r="P35" t="s">
        <v>634</v>
      </c>
      <c r="Q35" t="s">
        <v>366</v>
      </c>
    </row>
    <row r="36" spans="2:17">
      <c r="B36">
        <v>3.0466867469879517</v>
      </c>
      <c r="C36" t="s">
        <v>5</v>
      </c>
      <c r="D36" t="s">
        <v>640</v>
      </c>
      <c r="E36" t="s">
        <v>260</v>
      </c>
      <c r="H36">
        <v>3.4307228915662651</v>
      </c>
      <c r="I36" t="s">
        <v>5</v>
      </c>
      <c r="J36" t="s">
        <v>623</v>
      </c>
      <c r="K36" t="s">
        <v>316</v>
      </c>
      <c r="N36">
        <v>3.7409638554216866</v>
      </c>
      <c r="O36" t="s">
        <v>5</v>
      </c>
      <c r="P36" t="s">
        <v>610</v>
      </c>
      <c r="Q36" t="s">
        <v>367</v>
      </c>
    </row>
    <row r="37" spans="2:17">
      <c r="B37">
        <v>3.2996987951807228</v>
      </c>
      <c r="C37" t="s">
        <v>5</v>
      </c>
      <c r="D37" t="s">
        <v>620</v>
      </c>
      <c r="E37" t="s">
        <v>261</v>
      </c>
      <c r="H37">
        <v>3.3539156626506026</v>
      </c>
      <c r="I37" t="s">
        <v>5</v>
      </c>
      <c r="J37" t="s">
        <v>628</v>
      </c>
      <c r="K37" t="s">
        <v>317</v>
      </c>
      <c r="N37">
        <v>3.5376506024096384</v>
      </c>
      <c r="O37" t="s">
        <v>5</v>
      </c>
      <c r="P37" t="s">
        <v>629</v>
      </c>
      <c r="Q37" t="s">
        <v>368</v>
      </c>
    </row>
    <row r="38" spans="2:17">
      <c r="B38">
        <v>3.2515060240963853</v>
      </c>
      <c r="C38" t="s">
        <v>5</v>
      </c>
      <c r="D38" t="s">
        <v>624</v>
      </c>
      <c r="E38" t="s">
        <v>262</v>
      </c>
      <c r="H38">
        <v>3.2710843373493974</v>
      </c>
      <c r="I38" t="s">
        <v>5</v>
      </c>
      <c r="J38" t="s">
        <v>634</v>
      </c>
      <c r="K38" t="s">
        <v>318</v>
      </c>
      <c r="N38">
        <v>3.5451807228915664</v>
      </c>
      <c r="O38" t="s">
        <v>5</v>
      </c>
      <c r="P38" t="s">
        <v>626</v>
      </c>
      <c r="Q38" t="s">
        <v>369</v>
      </c>
    </row>
    <row r="39" spans="2:17">
      <c r="B39">
        <v>3.2123493975903616</v>
      </c>
      <c r="C39" t="s">
        <v>5</v>
      </c>
      <c r="D39" t="s">
        <v>628</v>
      </c>
      <c r="E39" t="s">
        <v>263</v>
      </c>
      <c r="H39">
        <v>3.1174698795180724</v>
      </c>
      <c r="I39" t="s">
        <v>5</v>
      </c>
      <c r="J39" t="s">
        <v>645</v>
      </c>
      <c r="K39" t="s">
        <v>319</v>
      </c>
      <c r="N39">
        <v>3.6506024096385543</v>
      </c>
      <c r="O39" t="s">
        <v>5</v>
      </c>
      <c r="P39" t="s">
        <v>615</v>
      </c>
      <c r="Q39" t="s">
        <v>370</v>
      </c>
    </row>
    <row r="40" spans="2:17">
      <c r="B40">
        <v>3.7213855421686746</v>
      </c>
      <c r="C40" t="s">
        <v>5</v>
      </c>
      <c r="D40" t="s">
        <v>605</v>
      </c>
      <c r="E40" t="s">
        <v>264</v>
      </c>
      <c r="H40">
        <v>3.5180722891566263</v>
      </c>
      <c r="I40" t="s">
        <v>5</v>
      </c>
      <c r="J40" t="s">
        <v>617</v>
      </c>
      <c r="K40" t="s">
        <v>320</v>
      </c>
      <c r="N40">
        <v>3.6746987951807228</v>
      </c>
      <c r="O40" t="s">
        <v>5</v>
      </c>
      <c r="P40" t="s">
        <v>612</v>
      </c>
      <c r="Q40" t="s">
        <v>371</v>
      </c>
    </row>
    <row r="41" spans="2:17">
      <c r="B41">
        <v>3.0376506024096384</v>
      </c>
      <c r="C41" t="s">
        <v>5</v>
      </c>
      <c r="D41" t="s">
        <v>641</v>
      </c>
      <c r="E41" t="s">
        <v>265</v>
      </c>
      <c r="H41">
        <v>3.3162650602409638</v>
      </c>
      <c r="I41" t="s">
        <v>5</v>
      </c>
      <c r="J41" t="s">
        <v>631</v>
      </c>
      <c r="K41" t="s">
        <v>321</v>
      </c>
      <c r="N41">
        <v>3.7831325301204819</v>
      </c>
      <c r="O41" t="s">
        <v>5</v>
      </c>
      <c r="P41" t="s">
        <v>607</v>
      </c>
      <c r="Q41" t="s">
        <v>372</v>
      </c>
    </row>
    <row r="42" spans="2:17">
      <c r="B42">
        <v>3.3795180722891565</v>
      </c>
      <c r="C42" t="s">
        <v>5</v>
      </c>
      <c r="D42" t="s">
        <v>616</v>
      </c>
      <c r="E42" t="s">
        <v>266</v>
      </c>
      <c r="H42">
        <v>3.2454819277108435</v>
      </c>
      <c r="I42" t="s">
        <v>5</v>
      </c>
      <c r="J42" t="s">
        <v>636</v>
      </c>
      <c r="K42" t="s">
        <v>322</v>
      </c>
      <c r="N42">
        <v>3.6280120481927711</v>
      </c>
      <c r="O42" t="s">
        <v>5</v>
      </c>
      <c r="P42" t="s">
        <v>619</v>
      </c>
      <c r="Q42" t="s">
        <v>373</v>
      </c>
    </row>
    <row r="43" spans="2:17">
      <c r="B43">
        <v>3.1475903614457832</v>
      </c>
      <c r="C43" t="s">
        <v>5</v>
      </c>
      <c r="D43" t="s">
        <v>631</v>
      </c>
      <c r="E43" t="s">
        <v>267</v>
      </c>
      <c r="H43">
        <v>3.4819277108433737</v>
      </c>
      <c r="I43" t="s">
        <v>5</v>
      </c>
      <c r="J43" t="s">
        <v>621</v>
      </c>
      <c r="K43" t="s">
        <v>323</v>
      </c>
      <c r="N43">
        <v>3.6159638554216866</v>
      </c>
      <c r="O43" t="s">
        <v>5</v>
      </c>
      <c r="P43" t="s">
        <v>621</v>
      </c>
      <c r="Q43" t="s">
        <v>374</v>
      </c>
    </row>
    <row r="44" spans="2:17">
      <c r="B44">
        <v>3.1114457831325302</v>
      </c>
      <c r="C44" t="s">
        <v>5</v>
      </c>
      <c r="D44" t="s">
        <v>633</v>
      </c>
      <c r="E44" t="s">
        <v>268</v>
      </c>
      <c r="H44">
        <v>3.3659638554216866</v>
      </c>
      <c r="I44" t="s">
        <v>5</v>
      </c>
      <c r="J44" t="s">
        <v>627</v>
      </c>
      <c r="K44" t="s">
        <v>324</v>
      </c>
      <c r="N44">
        <v>3.5301204819277108</v>
      </c>
      <c r="O44" t="s">
        <v>5</v>
      </c>
      <c r="P44" t="s">
        <v>630</v>
      </c>
      <c r="Q44" t="s">
        <v>375</v>
      </c>
    </row>
    <row r="45" spans="2:17">
      <c r="B45">
        <v>3.2846385542168677</v>
      </c>
      <c r="C45" t="s">
        <v>5</v>
      </c>
      <c r="D45" t="s">
        <v>623</v>
      </c>
      <c r="E45" t="s">
        <v>269</v>
      </c>
      <c r="H45">
        <v>2.9307228915662651</v>
      </c>
      <c r="I45" t="s">
        <v>5</v>
      </c>
      <c r="J45" t="s">
        <v>651</v>
      </c>
      <c r="K45" t="s">
        <v>325</v>
      </c>
      <c r="N45">
        <v>3.2439759036144578</v>
      </c>
      <c r="O45" t="s">
        <v>5</v>
      </c>
      <c r="P45" t="s">
        <v>651</v>
      </c>
      <c r="Q45" t="s">
        <v>376</v>
      </c>
    </row>
    <row r="46" spans="2:17">
      <c r="B46">
        <v>3.3463855421686746</v>
      </c>
      <c r="C46" t="s">
        <v>5</v>
      </c>
      <c r="D46" t="s">
        <v>617</v>
      </c>
      <c r="E46" t="s">
        <v>270</v>
      </c>
      <c r="H46">
        <v>3.7756024096385543</v>
      </c>
      <c r="I46" t="s">
        <v>5</v>
      </c>
      <c r="J46" t="s">
        <v>607</v>
      </c>
      <c r="K46" t="s">
        <v>326</v>
      </c>
      <c r="N46">
        <v>3.2409638554216866</v>
      </c>
      <c r="O46" t="s">
        <v>5</v>
      </c>
      <c r="P46" t="s">
        <v>652</v>
      </c>
      <c r="Q46" t="s">
        <v>377</v>
      </c>
    </row>
    <row r="47" spans="2:17">
      <c r="B47">
        <v>2.8358433734939759</v>
      </c>
      <c r="C47" t="s">
        <v>5</v>
      </c>
      <c r="D47" t="s">
        <v>650</v>
      </c>
      <c r="E47" t="s">
        <v>271</v>
      </c>
      <c r="H47">
        <v>3.5707831325301207</v>
      </c>
      <c r="I47" t="s">
        <v>5</v>
      </c>
      <c r="J47" t="s">
        <v>616</v>
      </c>
      <c r="K47" t="s">
        <v>327</v>
      </c>
      <c r="N47">
        <v>3.4246987951807228</v>
      </c>
      <c r="O47" t="s">
        <v>5</v>
      </c>
      <c r="P47" t="s">
        <v>640</v>
      </c>
      <c r="Q47" t="s">
        <v>378</v>
      </c>
    </row>
    <row r="48" spans="2:17">
      <c r="B48">
        <v>3.0903614457831323</v>
      </c>
      <c r="C48" t="s">
        <v>5</v>
      </c>
      <c r="D48" t="s">
        <v>634</v>
      </c>
      <c r="E48" t="s">
        <v>272</v>
      </c>
      <c r="H48">
        <v>3.197289156626506</v>
      </c>
      <c r="I48" t="s">
        <v>5</v>
      </c>
      <c r="J48" t="s">
        <v>642</v>
      </c>
      <c r="K48" t="s">
        <v>328</v>
      </c>
      <c r="N48">
        <v>3.0496987951807228</v>
      </c>
      <c r="O48" t="s">
        <v>5</v>
      </c>
      <c r="P48" t="s">
        <v>662</v>
      </c>
      <c r="Q48" t="s">
        <v>379</v>
      </c>
    </row>
    <row r="49" spans="2:17">
      <c r="B49">
        <v>3.0496987951807228</v>
      </c>
      <c r="C49" t="s">
        <v>5</v>
      </c>
      <c r="D49" t="s">
        <v>638</v>
      </c>
      <c r="E49" t="s">
        <v>273</v>
      </c>
      <c r="H49">
        <v>3.2876506024096384</v>
      </c>
      <c r="I49" t="s">
        <v>5</v>
      </c>
      <c r="J49" t="s">
        <v>633</v>
      </c>
      <c r="K49" t="s">
        <v>329</v>
      </c>
      <c r="N49">
        <v>3.5542168674698793</v>
      </c>
      <c r="O49" t="s">
        <v>5</v>
      </c>
      <c r="P49" t="s">
        <v>624</v>
      </c>
      <c r="Q49" t="s">
        <v>380</v>
      </c>
    </row>
    <row r="50" spans="2:17">
      <c r="B50">
        <v>3.2484939759036147</v>
      </c>
      <c r="C50" t="s">
        <v>5</v>
      </c>
      <c r="D50" t="s">
        <v>625</v>
      </c>
      <c r="E50" t="s">
        <v>274</v>
      </c>
      <c r="H50">
        <v>3.4533132530120483</v>
      </c>
      <c r="I50" t="s">
        <v>5</v>
      </c>
      <c r="J50" t="s">
        <v>622</v>
      </c>
      <c r="K50" t="s">
        <v>330</v>
      </c>
      <c r="N50">
        <v>3.2786144578313254</v>
      </c>
      <c r="O50" t="s">
        <v>5</v>
      </c>
      <c r="P50" t="s">
        <v>649</v>
      </c>
      <c r="Q50" t="s">
        <v>381</v>
      </c>
    </row>
    <row r="51" spans="2:17">
      <c r="B51">
        <v>3.3840361445783134</v>
      </c>
      <c r="C51" t="s">
        <v>5</v>
      </c>
      <c r="D51" t="s">
        <v>615</v>
      </c>
      <c r="E51" t="s">
        <v>275</v>
      </c>
      <c r="H51">
        <v>3.6024096385542168</v>
      </c>
      <c r="I51" t="s">
        <v>5</v>
      </c>
      <c r="J51" t="s">
        <v>612</v>
      </c>
      <c r="K51" t="s">
        <v>331</v>
      </c>
      <c r="N51">
        <v>3.4954819277108435</v>
      </c>
      <c r="O51" t="s">
        <v>5</v>
      </c>
      <c r="P51" t="s">
        <v>633</v>
      </c>
      <c r="Q51" t="s">
        <v>382</v>
      </c>
    </row>
    <row r="52" spans="2:17">
      <c r="B52">
        <v>2.8358433734939759</v>
      </c>
      <c r="C52" t="s">
        <v>5</v>
      </c>
      <c r="D52" t="s">
        <v>650</v>
      </c>
      <c r="E52" t="s">
        <v>276</v>
      </c>
      <c r="H52">
        <v>3.2409638554216866</v>
      </c>
      <c r="I52" t="s">
        <v>5</v>
      </c>
      <c r="J52" t="s">
        <v>637</v>
      </c>
      <c r="K52" t="s">
        <v>332</v>
      </c>
      <c r="N52">
        <v>3.0617469879518073</v>
      </c>
      <c r="O52" t="s">
        <v>5</v>
      </c>
      <c r="P52" t="s">
        <v>661</v>
      </c>
      <c r="Q52" t="s">
        <v>383</v>
      </c>
    </row>
    <row r="53" spans="2:17">
      <c r="B53">
        <v>3.0481927710843375</v>
      </c>
      <c r="C53" t="s">
        <v>5</v>
      </c>
      <c r="D53" t="s">
        <v>639</v>
      </c>
      <c r="E53" t="s">
        <v>277</v>
      </c>
      <c r="H53">
        <v>2.9457831325301207</v>
      </c>
      <c r="I53" t="s">
        <v>5</v>
      </c>
      <c r="J53" t="s">
        <v>650</v>
      </c>
      <c r="K53" t="s">
        <v>333</v>
      </c>
      <c r="N53">
        <v>3.6039156626506026</v>
      </c>
      <c r="O53" t="s">
        <v>5</v>
      </c>
      <c r="P53" t="s">
        <v>622</v>
      </c>
      <c r="Q53" t="s">
        <v>384</v>
      </c>
    </row>
    <row r="54" spans="2:17">
      <c r="B54">
        <v>2.8659638554216866</v>
      </c>
      <c r="C54" t="s">
        <v>5</v>
      </c>
      <c r="D54" t="s">
        <v>647</v>
      </c>
      <c r="E54" t="s">
        <v>278</v>
      </c>
      <c r="H54">
        <v>2.9969879518072289</v>
      </c>
      <c r="I54" t="s">
        <v>5</v>
      </c>
      <c r="J54" t="s">
        <v>647</v>
      </c>
      <c r="K54" t="s">
        <v>334</v>
      </c>
      <c r="N54">
        <v>3.3072289156626504</v>
      </c>
      <c r="O54" t="s">
        <v>5</v>
      </c>
      <c r="P54" t="s">
        <v>647</v>
      </c>
      <c r="Q54" t="s">
        <v>385</v>
      </c>
    </row>
    <row r="55" spans="2:17">
      <c r="B55">
        <v>3.1596385542168677</v>
      </c>
      <c r="C55" t="s">
        <v>5</v>
      </c>
      <c r="D55" t="s">
        <v>630</v>
      </c>
      <c r="E55" t="s">
        <v>279</v>
      </c>
      <c r="H55">
        <v>2.8689759036144578</v>
      </c>
      <c r="I55" t="s">
        <v>5</v>
      </c>
      <c r="J55" t="s">
        <v>653</v>
      </c>
      <c r="K55" t="s">
        <v>335</v>
      </c>
      <c r="N55">
        <v>3.8087349397590362</v>
      </c>
      <c r="O55" t="s">
        <v>5</v>
      </c>
      <c r="P55" t="s">
        <v>606</v>
      </c>
      <c r="Q55" t="s">
        <v>386</v>
      </c>
    </row>
    <row r="56" spans="2:17">
      <c r="B56">
        <v>3.0813253012048194</v>
      </c>
      <c r="C56" t="s">
        <v>5</v>
      </c>
      <c r="D56" t="s">
        <v>636</v>
      </c>
      <c r="E56" t="s">
        <v>280</v>
      </c>
      <c r="H56">
        <v>3.2996987951807228</v>
      </c>
      <c r="I56" t="s">
        <v>5</v>
      </c>
      <c r="J56" t="s">
        <v>632</v>
      </c>
      <c r="K56" t="s">
        <v>336</v>
      </c>
      <c r="N56">
        <v>3.2906626506024095</v>
      </c>
      <c r="O56" t="s">
        <v>5</v>
      </c>
      <c r="P56" t="s">
        <v>648</v>
      </c>
      <c r="Q56" t="s">
        <v>387</v>
      </c>
    </row>
    <row r="57" spans="2:17">
      <c r="N57">
        <v>3.3825301204819276</v>
      </c>
      <c r="O57" t="s">
        <v>5</v>
      </c>
      <c r="P57" t="s">
        <v>644</v>
      </c>
      <c r="Q57" t="s">
        <v>388</v>
      </c>
    </row>
    <row r="58" spans="2:17">
      <c r="N58">
        <v>3.4834337349397591</v>
      </c>
      <c r="O58" t="s">
        <v>5</v>
      </c>
      <c r="P58" t="s">
        <v>636</v>
      </c>
      <c r="Q58" t="s">
        <v>389</v>
      </c>
    </row>
    <row r="59" spans="2:17">
      <c r="N59">
        <v>3.4081325301204819</v>
      </c>
      <c r="O59" t="s">
        <v>5</v>
      </c>
      <c r="P59" t="s">
        <v>642</v>
      </c>
      <c r="Q59" t="s">
        <v>390</v>
      </c>
    </row>
    <row r="60" spans="2:17">
      <c r="N60">
        <v>3.6596385542168677</v>
      </c>
      <c r="O60" t="s">
        <v>5</v>
      </c>
      <c r="P60" t="s">
        <v>614</v>
      </c>
      <c r="Q60" t="s">
        <v>391</v>
      </c>
    </row>
    <row r="61" spans="2:17">
      <c r="N61">
        <v>3.4382530120481927</v>
      </c>
      <c r="O61" t="s">
        <v>5</v>
      </c>
      <c r="P61" t="s">
        <v>637</v>
      </c>
      <c r="Q61" t="s">
        <v>392</v>
      </c>
    </row>
    <row r="62" spans="2:17">
      <c r="N62">
        <v>3.0030120481927711</v>
      </c>
      <c r="O62" t="s">
        <v>5</v>
      </c>
      <c r="P62" t="s">
        <v>663</v>
      </c>
      <c r="Q62" t="s">
        <v>393</v>
      </c>
    </row>
    <row r="63" spans="2:17">
      <c r="N63">
        <v>3.2635542168674698</v>
      </c>
      <c r="O63" t="s">
        <v>5</v>
      </c>
      <c r="P63" t="s">
        <v>650</v>
      </c>
      <c r="Q63" t="s">
        <v>394</v>
      </c>
    </row>
    <row r="64" spans="2:17">
      <c r="N64">
        <v>3.2183734939759034</v>
      </c>
      <c r="O64" t="s">
        <v>5</v>
      </c>
      <c r="P64" t="s">
        <v>657</v>
      </c>
      <c r="Q64" t="s">
        <v>395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4:U36"/>
  <sheetViews>
    <sheetView topLeftCell="H4" workbookViewId="0">
      <selection activeCell="R32" sqref="R32"/>
    </sheetView>
  </sheetViews>
  <sheetFormatPr defaultRowHeight="15"/>
  <cols>
    <col min="2" max="2" width="16.7109375" customWidth="1"/>
    <col min="3" max="4" width="11" customWidth="1"/>
    <col min="5" max="5" width="16.42578125" customWidth="1"/>
    <col min="7" max="7" width="12.7109375" customWidth="1"/>
    <col min="8" max="11" width="11" customWidth="1"/>
    <col min="13" max="13" width="13.42578125" customWidth="1"/>
    <col min="14" max="15" width="11" customWidth="1"/>
    <col min="16" max="16" width="15.85546875" customWidth="1"/>
    <col min="18" max="18" width="15.85546875" customWidth="1"/>
    <col min="19" max="20" width="11" customWidth="1"/>
    <col min="21" max="21" width="14" customWidth="1"/>
  </cols>
  <sheetData>
    <row r="4" spans="2:21">
      <c r="B4" t="s">
        <v>599</v>
      </c>
      <c r="C4" t="s">
        <v>600</v>
      </c>
      <c r="D4" t="s">
        <v>601</v>
      </c>
      <c r="E4" t="s">
        <v>602</v>
      </c>
      <c r="G4" t="s">
        <v>599</v>
      </c>
      <c r="H4" t="s">
        <v>600</v>
      </c>
      <c r="I4" t="s">
        <v>601</v>
      </c>
      <c r="J4" t="s">
        <v>602</v>
      </c>
      <c r="K4" t="s">
        <v>603</v>
      </c>
      <c r="M4" t="s">
        <v>599</v>
      </c>
      <c r="N4" t="s">
        <v>600</v>
      </c>
      <c r="O4" t="s">
        <v>601</v>
      </c>
      <c r="P4" t="s">
        <v>602</v>
      </c>
      <c r="R4" t="s">
        <v>599</v>
      </c>
      <c r="S4" t="s">
        <v>600</v>
      </c>
      <c r="T4" t="s">
        <v>601</v>
      </c>
      <c r="U4" t="s">
        <v>602</v>
      </c>
    </row>
    <row r="5" spans="2:21">
      <c r="B5">
        <v>3.790909090909091</v>
      </c>
      <c r="C5" t="s">
        <v>5</v>
      </c>
      <c r="D5" t="s">
        <v>604</v>
      </c>
      <c r="E5" t="s">
        <v>494</v>
      </c>
      <c r="G5">
        <v>3.5030303030303029</v>
      </c>
      <c r="H5" t="s">
        <v>5</v>
      </c>
      <c r="I5" t="s">
        <v>609</v>
      </c>
      <c r="J5" t="s">
        <v>495</v>
      </c>
      <c r="M5">
        <v>3.290909090909091</v>
      </c>
      <c r="N5" t="s">
        <v>5</v>
      </c>
      <c r="O5" t="s">
        <v>616</v>
      </c>
      <c r="P5" t="s">
        <v>539</v>
      </c>
      <c r="R5">
        <v>3.6385542168674698</v>
      </c>
      <c r="S5" t="s">
        <v>5</v>
      </c>
      <c r="T5" t="s">
        <v>606</v>
      </c>
      <c r="U5" t="s">
        <v>518</v>
      </c>
    </row>
    <row r="6" spans="2:21">
      <c r="B6">
        <v>3.6833333333333331</v>
      </c>
      <c r="C6" t="s">
        <v>5</v>
      </c>
      <c r="D6" t="s">
        <v>607</v>
      </c>
      <c r="E6" t="s">
        <v>458</v>
      </c>
      <c r="G6">
        <v>3.8</v>
      </c>
      <c r="H6" t="s">
        <v>5</v>
      </c>
      <c r="I6" t="s">
        <v>656</v>
      </c>
      <c r="J6" t="s">
        <v>496</v>
      </c>
      <c r="M6">
        <v>3.5257575757575759</v>
      </c>
      <c r="N6" t="s">
        <v>5</v>
      </c>
      <c r="O6" t="s">
        <v>609</v>
      </c>
      <c r="P6" t="s">
        <v>540</v>
      </c>
      <c r="R6">
        <v>3.1852409638554215</v>
      </c>
      <c r="S6" t="s">
        <v>5</v>
      </c>
      <c r="T6" t="s">
        <v>614</v>
      </c>
      <c r="U6" t="s">
        <v>519</v>
      </c>
    </row>
    <row r="7" spans="2:21">
      <c r="B7">
        <v>3.5287878787878788</v>
      </c>
      <c r="C7" t="s">
        <v>5</v>
      </c>
      <c r="D7" t="s">
        <v>611</v>
      </c>
      <c r="E7" t="s">
        <v>459</v>
      </c>
      <c r="G7">
        <v>3.6333333333333333</v>
      </c>
      <c r="H7" t="s">
        <v>5</v>
      </c>
      <c r="I7" t="s">
        <v>607</v>
      </c>
      <c r="J7" t="s">
        <v>497</v>
      </c>
      <c r="M7">
        <v>3.0909090909090908</v>
      </c>
      <c r="N7" t="s">
        <v>5</v>
      </c>
      <c r="O7" t="s">
        <v>622</v>
      </c>
      <c r="P7" t="s">
        <v>541</v>
      </c>
      <c r="R7">
        <v>2.8448795180722892</v>
      </c>
      <c r="S7" t="s">
        <v>5</v>
      </c>
      <c r="T7" t="s">
        <v>620</v>
      </c>
      <c r="U7" t="s">
        <v>520</v>
      </c>
    </row>
    <row r="8" spans="2:21">
      <c r="B8">
        <v>3.5681818181818183</v>
      </c>
      <c r="C8" t="s">
        <v>5</v>
      </c>
      <c r="D8" t="s">
        <v>609</v>
      </c>
      <c r="E8" t="s">
        <v>460</v>
      </c>
      <c r="G8">
        <v>3.4606060606060605</v>
      </c>
      <c r="H8" t="s">
        <v>5</v>
      </c>
      <c r="I8" t="s">
        <v>611</v>
      </c>
      <c r="J8" t="s">
        <v>498</v>
      </c>
      <c r="M8">
        <v>3.8181818181818183</v>
      </c>
      <c r="N8" t="s">
        <v>5</v>
      </c>
      <c r="O8" t="s">
        <v>656</v>
      </c>
      <c r="P8" t="s">
        <v>542</v>
      </c>
      <c r="R8">
        <v>3.3072289156626504</v>
      </c>
      <c r="S8" t="s">
        <v>5</v>
      </c>
      <c r="T8" t="s">
        <v>611</v>
      </c>
      <c r="U8" t="s">
        <v>521</v>
      </c>
    </row>
    <row r="9" spans="2:21">
      <c r="B9">
        <v>3.8303030303030301</v>
      </c>
      <c r="C9" t="s">
        <v>5</v>
      </c>
      <c r="D9" t="s">
        <v>656</v>
      </c>
      <c r="E9" t="s">
        <v>462</v>
      </c>
      <c r="G9">
        <v>3.75</v>
      </c>
      <c r="H9" t="s">
        <v>5</v>
      </c>
      <c r="I9" t="s">
        <v>604</v>
      </c>
      <c r="J9" t="s">
        <v>499</v>
      </c>
      <c r="M9">
        <v>3.3469696969696972</v>
      </c>
      <c r="N9" t="s">
        <v>5</v>
      </c>
      <c r="O9" t="s">
        <v>614</v>
      </c>
      <c r="P9" t="s">
        <v>543</v>
      </c>
      <c r="R9">
        <v>3.2198795180722892</v>
      </c>
      <c r="S9" t="s">
        <v>5</v>
      </c>
      <c r="T9" t="s">
        <v>613</v>
      </c>
      <c r="U9" t="s">
        <v>523</v>
      </c>
    </row>
    <row r="10" spans="2:21">
      <c r="B10">
        <v>3.5590909090909091</v>
      </c>
      <c r="C10" t="s">
        <v>5</v>
      </c>
      <c r="D10" t="s">
        <v>610</v>
      </c>
      <c r="E10" t="s">
        <v>466</v>
      </c>
      <c r="G10">
        <v>3.3833333333333333</v>
      </c>
      <c r="H10" t="s">
        <v>5</v>
      </c>
      <c r="I10" t="s">
        <v>613</v>
      </c>
      <c r="J10" t="s">
        <v>500</v>
      </c>
      <c r="M10">
        <v>3.3818181818181818</v>
      </c>
      <c r="N10" t="s">
        <v>5</v>
      </c>
      <c r="O10" t="s">
        <v>613</v>
      </c>
      <c r="P10" t="s">
        <v>544</v>
      </c>
      <c r="R10">
        <v>2.8358433734939759</v>
      </c>
      <c r="S10" t="s">
        <v>5</v>
      </c>
      <c r="T10" t="s">
        <v>621</v>
      </c>
      <c r="U10" t="s">
        <v>524</v>
      </c>
    </row>
    <row r="11" spans="2:21">
      <c r="B11">
        <v>3.393939393939394</v>
      </c>
      <c r="C11" t="s">
        <v>5</v>
      </c>
      <c r="D11" t="s">
        <v>618</v>
      </c>
      <c r="E11" t="s">
        <v>468</v>
      </c>
      <c r="G11">
        <v>3.3515151515151516</v>
      </c>
      <c r="H11" t="s">
        <v>5</v>
      </c>
      <c r="I11" t="s">
        <v>616</v>
      </c>
      <c r="J11" t="s">
        <v>501</v>
      </c>
      <c r="M11">
        <v>3.4439393939393939</v>
      </c>
      <c r="N11" t="s">
        <v>5</v>
      </c>
      <c r="O11" t="s">
        <v>611</v>
      </c>
      <c r="P11" t="s">
        <v>545</v>
      </c>
      <c r="R11">
        <v>2.8207831325301207</v>
      </c>
      <c r="S11" t="s">
        <v>5</v>
      </c>
      <c r="T11" t="s">
        <v>622</v>
      </c>
      <c r="U11" t="s">
        <v>525</v>
      </c>
    </row>
    <row r="12" spans="2:21">
      <c r="B12">
        <v>3.6378787878787877</v>
      </c>
      <c r="C12" t="s">
        <v>5</v>
      </c>
      <c r="D12" t="s">
        <v>608</v>
      </c>
      <c r="E12" t="s">
        <v>469</v>
      </c>
      <c r="G12">
        <v>3.1924242424242424</v>
      </c>
      <c r="H12" t="s">
        <v>5</v>
      </c>
      <c r="I12" t="s">
        <v>621</v>
      </c>
      <c r="J12" t="s">
        <v>502</v>
      </c>
      <c r="M12">
        <v>3.7454545454545456</v>
      </c>
      <c r="N12" t="s">
        <v>5</v>
      </c>
      <c r="O12" t="s">
        <v>604</v>
      </c>
      <c r="P12" t="s">
        <v>546</v>
      </c>
      <c r="R12">
        <v>3.5798192771084336</v>
      </c>
      <c r="S12" t="s">
        <v>5</v>
      </c>
      <c r="T12" t="s">
        <v>608</v>
      </c>
      <c r="U12" t="s">
        <v>526</v>
      </c>
    </row>
    <row r="13" spans="2:21">
      <c r="B13">
        <v>3.3484848484848486</v>
      </c>
      <c r="C13" t="s">
        <v>5</v>
      </c>
      <c r="D13" t="s">
        <v>624</v>
      </c>
      <c r="E13" t="s">
        <v>470</v>
      </c>
      <c r="G13">
        <v>3.6121212121212123</v>
      </c>
      <c r="H13" t="s">
        <v>5</v>
      </c>
      <c r="I13" t="s">
        <v>608</v>
      </c>
      <c r="J13" t="s">
        <v>503</v>
      </c>
      <c r="M13">
        <v>3.1545454545454548</v>
      </c>
      <c r="N13" t="s">
        <v>5</v>
      </c>
      <c r="O13" t="s">
        <v>619</v>
      </c>
      <c r="P13" t="s">
        <v>547</v>
      </c>
      <c r="R13">
        <v>3.8900602409638556</v>
      </c>
      <c r="S13" t="s">
        <v>5</v>
      </c>
      <c r="T13" t="s">
        <v>656</v>
      </c>
      <c r="U13" t="s">
        <v>527</v>
      </c>
    </row>
    <row r="14" spans="2:21">
      <c r="B14">
        <v>3.4560606060606061</v>
      </c>
      <c r="C14" t="s">
        <v>5</v>
      </c>
      <c r="D14" t="s">
        <v>613</v>
      </c>
      <c r="E14" t="s">
        <v>471</v>
      </c>
      <c r="G14">
        <v>3.1909090909090909</v>
      </c>
      <c r="H14" t="s">
        <v>5</v>
      </c>
      <c r="I14" t="s">
        <v>622</v>
      </c>
      <c r="J14" t="s">
        <v>504</v>
      </c>
      <c r="M14">
        <v>3.5863636363636364</v>
      </c>
      <c r="N14" t="s">
        <v>5</v>
      </c>
      <c r="O14" t="s">
        <v>607</v>
      </c>
      <c r="P14" t="s">
        <v>548</v>
      </c>
      <c r="R14">
        <v>3.3855421686746987</v>
      </c>
      <c r="S14" t="s">
        <v>5</v>
      </c>
      <c r="T14" t="s">
        <v>610</v>
      </c>
      <c r="U14" t="s">
        <v>528</v>
      </c>
    </row>
    <row r="15" spans="2:21">
      <c r="B15">
        <v>3.3606060606060608</v>
      </c>
      <c r="C15" t="s">
        <v>5</v>
      </c>
      <c r="D15" t="s">
        <v>621</v>
      </c>
      <c r="E15" t="s">
        <v>472</v>
      </c>
      <c r="G15">
        <v>3.7393939393939393</v>
      </c>
      <c r="H15" t="s">
        <v>5</v>
      </c>
      <c r="I15" t="s">
        <v>605</v>
      </c>
      <c r="J15" t="s">
        <v>505</v>
      </c>
      <c r="M15">
        <v>3.0924242424242423</v>
      </c>
      <c r="N15" t="s">
        <v>5</v>
      </c>
      <c r="O15" t="s">
        <v>621</v>
      </c>
      <c r="P15" t="s">
        <v>549</v>
      </c>
      <c r="R15">
        <v>3.4954819277108435</v>
      </c>
      <c r="S15" t="s">
        <v>5</v>
      </c>
      <c r="T15" t="s">
        <v>609</v>
      </c>
      <c r="U15" t="s">
        <v>529</v>
      </c>
    </row>
    <row r="16" spans="2:21">
      <c r="B16">
        <v>3.1121212121212123</v>
      </c>
      <c r="C16" t="s">
        <v>5</v>
      </c>
      <c r="D16" t="s">
        <v>631</v>
      </c>
      <c r="E16" t="s">
        <v>473</v>
      </c>
      <c r="G16">
        <v>3.2742424242424244</v>
      </c>
      <c r="H16" t="s">
        <v>5</v>
      </c>
      <c r="I16" t="s">
        <v>619</v>
      </c>
      <c r="J16" t="s">
        <v>506</v>
      </c>
      <c r="M16">
        <v>3.5530303030303032</v>
      </c>
      <c r="N16" t="s">
        <v>5</v>
      </c>
      <c r="O16" t="s">
        <v>608</v>
      </c>
      <c r="P16" t="s">
        <v>550</v>
      </c>
      <c r="R16">
        <v>2.9894578313253013</v>
      </c>
      <c r="S16" t="s">
        <v>5</v>
      </c>
      <c r="T16" t="s">
        <v>616</v>
      </c>
      <c r="U16" t="s">
        <v>530</v>
      </c>
    </row>
    <row r="17" spans="2:21">
      <c r="B17">
        <v>3.3666666666666667</v>
      </c>
      <c r="C17" t="s">
        <v>5</v>
      </c>
      <c r="D17" t="s">
        <v>620</v>
      </c>
      <c r="E17" t="s">
        <v>474</v>
      </c>
      <c r="G17">
        <v>3.2772727272727273</v>
      </c>
      <c r="H17" t="s">
        <v>5</v>
      </c>
      <c r="I17" t="s">
        <v>618</v>
      </c>
      <c r="J17" t="s">
        <v>507</v>
      </c>
      <c r="M17">
        <v>2.9712121212121212</v>
      </c>
      <c r="N17" t="s">
        <v>5</v>
      </c>
      <c r="O17" t="s">
        <v>623</v>
      </c>
      <c r="P17" t="s">
        <v>551</v>
      </c>
      <c r="R17">
        <v>3.3012048192771086</v>
      </c>
      <c r="S17" t="s">
        <v>5</v>
      </c>
      <c r="T17" t="s">
        <v>612</v>
      </c>
      <c r="U17" t="s">
        <v>531</v>
      </c>
    </row>
    <row r="18" spans="2:21">
      <c r="B18">
        <v>3.1</v>
      </c>
      <c r="C18" t="s">
        <v>5</v>
      </c>
      <c r="D18" t="s">
        <v>632</v>
      </c>
      <c r="E18" t="s">
        <v>475</v>
      </c>
      <c r="G18">
        <v>3.3696969696969696</v>
      </c>
      <c r="H18" t="s">
        <v>5</v>
      </c>
      <c r="I18" t="s">
        <v>615</v>
      </c>
      <c r="J18" t="s">
        <v>508</v>
      </c>
      <c r="M18">
        <v>3.2348484848484849</v>
      </c>
      <c r="N18" t="s">
        <v>5</v>
      </c>
      <c r="O18" t="s">
        <v>617</v>
      </c>
      <c r="P18" t="s">
        <v>552</v>
      </c>
      <c r="R18">
        <v>2.9051204819277108</v>
      </c>
      <c r="S18" t="s">
        <v>5</v>
      </c>
      <c r="T18" t="s">
        <v>619</v>
      </c>
      <c r="U18" t="s">
        <v>532</v>
      </c>
    </row>
    <row r="19" spans="2:21">
      <c r="B19">
        <v>3.4121212121212121</v>
      </c>
      <c r="C19" t="s">
        <v>5</v>
      </c>
      <c r="D19" t="s">
        <v>614</v>
      </c>
      <c r="E19" t="s">
        <v>476</v>
      </c>
      <c r="G19">
        <v>3.4833333333333334</v>
      </c>
      <c r="H19" t="s">
        <v>5</v>
      </c>
      <c r="I19" t="s">
        <v>610</v>
      </c>
      <c r="J19" t="s">
        <v>509</v>
      </c>
      <c r="M19">
        <v>3.1515151515151514</v>
      </c>
      <c r="N19" t="s">
        <v>5</v>
      </c>
      <c r="O19" t="s">
        <v>620</v>
      </c>
      <c r="P19" t="s">
        <v>553</v>
      </c>
      <c r="R19">
        <v>2.9849397590361444</v>
      </c>
      <c r="S19" t="s">
        <v>5</v>
      </c>
      <c r="T19" t="s">
        <v>617</v>
      </c>
      <c r="U19" t="s">
        <v>533</v>
      </c>
    </row>
    <row r="20" spans="2:21">
      <c r="B20">
        <v>3.0969696969696972</v>
      </c>
      <c r="C20" t="s">
        <v>5</v>
      </c>
      <c r="D20" t="s">
        <v>633</v>
      </c>
      <c r="E20" t="s">
        <v>477</v>
      </c>
      <c r="G20">
        <v>3.4166666666666665</v>
      </c>
      <c r="H20" t="s">
        <v>5</v>
      </c>
      <c r="I20" t="s">
        <v>612</v>
      </c>
      <c r="J20" t="s">
        <v>510</v>
      </c>
      <c r="M20">
        <v>3.7136363636363638</v>
      </c>
      <c r="N20" t="s">
        <v>5</v>
      </c>
      <c r="O20" t="s">
        <v>605</v>
      </c>
      <c r="P20" t="s">
        <v>554</v>
      </c>
      <c r="R20">
        <v>3.1114457831325302</v>
      </c>
      <c r="S20" t="s">
        <v>5</v>
      </c>
      <c r="T20" t="s">
        <v>615</v>
      </c>
      <c r="U20" t="s">
        <v>534</v>
      </c>
    </row>
    <row r="21" spans="2:21">
      <c r="B21">
        <v>3.4666666666666668</v>
      </c>
      <c r="C21" t="s">
        <v>5</v>
      </c>
      <c r="D21" t="s">
        <v>612</v>
      </c>
      <c r="E21" t="s">
        <v>478</v>
      </c>
      <c r="G21">
        <v>3.2575757575757578</v>
      </c>
      <c r="H21" t="s">
        <v>5</v>
      </c>
      <c r="I21" t="s">
        <v>620</v>
      </c>
      <c r="J21" t="s">
        <v>511</v>
      </c>
      <c r="M21">
        <v>3.4681818181818183</v>
      </c>
      <c r="N21" t="s">
        <v>5</v>
      </c>
      <c r="O21" t="s">
        <v>610</v>
      </c>
      <c r="P21" t="s">
        <v>555</v>
      </c>
      <c r="R21">
        <v>3.6536144578313254</v>
      </c>
      <c r="S21" t="s">
        <v>5</v>
      </c>
      <c r="T21" t="s">
        <v>605</v>
      </c>
      <c r="U21" t="s">
        <v>535</v>
      </c>
    </row>
    <row r="22" spans="2:21">
      <c r="B22">
        <v>3.353030303030303</v>
      </c>
      <c r="C22" t="s">
        <v>5</v>
      </c>
      <c r="D22" t="s">
        <v>623</v>
      </c>
      <c r="E22" t="s">
        <v>479</v>
      </c>
      <c r="G22">
        <v>3.3257575757575757</v>
      </c>
      <c r="H22" t="s">
        <v>5</v>
      </c>
      <c r="I22" t="s">
        <v>617</v>
      </c>
      <c r="J22" t="s">
        <v>512</v>
      </c>
      <c r="M22">
        <v>3.2333333333333334</v>
      </c>
      <c r="N22" t="s">
        <v>5</v>
      </c>
      <c r="O22" t="s">
        <v>618</v>
      </c>
      <c r="P22" t="s">
        <v>556</v>
      </c>
      <c r="R22">
        <v>3.8102409638554215</v>
      </c>
      <c r="S22" t="s">
        <v>5</v>
      </c>
      <c r="T22" t="s">
        <v>604</v>
      </c>
      <c r="U22" t="s">
        <v>536</v>
      </c>
    </row>
    <row r="23" spans="2:21">
      <c r="B23">
        <v>3.7393939393939393</v>
      </c>
      <c r="C23" t="s">
        <v>5</v>
      </c>
      <c r="D23" t="s">
        <v>605</v>
      </c>
      <c r="E23" t="s">
        <v>480</v>
      </c>
      <c r="G23">
        <v>3.3818181818181818</v>
      </c>
      <c r="H23" t="s">
        <v>5</v>
      </c>
      <c r="I23" t="s">
        <v>614</v>
      </c>
      <c r="J23" t="s">
        <v>513</v>
      </c>
      <c r="M23">
        <v>3.4318181818181817</v>
      </c>
      <c r="N23" t="s">
        <v>5</v>
      </c>
      <c r="O23" t="s">
        <v>612</v>
      </c>
      <c r="P23" t="s">
        <v>557</v>
      </c>
      <c r="R23">
        <v>3.5978915662650603</v>
      </c>
      <c r="S23" t="s">
        <v>5</v>
      </c>
      <c r="T23" t="s">
        <v>607</v>
      </c>
      <c r="U23" t="s">
        <v>537</v>
      </c>
    </row>
    <row r="24" spans="2:21">
      <c r="B24">
        <v>3.2772727272727273</v>
      </c>
      <c r="C24" t="s">
        <v>5</v>
      </c>
      <c r="D24" t="s">
        <v>626</v>
      </c>
      <c r="E24" t="s">
        <v>481</v>
      </c>
      <c r="G24">
        <v>3.7106060606060605</v>
      </c>
      <c r="H24" t="s">
        <v>5</v>
      </c>
      <c r="I24" t="s">
        <v>606</v>
      </c>
      <c r="J24" t="s">
        <v>514</v>
      </c>
      <c r="M24">
        <v>3.6015151515151516</v>
      </c>
      <c r="N24" t="s">
        <v>5</v>
      </c>
      <c r="O24" t="s">
        <v>606</v>
      </c>
      <c r="P24" t="s">
        <v>558</v>
      </c>
      <c r="R24">
        <v>2.9849397590361444</v>
      </c>
      <c r="S24" t="s">
        <v>5</v>
      </c>
      <c r="T24" t="s">
        <v>618</v>
      </c>
      <c r="U24" t="s">
        <v>538</v>
      </c>
    </row>
    <row r="25" spans="2:21">
      <c r="B25">
        <v>3.4090909090909092</v>
      </c>
      <c r="C25" t="s">
        <v>5</v>
      </c>
      <c r="D25" t="s">
        <v>615</v>
      </c>
      <c r="E25" t="s">
        <v>482</v>
      </c>
      <c r="G25">
        <v>3.0954545454545452</v>
      </c>
      <c r="H25" t="s">
        <v>5</v>
      </c>
      <c r="I25" t="s">
        <v>623</v>
      </c>
      <c r="J25" t="s">
        <v>515</v>
      </c>
      <c r="M25">
        <v>3.3015151515151517</v>
      </c>
      <c r="N25" t="s">
        <v>5</v>
      </c>
      <c r="O25" t="s">
        <v>615</v>
      </c>
      <c r="P25" t="s">
        <v>559</v>
      </c>
    </row>
    <row r="26" spans="2:21">
      <c r="B26">
        <v>3.0666666666666669</v>
      </c>
      <c r="C26" t="s">
        <v>5</v>
      </c>
      <c r="D26" t="s">
        <v>634</v>
      </c>
      <c r="E26" t="s">
        <v>483</v>
      </c>
      <c r="G26">
        <v>3.0318181818181817</v>
      </c>
      <c r="H26" t="s">
        <v>5</v>
      </c>
      <c r="I26" t="s">
        <v>624</v>
      </c>
      <c r="J26" t="s">
        <v>516</v>
      </c>
    </row>
    <row r="27" spans="2:21">
      <c r="B27">
        <v>3.7166666666666668</v>
      </c>
      <c r="C27" t="s">
        <v>5</v>
      </c>
      <c r="D27" t="s">
        <v>606</v>
      </c>
      <c r="E27" t="s">
        <v>484</v>
      </c>
    </row>
    <row r="28" spans="2:21">
      <c r="B28">
        <v>3.3909090909090911</v>
      </c>
      <c r="C28" t="s">
        <v>5</v>
      </c>
      <c r="D28" t="s">
        <v>619</v>
      </c>
      <c r="E28" t="s">
        <v>485</v>
      </c>
    </row>
    <row r="29" spans="2:21">
      <c r="B29">
        <v>3.4</v>
      </c>
      <c r="C29" t="s">
        <v>5</v>
      </c>
      <c r="D29" t="s">
        <v>617</v>
      </c>
      <c r="E29" t="s">
        <v>486</v>
      </c>
    </row>
    <row r="30" spans="2:21">
      <c r="B30">
        <v>3.2060606060606061</v>
      </c>
      <c r="C30" t="s">
        <v>5</v>
      </c>
      <c r="D30" t="s">
        <v>628</v>
      </c>
      <c r="E30" t="s">
        <v>487</v>
      </c>
    </row>
    <row r="31" spans="2:21">
      <c r="B31">
        <v>3.1696969696969699</v>
      </c>
      <c r="C31" t="s">
        <v>5</v>
      </c>
      <c r="D31" t="s">
        <v>629</v>
      </c>
      <c r="E31" t="s">
        <v>488</v>
      </c>
    </row>
    <row r="32" spans="2:21">
      <c r="B32">
        <v>3.3106060606060606</v>
      </c>
      <c r="C32" t="s">
        <v>5</v>
      </c>
      <c r="D32" t="s">
        <v>625</v>
      </c>
      <c r="E32" t="s">
        <v>489</v>
      </c>
    </row>
    <row r="33" spans="2:5">
      <c r="B33">
        <v>3.2515151515151515</v>
      </c>
      <c r="C33" t="s">
        <v>5</v>
      </c>
      <c r="D33" t="s">
        <v>627</v>
      </c>
      <c r="E33" t="s">
        <v>490</v>
      </c>
    </row>
    <row r="34" spans="2:5">
      <c r="B34">
        <v>3.1560606060606062</v>
      </c>
      <c r="C34" t="s">
        <v>5</v>
      </c>
      <c r="D34" t="s">
        <v>630</v>
      </c>
      <c r="E34" t="s">
        <v>491</v>
      </c>
    </row>
    <row r="35" spans="2:5">
      <c r="B35">
        <v>3.3590909090909089</v>
      </c>
      <c r="C35" t="s">
        <v>5</v>
      </c>
      <c r="D35" t="s">
        <v>622</v>
      </c>
      <c r="E35" t="s">
        <v>492</v>
      </c>
    </row>
    <row r="36" spans="2:5">
      <c r="B36">
        <v>3.4045454545454548</v>
      </c>
      <c r="C36" t="s">
        <v>5</v>
      </c>
      <c r="D36" t="s">
        <v>616</v>
      </c>
      <c r="E36" t="s">
        <v>493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BM34"/>
  <sheetViews>
    <sheetView showWhiteSpace="0" view="pageBreakPreview" zoomScale="25" zoomScaleSheetLayoutView="25" workbookViewId="0">
      <selection activeCell="E29" sqref="E29"/>
    </sheetView>
  </sheetViews>
  <sheetFormatPr defaultRowHeight="15"/>
  <cols>
    <col min="1" max="1" width="5.7109375" style="3" customWidth="1"/>
    <col min="2" max="2" width="15.7109375" style="19" customWidth="1"/>
    <col min="3" max="3" width="30.7109375" style="19" customWidth="1"/>
    <col min="4" max="4" width="10.7109375" style="3" customWidth="1"/>
    <col min="5" max="5" width="25.7109375" style="8" customWidth="1"/>
    <col min="6" max="47" width="6" style="3" customWidth="1"/>
    <col min="48" max="59" width="8.7109375" style="3" customWidth="1"/>
    <col min="60" max="61" width="10.7109375" style="27" customWidth="1"/>
    <col min="62" max="63" width="15.7109375" style="19" customWidth="1"/>
    <col min="64" max="64" width="15.7109375" style="43" customWidth="1"/>
    <col min="65" max="65" width="15.7109375" style="56" customWidth="1"/>
    <col min="66" max="16384" width="9.140625" style="3"/>
  </cols>
  <sheetData>
    <row r="2" spans="2:65">
      <c r="C2" s="169" t="s">
        <v>36</v>
      </c>
      <c r="D2" s="170"/>
      <c r="E2" s="171"/>
    </row>
    <row r="3" spans="2:65">
      <c r="C3" s="52" t="s">
        <v>89</v>
      </c>
      <c r="D3" s="52" t="s">
        <v>90</v>
      </c>
      <c r="E3" s="52" t="s">
        <v>1</v>
      </c>
    </row>
    <row r="4" spans="2:65" s="18" customFormat="1" ht="27" customHeight="1">
      <c r="B4" s="12"/>
      <c r="C4" s="104" t="s">
        <v>91</v>
      </c>
      <c r="D4" s="104" t="s">
        <v>2</v>
      </c>
      <c r="E4" s="105">
        <v>4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41" t="s">
        <v>30</v>
      </c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28"/>
      <c r="BI4" s="28"/>
      <c r="BJ4" s="23"/>
      <c r="BK4" s="23"/>
      <c r="BL4" s="62" t="s">
        <v>671</v>
      </c>
      <c r="BM4" s="17"/>
    </row>
    <row r="5" spans="2:65" ht="20.25">
      <c r="B5" s="38"/>
      <c r="C5" s="104" t="s">
        <v>124</v>
      </c>
      <c r="D5" s="104" t="s">
        <v>3</v>
      </c>
      <c r="E5" s="105">
        <v>3.75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42" t="s">
        <v>31</v>
      </c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29"/>
      <c r="BI5" s="29"/>
      <c r="BJ5" s="20"/>
      <c r="BK5" s="20"/>
      <c r="BL5" s="44"/>
      <c r="BM5" s="17"/>
    </row>
    <row r="6" spans="2:65" ht="16.5" customHeight="1">
      <c r="B6" s="22"/>
      <c r="C6" s="104" t="s">
        <v>125</v>
      </c>
      <c r="D6" s="104" t="s">
        <v>7</v>
      </c>
      <c r="E6" s="105">
        <v>3.5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42" t="s">
        <v>64</v>
      </c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29"/>
      <c r="BI6" s="29"/>
      <c r="BJ6" s="39"/>
      <c r="BK6" s="39"/>
      <c r="BL6" s="45"/>
      <c r="BM6" s="39"/>
    </row>
    <row r="7" spans="2:65" ht="20.25">
      <c r="B7" s="38"/>
      <c r="C7" s="104" t="s">
        <v>126</v>
      </c>
      <c r="D7" s="104" t="s">
        <v>9</v>
      </c>
      <c r="E7" s="105">
        <v>3.25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43" t="s">
        <v>119</v>
      </c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29"/>
      <c r="BI7" s="29"/>
      <c r="BJ7" s="20"/>
      <c r="BK7" s="20"/>
      <c r="BL7" s="44"/>
      <c r="BM7" s="17"/>
    </row>
    <row r="8" spans="2:65" ht="16.5" customHeight="1">
      <c r="B8" s="38"/>
      <c r="C8" s="104" t="s">
        <v>127</v>
      </c>
      <c r="D8" s="104" t="s">
        <v>10</v>
      </c>
      <c r="E8" s="105">
        <v>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44" t="s">
        <v>117</v>
      </c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2"/>
      <c r="AW8" s="2"/>
      <c r="AX8" s="2"/>
    </row>
    <row r="9" spans="2:65">
      <c r="B9" s="38"/>
      <c r="C9" s="104" t="s">
        <v>128</v>
      </c>
      <c r="D9" s="104" t="s">
        <v>12</v>
      </c>
      <c r="E9" s="105">
        <v>2.75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2:65" ht="15.75" customHeight="1">
      <c r="B10" s="38"/>
      <c r="C10" s="104" t="s">
        <v>129</v>
      </c>
      <c r="D10" s="104" t="s">
        <v>13</v>
      </c>
      <c r="E10" s="105">
        <v>2.5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1"/>
      <c r="AT10" s="1"/>
      <c r="AV10" s="1"/>
      <c r="AW10" s="1"/>
      <c r="AX10" s="1"/>
    </row>
    <row r="11" spans="2:65">
      <c r="B11" s="38"/>
      <c r="C11" s="104" t="s">
        <v>130</v>
      </c>
      <c r="D11" s="104" t="s">
        <v>14</v>
      </c>
      <c r="E11" s="105">
        <v>2.25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47"/>
      <c r="AT11" s="47"/>
      <c r="AU11" s="47"/>
      <c r="AV11" s="47"/>
      <c r="AW11" s="47"/>
      <c r="AX11" s="47"/>
      <c r="AY11" s="48"/>
      <c r="AZ11" s="48"/>
      <c r="BA11" s="48"/>
      <c r="BB11" s="49"/>
      <c r="BC11" s="49"/>
      <c r="BD11" s="49"/>
      <c r="BE11" s="42"/>
      <c r="BF11" s="42"/>
      <c r="BG11" s="42"/>
    </row>
    <row r="12" spans="2:65">
      <c r="B12" s="38"/>
      <c r="C12" s="104" t="s">
        <v>131</v>
      </c>
      <c r="D12" s="104" t="s">
        <v>15</v>
      </c>
      <c r="E12" s="105">
        <v>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47"/>
      <c r="AT12" s="47"/>
      <c r="AU12" s="47"/>
      <c r="AV12" s="50"/>
      <c r="AW12" s="50"/>
      <c r="AX12" s="50"/>
      <c r="AY12" s="50"/>
      <c r="AZ12" s="50"/>
      <c r="BA12" s="50"/>
      <c r="BB12" s="47"/>
      <c r="BC12" s="172" t="s">
        <v>25</v>
      </c>
      <c r="BD12" s="172"/>
      <c r="BE12" s="60" t="s">
        <v>4</v>
      </c>
      <c r="BF12" s="52" t="s">
        <v>26</v>
      </c>
      <c r="BG12" s="51" t="s">
        <v>5</v>
      </c>
      <c r="BH12" s="60" t="s">
        <v>6</v>
      </c>
    </row>
    <row r="13" spans="2:65" ht="15" customHeight="1">
      <c r="B13" s="38"/>
      <c r="C13" s="104" t="s">
        <v>92</v>
      </c>
      <c r="D13" s="104" t="s">
        <v>16</v>
      </c>
      <c r="E13" s="105">
        <v>0</v>
      </c>
      <c r="F13" s="1"/>
      <c r="G13" s="1"/>
      <c r="H13" s="149" t="s">
        <v>49</v>
      </c>
      <c r="I13" s="150"/>
      <c r="J13" s="150"/>
      <c r="K13" s="150"/>
      <c r="L13" s="150"/>
      <c r="M13" s="157" t="s">
        <v>68</v>
      </c>
      <c r="N13" s="158"/>
      <c r="O13" s="158"/>
      <c r="P13" s="158"/>
      <c r="Q13" s="158"/>
      <c r="R13" s="13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47"/>
      <c r="AT13" s="47"/>
      <c r="AU13" s="47"/>
      <c r="AV13" s="50"/>
      <c r="AW13" s="50"/>
      <c r="AX13" s="50"/>
      <c r="AY13" s="50"/>
      <c r="AZ13" s="50"/>
      <c r="BA13" s="50"/>
      <c r="BB13" s="47"/>
      <c r="BC13" s="60" t="s">
        <v>8</v>
      </c>
      <c r="BD13" s="60"/>
      <c r="BE13" s="60"/>
      <c r="BF13" s="60"/>
      <c r="BG13" s="53"/>
      <c r="BH13" s="61"/>
      <c r="BI13" s="30"/>
      <c r="BJ13" s="40"/>
      <c r="BK13" s="40"/>
      <c r="BL13" s="46"/>
      <c r="BM13" s="33"/>
    </row>
    <row r="14" spans="2:65" ht="15" customHeight="1">
      <c r="B14" s="38"/>
      <c r="C14" s="104" t="s">
        <v>18</v>
      </c>
      <c r="D14" s="104" t="s">
        <v>17</v>
      </c>
      <c r="E14" s="106" t="s">
        <v>132</v>
      </c>
      <c r="F14" s="1"/>
      <c r="G14" s="1"/>
      <c r="H14" s="149" t="s">
        <v>37</v>
      </c>
      <c r="I14" s="150"/>
      <c r="J14" s="150"/>
      <c r="K14" s="150"/>
      <c r="L14" s="150"/>
      <c r="M14" s="155" t="s">
        <v>38</v>
      </c>
      <c r="N14" s="156"/>
      <c r="O14" s="156"/>
      <c r="P14" s="156"/>
      <c r="Q14" s="156"/>
      <c r="R14" s="13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9"/>
      <c r="AI14" s="9"/>
      <c r="AJ14" s="9"/>
      <c r="AK14" s="9"/>
      <c r="AL14" s="9"/>
      <c r="AM14" s="9"/>
      <c r="AN14" s="9"/>
      <c r="AO14" s="1"/>
      <c r="AP14" s="1"/>
      <c r="AQ14" s="1"/>
      <c r="AR14" s="1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60" t="s">
        <v>11</v>
      </c>
      <c r="BD14" s="60"/>
      <c r="BE14" s="60"/>
      <c r="BF14" s="60"/>
      <c r="BG14" s="53"/>
      <c r="BH14" s="61"/>
      <c r="BI14" s="30"/>
      <c r="BJ14" s="40"/>
      <c r="BK14" s="40"/>
      <c r="BL14" s="46"/>
      <c r="BM14" s="33"/>
    </row>
    <row r="15" spans="2:65">
      <c r="B15" s="38"/>
      <c r="C15" s="104" t="s">
        <v>96</v>
      </c>
      <c r="D15" s="104" t="s">
        <v>19</v>
      </c>
      <c r="E15" s="106" t="s">
        <v>132</v>
      </c>
      <c r="F15" s="1"/>
      <c r="G15" s="1"/>
      <c r="H15" s="149" t="s">
        <v>39</v>
      </c>
      <c r="I15" s="150"/>
      <c r="J15" s="150"/>
      <c r="K15" s="150"/>
      <c r="L15" s="150"/>
      <c r="M15" s="155" t="s">
        <v>40</v>
      </c>
      <c r="N15" s="156"/>
      <c r="O15" s="156"/>
      <c r="P15" s="156"/>
      <c r="Q15" s="156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9"/>
      <c r="AI15" s="33"/>
      <c r="AJ15" s="33"/>
      <c r="AK15" s="33"/>
      <c r="AL15" s="33"/>
      <c r="AM15" s="33"/>
      <c r="AN15" s="33"/>
      <c r="AO15" s="1"/>
      <c r="AP15" s="1"/>
      <c r="AQ15" s="1"/>
      <c r="AR15" s="1"/>
      <c r="AS15" s="14"/>
      <c r="AT15" s="14"/>
      <c r="AU15" s="14"/>
      <c r="AV15" s="14"/>
      <c r="AW15" s="14"/>
      <c r="AX15" s="14"/>
      <c r="AY15" s="14"/>
      <c r="AZ15" s="30"/>
      <c r="BA15" s="30"/>
      <c r="BB15" s="30"/>
      <c r="BC15" s="60" t="s">
        <v>27</v>
      </c>
      <c r="BD15" s="82"/>
      <c r="BE15" s="82"/>
      <c r="BF15" s="82"/>
      <c r="BG15" s="82"/>
      <c r="BH15" s="83"/>
      <c r="BI15" s="31"/>
      <c r="BJ15" s="20"/>
      <c r="BK15" s="20"/>
      <c r="BL15" s="44"/>
      <c r="BM15" s="17"/>
    </row>
    <row r="16" spans="2:65" ht="22.5" customHeight="1">
      <c r="B16" s="38"/>
      <c r="C16" s="110"/>
      <c r="D16" s="110"/>
      <c r="E16" s="111"/>
      <c r="F16" s="1"/>
      <c r="G16" s="1"/>
      <c r="H16" s="151" t="s">
        <v>79</v>
      </c>
      <c r="I16" s="152"/>
      <c r="J16" s="152"/>
      <c r="K16" s="152"/>
      <c r="L16" s="152"/>
      <c r="M16" s="174" t="s">
        <v>80</v>
      </c>
      <c r="N16" s="156"/>
      <c r="O16" s="156"/>
      <c r="P16" s="156"/>
      <c r="Q16" s="156"/>
      <c r="R16" s="9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9"/>
      <c r="AI16" s="33"/>
      <c r="AJ16" s="33"/>
      <c r="AK16" s="33"/>
      <c r="AL16" s="33"/>
      <c r="AM16" s="33"/>
      <c r="AN16" s="33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4"/>
      <c r="AZ16" s="14"/>
      <c r="BA16" s="14"/>
      <c r="BB16" s="14"/>
      <c r="BC16" s="14"/>
      <c r="BD16" s="14"/>
      <c r="BE16" s="14"/>
      <c r="BF16" s="14"/>
      <c r="BG16" s="14"/>
      <c r="BH16" s="31"/>
      <c r="BI16" s="31"/>
      <c r="BJ16" s="20"/>
      <c r="BK16" s="20"/>
      <c r="BL16" s="44"/>
      <c r="BM16" s="17"/>
    </row>
    <row r="17" spans="1:65" ht="20.100000000000001" customHeight="1">
      <c r="B17" s="38"/>
      <c r="C17" s="20"/>
      <c r="D17" s="1"/>
      <c r="E17" s="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29"/>
      <c r="BI17" s="29"/>
      <c r="BJ17" s="20"/>
      <c r="BK17" s="20"/>
      <c r="BL17" s="44"/>
      <c r="BM17" s="17"/>
    </row>
    <row r="18" spans="1:65" s="24" customFormat="1" ht="22.5" customHeight="1">
      <c r="A18" s="164" t="s">
        <v>52</v>
      </c>
      <c r="B18" s="164" t="s">
        <v>34</v>
      </c>
      <c r="C18" s="167" t="s">
        <v>53</v>
      </c>
      <c r="D18" s="166" t="s">
        <v>35</v>
      </c>
      <c r="E18" s="167" t="s">
        <v>29</v>
      </c>
      <c r="F18" s="148" t="s">
        <v>147</v>
      </c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7" t="s">
        <v>135</v>
      </c>
      <c r="R18" s="147"/>
      <c r="S18" s="147"/>
      <c r="T18" s="147"/>
      <c r="U18" s="147"/>
      <c r="V18" s="147"/>
      <c r="W18" s="147" t="s">
        <v>56</v>
      </c>
      <c r="X18" s="147"/>
      <c r="Y18" s="147"/>
      <c r="Z18" s="147"/>
      <c r="AA18" s="147"/>
      <c r="AB18" s="147"/>
      <c r="AC18" s="147" t="s">
        <v>58</v>
      </c>
      <c r="AD18" s="147"/>
      <c r="AE18" s="147"/>
      <c r="AF18" s="147"/>
      <c r="AG18" s="147"/>
      <c r="AH18" s="147"/>
      <c r="AI18" s="148" t="s">
        <v>150</v>
      </c>
      <c r="AJ18" s="148"/>
      <c r="AK18" s="148"/>
      <c r="AL18" s="148"/>
      <c r="AM18" s="148"/>
      <c r="AN18" s="148" t="s">
        <v>151</v>
      </c>
      <c r="AO18" s="148"/>
      <c r="AP18" s="148"/>
      <c r="AQ18" s="148"/>
      <c r="AR18" s="148"/>
      <c r="AS18" s="148" t="s">
        <v>152</v>
      </c>
      <c r="AT18" s="148"/>
      <c r="AU18" s="148"/>
      <c r="AV18" s="162" t="s">
        <v>82</v>
      </c>
      <c r="AW18" s="162" t="s">
        <v>111</v>
      </c>
      <c r="AX18" s="162" t="s">
        <v>112</v>
      </c>
      <c r="AY18" s="160" t="s">
        <v>47</v>
      </c>
      <c r="AZ18" s="162" t="s">
        <v>113</v>
      </c>
      <c r="BA18" s="162" t="s">
        <v>83</v>
      </c>
      <c r="BB18" s="162" t="s">
        <v>114</v>
      </c>
      <c r="BC18" s="162" t="s">
        <v>81</v>
      </c>
      <c r="BD18" s="162" t="s">
        <v>84</v>
      </c>
      <c r="BE18" s="162" t="s">
        <v>115</v>
      </c>
      <c r="BF18" s="162" t="s">
        <v>116</v>
      </c>
      <c r="BG18" s="160" t="s">
        <v>48</v>
      </c>
      <c r="BH18" s="160" t="s">
        <v>24</v>
      </c>
      <c r="BI18" s="160" t="s">
        <v>67</v>
      </c>
      <c r="BJ18" s="160" t="s">
        <v>34</v>
      </c>
      <c r="BK18" s="160" t="s">
        <v>87</v>
      </c>
      <c r="BL18" s="160" t="s">
        <v>88</v>
      </c>
      <c r="BM18" s="160" t="s">
        <v>66</v>
      </c>
    </row>
    <row r="19" spans="1:65" s="24" customFormat="1" ht="15.75" customHeight="1">
      <c r="A19" s="164"/>
      <c r="B19" s="164"/>
      <c r="C19" s="167"/>
      <c r="D19" s="166"/>
      <c r="E19" s="167"/>
      <c r="F19" s="146" t="s">
        <v>148</v>
      </c>
      <c r="G19" s="146"/>
      <c r="H19" s="146"/>
      <c r="I19" s="146"/>
      <c r="J19" s="146"/>
      <c r="K19" s="146"/>
      <c r="L19" s="147" t="s">
        <v>149</v>
      </c>
      <c r="M19" s="147"/>
      <c r="N19" s="147"/>
      <c r="O19" s="147"/>
      <c r="P19" s="147"/>
      <c r="Q19" s="147" t="s">
        <v>136</v>
      </c>
      <c r="R19" s="147"/>
      <c r="S19" s="147"/>
      <c r="T19" s="147"/>
      <c r="U19" s="147"/>
      <c r="V19" s="147"/>
      <c r="W19" s="147" t="s">
        <v>137</v>
      </c>
      <c r="X19" s="147"/>
      <c r="Y19" s="147"/>
      <c r="Z19" s="147"/>
      <c r="AA19" s="147"/>
      <c r="AB19" s="147"/>
      <c r="AC19" s="147" t="s">
        <v>138</v>
      </c>
      <c r="AD19" s="147"/>
      <c r="AE19" s="147"/>
      <c r="AF19" s="147"/>
      <c r="AG19" s="147"/>
      <c r="AH19" s="147"/>
      <c r="AI19" s="146" t="s">
        <v>166</v>
      </c>
      <c r="AJ19" s="146"/>
      <c r="AK19" s="146"/>
      <c r="AL19" s="146"/>
      <c r="AM19" s="146"/>
      <c r="AN19" s="146" t="s">
        <v>167</v>
      </c>
      <c r="AO19" s="146"/>
      <c r="AP19" s="146"/>
      <c r="AQ19" s="146"/>
      <c r="AR19" s="146"/>
      <c r="AS19" s="146" t="s">
        <v>168</v>
      </c>
      <c r="AT19" s="146"/>
      <c r="AU19" s="146"/>
      <c r="AV19" s="162"/>
      <c r="AW19" s="162"/>
      <c r="AX19" s="162"/>
      <c r="AY19" s="160"/>
      <c r="AZ19" s="162"/>
      <c r="BA19" s="162"/>
      <c r="BB19" s="162"/>
      <c r="BC19" s="162"/>
      <c r="BD19" s="162"/>
      <c r="BE19" s="162"/>
      <c r="BF19" s="162"/>
      <c r="BG19" s="160"/>
      <c r="BH19" s="160"/>
      <c r="BI19" s="160"/>
      <c r="BJ19" s="160"/>
      <c r="BK19" s="160"/>
      <c r="BL19" s="160"/>
      <c r="BM19" s="160"/>
    </row>
    <row r="20" spans="1:65" s="24" customFormat="1" ht="15" customHeight="1">
      <c r="A20" s="164"/>
      <c r="B20" s="164"/>
      <c r="C20" s="167"/>
      <c r="D20" s="166"/>
      <c r="E20" s="167"/>
      <c r="F20" s="148" t="s">
        <v>20</v>
      </c>
      <c r="G20" s="148"/>
      <c r="H20" s="148"/>
      <c r="I20" s="148"/>
      <c r="J20" s="148"/>
      <c r="K20" s="148"/>
      <c r="L20" s="147" t="s">
        <v>21</v>
      </c>
      <c r="M20" s="147"/>
      <c r="N20" s="147"/>
      <c r="O20" s="147"/>
      <c r="P20" s="147"/>
      <c r="Q20" s="168" t="s">
        <v>20</v>
      </c>
      <c r="R20" s="168"/>
      <c r="S20" s="168"/>
      <c r="T20" s="168"/>
      <c r="U20" s="168"/>
      <c r="V20" s="168"/>
      <c r="W20" s="168" t="s">
        <v>20</v>
      </c>
      <c r="X20" s="168"/>
      <c r="Y20" s="168"/>
      <c r="Z20" s="168"/>
      <c r="AA20" s="168"/>
      <c r="AB20" s="168"/>
      <c r="AC20" s="168" t="s">
        <v>20</v>
      </c>
      <c r="AD20" s="168"/>
      <c r="AE20" s="168"/>
      <c r="AF20" s="168"/>
      <c r="AG20" s="168"/>
      <c r="AH20" s="168"/>
      <c r="AI20" s="148" t="s">
        <v>21</v>
      </c>
      <c r="AJ20" s="148"/>
      <c r="AK20" s="148"/>
      <c r="AL20" s="148"/>
      <c r="AM20" s="148"/>
      <c r="AN20" s="148" t="s">
        <v>21</v>
      </c>
      <c r="AO20" s="148"/>
      <c r="AP20" s="148"/>
      <c r="AQ20" s="148"/>
      <c r="AR20" s="148"/>
      <c r="AS20" s="148" t="s">
        <v>70</v>
      </c>
      <c r="AT20" s="148"/>
      <c r="AU20" s="148"/>
      <c r="AV20" s="162"/>
      <c r="AW20" s="162"/>
      <c r="AX20" s="162"/>
      <c r="AY20" s="160"/>
      <c r="AZ20" s="162"/>
      <c r="BA20" s="162"/>
      <c r="BB20" s="162"/>
      <c r="BC20" s="162"/>
      <c r="BD20" s="162"/>
      <c r="BE20" s="162"/>
      <c r="BF20" s="162"/>
      <c r="BG20" s="160"/>
      <c r="BH20" s="160"/>
      <c r="BI20" s="160"/>
      <c r="BJ20" s="160"/>
      <c r="BK20" s="160"/>
      <c r="BL20" s="160"/>
      <c r="BM20" s="160"/>
    </row>
    <row r="21" spans="1:65" s="24" customFormat="1" ht="15" customHeight="1">
      <c r="A21" s="164"/>
      <c r="B21" s="164"/>
      <c r="C21" s="167"/>
      <c r="D21" s="166"/>
      <c r="E21" s="167"/>
      <c r="F21" s="148" t="s">
        <v>22</v>
      </c>
      <c r="G21" s="148"/>
      <c r="H21" s="148"/>
      <c r="I21" s="148"/>
      <c r="J21" s="148"/>
      <c r="K21" s="148"/>
      <c r="L21" s="147" t="s">
        <v>105</v>
      </c>
      <c r="M21" s="147"/>
      <c r="N21" s="147"/>
      <c r="O21" s="147"/>
      <c r="P21" s="147"/>
      <c r="Q21" s="168" t="s">
        <v>22</v>
      </c>
      <c r="R21" s="168"/>
      <c r="S21" s="168"/>
      <c r="T21" s="168"/>
      <c r="U21" s="168"/>
      <c r="V21" s="168"/>
      <c r="W21" s="168" t="s">
        <v>22</v>
      </c>
      <c r="X21" s="168"/>
      <c r="Y21" s="168"/>
      <c r="Z21" s="168"/>
      <c r="AA21" s="168"/>
      <c r="AB21" s="168"/>
      <c r="AC21" s="168" t="s">
        <v>22</v>
      </c>
      <c r="AD21" s="168"/>
      <c r="AE21" s="168"/>
      <c r="AF21" s="168"/>
      <c r="AG21" s="168"/>
      <c r="AH21" s="168"/>
      <c r="AI21" s="148" t="s">
        <v>22</v>
      </c>
      <c r="AJ21" s="148"/>
      <c r="AK21" s="148"/>
      <c r="AL21" s="148"/>
      <c r="AM21" s="148"/>
      <c r="AN21" s="148" t="s">
        <v>22</v>
      </c>
      <c r="AO21" s="148"/>
      <c r="AP21" s="148"/>
      <c r="AQ21" s="148"/>
      <c r="AR21" s="148"/>
      <c r="AS21" s="148" t="s">
        <v>22</v>
      </c>
      <c r="AT21" s="148"/>
      <c r="AU21" s="148"/>
      <c r="AV21" s="162"/>
      <c r="AW21" s="162"/>
      <c r="AX21" s="162"/>
      <c r="AY21" s="160"/>
      <c r="AZ21" s="162"/>
      <c r="BA21" s="162"/>
      <c r="BB21" s="162"/>
      <c r="BC21" s="162"/>
      <c r="BD21" s="162"/>
      <c r="BE21" s="162"/>
      <c r="BF21" s="162"/>
      <c r="BG21" s="160"/>
      <c r="BH21" s="160"/>
      <c r="BI21" s="160"/>
      <c r="BJ21" s="160"/>
      <c r="BK21" s="160"/>
      <c r="BL21" s="160"/>
      <c r="BM21" s="160"/>
    </row>
    <row r="22" spans="1:65" s="26" customFormat="1" ht="62.25" customHeight="1">
      <c r="A22" s="164"/>
      <c r="B22" s="164"/>
      <c r="C22" s="167"/>
      <c r="D22" s="166"/>
      <c r="E22" s="167"/>
      <c r="F22" s="137" t="s">
        <v>133</v>
      </c>
      <c r="G22" s="159" t="s">
        <v>134</v>
      </c>
      <c r="H22" s="159"/>
      <c r="I22" s="137" t="s">
        <v>23</v>
      </c>
      <c r="J22" s="159" t="s">
        <v>0</v>
      </c>
      <c r="K22" s="159" t="s">
        <v>1</v>
      </c>
      <c r="L22" s="137" t="s">
        <v>45</v>
      </c>
      <c r="M22" s="137" t="s">
        <v>46</v>
      </c>
      <c r="N22" s="137" t="s">
        <v>23</v>
      </c>
      <c r="O22" s="159" t="s">
        <v>0</v>
      </c>
      <c r="P22" s="159" t="s">
        <v>1</v>
      </c>
      <c r="Q22" s="137" t="s">
        <v>133</v>
      </c>
      <c r="R22" s="159" t="s">
        <v>134</v>
      </c>
      <c r="S22" s="159"/>
      <c r="T22" s="137" t="s">
        <v>23</v>
      </c>
      <c r="U22" s="159" t="s">
        <v>0</v>
      </c>
      <c r="V22" s="159" t="s">
        <v>1</v>
      </c>
      <c r="W22" s="137" t="s">
        <v>133</v>
      </c>
      <c r="X22" s="159" t="s">
        <v>134</v>
      </c>
      <c r="Y22" s="159"/>
      <c r="Z22" s="137" t="s">
        <v>23</v>
      </c>
      <c r="AA22" s="159" t="s">
        <v>0</v>
      </c>
      <c r="AB22" s="159" t="s">
        <v>1</v>
      </c>
      <c r="AC22" s="137" t="s">
        <v>133</v>
      </c>
      <c r="AD22" s="159" t="s">
        <v>134</v>
      </c>
      <c r="AE22" s="159"/>
      <c r="AF22" s="137" t="s">
        <v>23</v>
      </c>
      <c r="AG22" s="159" t="s">
        <v>0</v>
      </c>
      <c r="AH22" s="159" t="s">
        <v>1</v>
      </c>
      <c r="AI22" s="137" t="s">
        <v>141</v>
      </c>
      <c r="AJ22" s="135" t="s">
        <v>142</v>
      </c>
      <c r="AK22" s="135" t="s">
        <v>23</v>
      </c>
      <c r="AL22" s="145" t="s">
        <v>0</v>
      </c>
      <c r="AM22" s="145" t="s">
        <v>1</v>
      </c>
      <c r="AN22" s="137" t="s">
        <v>141</v>
      </c>
      <c r="AO22" s="135" t="s">
        <v>142</v>
      </c>
      <c r="AP22" s="135" t="s">
        <v>23</v>
      </c>
      <c r="AQ22" s="145" t="s">
        <v>0</v>
      </c>
      <c r="AR22" s="145" t="s">
        <v>1</v>
      </c>
      <c r="AS22" s="135" t="s">
        <v>23</v>
      </c>
      <c r="AT22" s="145" t="s">
        <v>0</v>
      </c>
      <c r="AU22" s="145" t="s">
        <v>1</v>
      </c>
      <c r="AV22" s="162"/>
      <c r="AW22" s="162"/>
      <c r="AX22" s="162"/>
      <c r="AY22" s="160"/>
      <c r="AZ22" s="162"/>
      <c r="BA22" s="162"/>
      <c r="BB22" s="162"/>
      <c r="BC22" s="162"/>
      <c r="BD22" s="162"/>
      <c r="BE22" s="162"/>
      <c r="BF22" s="162"/>
      <c r="BG22" s="160"/>
      <c r="BH22" s="160"/>
      <c r="BI22" s="160"/>
      <c r="BJ22" s="160"/>
      <c r="BK22" s="160"/>
      <c r="BL22" s="160"/>
      <c r="BM22" s="160"/>
    </row>
    <row r="23" spans="1:65" s="26" customFormat="1" ht="11.25" customHeight="1">
      <c r="A23" s="164"/>
      <c r="B23" s="164"/>
      <c r="C23" s="167"/>
      <c r="D23" s="166"/>
      <c r="E23" s="165" t="s">
        <v>93</v>
      </c>
      <c r="F23" s="147">
        <v>28</v>
      </c>
      <c r="G23" s="147">
        <v>72</v>
      </c>
      <c r="H23" s="147"/>
      <c r="I23" s="147">
        <v>100</v>
      </c>
      <c r="J23" s="159"/>
      <c r="K23" s="159"/>
      <c r="L23" s="147">
        <v>80</v>
      </c>
      <c r="M23" s="147">
        <v>20</v>
      </c>
      <c r="N23" s="147">
        <v>100</v>
      </c>
      <c r="O23" s="159"/>
      <c r="P23" s="159"/>
      <c r="Q23" s="147">
        <v>28</v>
      </c>
      <c r="R23" s="147">
        <v>72</v>
      </c>
      <c r="S23" s="147"/>
      <c r="T23" s="147">
        <v>100</v>
      </c>
      <c r="U23" s="159"/>
      <c r="V23" s="159"/>
      <c r="W23" s="147">
        <v>28</v>
      </c>
      <c r="X23" s="147">
        <v>72</v>
      </c>
      <c r="Y23" s="147"/>
      <c r="Z23" s="147">
        <v>100</v>
      </c>
      <c r="AA23" s="159"/>
      <c r="AB23" s="159"/>
      <c r="AC23" s="147">
        <v>28</v>
      </c>
      <c r="AD23" s="147">
        <v>72</v>
      </c>
      <c r="AE23" s="147"/>
      <c r="AF23" s="147">
        <v>100</v>
      </c>
      <c r="AG23" s="159"/>
      <c r="AH23" s="159"/>
      <c r="AI23" s="146">
        <v>50</v>
      </c>
      <c r="AJ23" s="146">
        <v>50</v>
      </c>
      <c r="AK23" s="146">
        <v>100</v>
      </c>
      <c r="AL23" s="145"/>
      <c r="AM23" s="145"/>
      <c r="AN23" s="146">
        <v>50</v>
      </c>
      <c r="AO23" s="146">
        <v>50</v>
      </c>
      <c r="AP23" s="146">
        <v>100</v>
      </c>
      <c r="AQ23" s="145"/>
      <c r="AR23" s="145"/>
      <c r="AS23" s="146">
        <v>100</v>
      </c>
      <c r="AT23" s="145"/>
      <c r="AU23" s="145"/>
      <c r="AV23" s="162"/>
      <c r="AW23" s="162"/>
      <c r="AX23" s="162"/>
      <c r="AY23" s="161">
        <v>4</v>
      </c>
      <c r="AZ23" s="162"/>
      <c r="BA23" s="162"/>
      <c r="BB23" s="162"/>
      <c r="BC23" s="162"/>
      <c r="BD23" s="162"/>
      <c r="BE23" s="162"/>
      <c r="BF23" s="162"/>
      <c r="BG23" s="161">
        <v>4</v>
      </c>
      <c r="BH23" s="160"/>
      <c r="BI23" s="160"/>
      <c r="BJ23" s="160"/>
      <c r="BK23" s="160"/>
      <c r="BL23" s="160"/>
      <c r="BM23" s="160"/>
    </row>
    <row r="24" spans="1:65" s="26" customFormat="1" ht="18.75" customHeight="1">
      <c r="A24" s="164"/>
      <c r="B24" s="164"/>
      <c r="C24" s="167"/>
      <c r="D24" s="166"/>
      <c r="E24" s="165"/>
      <c r="F24" s="147"/>
      <c r="G24" s="136" t="s">
        <v>43</v>
      </c>
      <c r="H24" s="136" t="s">
        <v>44</v>
      </c>
      <c r="I24" s="147"/>
      <c r="J24" s="159"/>
      <c r="K24" s="159"/>
      <c r="L24" s="147"/>
      <c r="M24" s="147"/>
      <c r="N24" s="147"/>
      <c r="O24" s="159"/>
      <c r="P24" s="159"/>
      <c r="Q24" s="147"/>
      <c r="R24" s="136" t="s">
        <v>43</v>
      </c>
      <c r="S24" s="136" t="s">
        <v>44</v>
      </c>
      <c r="T24" s="147"/>
      <c r="U24" s="159"/>
      <c r="V24" s="159"/>
      <c r="W24" s="147"/>
      <c r="X24" s="136" t="s">
        <v>43</v>
      </c>
      <c r="Y24" s="136" t="s">
        <v>44</v>
      </c>
      <c r="Z24" s="147"/>
      <c r="AA24" s="159"/>
      <c r="AB24" s="159"/>
      <c r="AC24" s="147"/>
      <c r="AD24" s="136" t="s">
        <v>43</v>
      </c>
      <c r="AE24" s="136" t="s">
        <v>44</v>
      </c>
      <c r="AF24" s="147"/>
      <c r="AG24" s="159"/>
      <c r="AH24" s="159"/>
      <c r="AI24" s="146"/>
      <c r="AJ24" s="146"/>
      <c r="AK24" s="146"/>
      <c r="AL24" s="145"/>
      <c r="AM24" s="145"/>
      <c r="AN24" s="146"/>
      <c r="AO24" s="146"/>
      <c r="AP24" s="146"/>
      <c r="AQ24" s="145"/>
      <c r="AR24" s="145"/>
      <c r="AS24" s="146"/>
      <c r="AT24" s="145"/>
      <c r="AU24" s="145"/>
      <c r="AV24" s="162"/>
      <c r="AW24" s="162"/>
      <c r="AX24" s="162"/>
      <c r="AY24" s="161"/>
      <c r="AZ24" s="162"/>
      <c r="BA24" s="162"/>
      <c r="BB24" s="162"/>
      <c r="BC24" s="162"/>
      <c r="BD24" s="162"/>
      <c r="BE24" s="162"/>
      <c r="BF24" s="162"/>
      <c r="BG24" s="161"/>
      <c r="BH24" s="160"/>
      <c r="BI24" s="160"/>
      <c r="BJ24" s="160"/>
      <c r="BK24" s="160"/>
      <c r="BL24" s="160"/>
      <c r="BM24" s="160"/>
    </row>
    <row r="25" spans="1:65" s="4" customFormat="1" ht="45" customHeight="1">
      <c r="A25" s="65">
        <v>1</v>
      </c>
      <c r="B25" s="75" t="s">
        <v>283</v>
      </c>
      <c r="C25" s="116" t="s">
        <v>678</v>
      </c>
      <c r="D25" s="65">
        <v>2016</v>
      </c>
      <c r="E25" s="74" t="s">
        <v>153</v>
      </c>
      <c r="F25" s="68">
        <v>27</v>
      </c>
      <c r="G25" s="68">
        <v>27</v>
      </c>
      <c r="H25" s="68">
        <v>32</v>
      </c>
      <c r="I25" s="80">
        <f t="shared" ref="I25" si="0">ROUNDUP(SUM(F25:H25),0)</f>
        <v>86</v>
      </c>
      <c r="J25" s="123" t="str">
        <f t="shared" ref="J25" si="1">IF(I25&gt;=80,"A+", IF(I25&gt;=75,"A", IF(I25&gt;=70,"A-", IF(I25&gt;=65,"B+", IF(I25&gt;=60,"B", IF(I25&gt;=55,"B-", IF(I25&gt;=50,"C+", IF(I25&gt;=45,"C", IF(I25&gt;=40,"D","F")))))))))</f>
        <v>A+</v>
      </c>
      <c r="K25" s="123" t="str">
        <f t="shared" ref="K25" si="2">IF(I25&gt;=80,"4.00", IF(I25&gt;=75,"3.75", IF(I25&gt;=70,"3.50", IF(I25&gt;=65,"3.25", IF(I25&gt;=60,"3.00", IF(I25&gt;=55,"2.75", IF(I25&gt;=50,"2.50", IF(I25&gt;=45,"2.25", IF(I25&gt;=40,"2.00","0.00")))))))))</f>
        <v>4.00</v>
      </c>
      <c r="L25" s="68">
        <v>63</v>
      </c>
      <c r="M25" s="68">
        <v>17</v>
      </c>
      <c r="N25" s="69">
        <f>L25+M25</f>
        <v>80</v>
      </c>
      <c r="O25" s="123" t="str">
        <f>IF(N25&gt;=80,"A+", IF(N25&gt;=75,"A", IF(N25&gt;=70,"A-", IF(N25&gt;=65,"B+", IF(N25&gt;=60,"B", IF(N25&gt;=55,"B-", IF(N25&gt;=50,"C+", IF(N25&gt;=45,"C", "F"))))))))</f>
        <v>A+</v>
      </c>
      <c r="P25" s="123" t="str">
        <f>IF(N25&gt;=80,"4.00", IF(N25&gt;=75,"3.75", IF(N25&gt;=70,"3.50", IF(N25&gt;=65,"3.25", IF(N25&gt;=60,"3.00", IF(N25&gt;=55,"2.75", IF(N25&gt;=50,"2.50", IF(N25&gt;=45,"2.25", "0.00"))))))))</f>
        <v>4.00</v>
      </c>
      <c r="Q25" s="68">
        <v>27</v>
      </c>
      <c r="R25" s="68">
        <v>29.5</v>
      </c>
      <c r="S25" s="68">
        <v>26</v>
      </c>
      <c r="T25" s="80">
        <f t="shared" ref="T25" si="3">ROUNDUP(SUM(Q25:S25),0)</f>
        <v>83</v>
      </c>
      <c r="U25" s="123" t="str">
        <f t="shared" ref="U25" si="4">IF(T25&gt;=80,"A+", IF(T25&gt;=75,"A", IF(T25&gt;=70,"A-", IF(T25&gt;=65,"B+", IF(T25&gt;=60,"B", IF(T25&gt;=55,"B-", IF(T25&gt;=50,"C+", IF(T25&gt;=45,"C", IF(T25&gt;=40,"D","F")))))))))</f>
        <v>A+</v>
      </c>
      <c r="V25" s="123" t="str">
        <f t="shared" ref="V25" si="5">IF(T25&gt;=80,"4.00", IF(T25&gt;=75,"3.75", IF(T25&gt;=70,"3.50", IF(T25&gt;=65,"3.25", IF(T25&gt;=60,"3.00", IF(T25&gt;=55,"2.75", IF(T25&gt;=50,"2.50", IF(T25&gt;=45,"2.25", IF(T25&gt;=40,"2.00","0.00")))))))))</f>
        <v>4.00</v>
      </c>
      <c r="W25" s="68">
        <v>25.5</v>
      </c>
      <c r="X25" s="68">
        <v>25</v>
      </c>
      <c r="Y25" s="69">
        <v>34</v>
      </c>
      <c r="Z25" s="80">
        <f t="shared" ref="Z25" si="6">ROUNDUP(SUM(W25:Y25),0)</f>
        <v>85</v>
      </c>
      <c r="AA25" s="123" t="str">
        <f t="shared" ref="AA25" si="7">IF(Z25&gt;=80,"A+", IF(Z25&gt;=75,"A", IF(Z25&gt;=70,"A-", IF(Z25&gt;=65,"B+", IF(Z25&gt;=60,"B", IF(Z25&gt;=55,"B-", IF(Z25&gt;=50,"C+", IF(Z25&gt;=45,"C", IF(Z25&gt;=40,"D","F")))))))))</f>
        <v>A+</v>
      </c>
      <c r="AB25" s="123" t="str">
        <f t="shared" ref="AB25" si="8">IF(Z25&gt;=80,"4.00", IF(Z25&gt;=75,"3.75", IF(Z25&gt;=70,"3.50", IF(Z25&gt;=65,"3.25", IF(Z25&gt;=60,"3.00", IF(Z25&gt;=55,"2.75", IF(Z25&gt;=50,"2.50", IF(Z25&gt;=45,"2.25", IF(Z25&gt;=40,"2.00","0.00")))))))))</f>
        <v>4.00</v>
      </c>
      <c r="AC25" s="68">
        <v>23</v>
      </c>
      <c r="AD25" s="68">
        <v>32</v>
      </c>
      <c r="AE25" s="69">
        <v>27</v>
      </c>
      <c r="AF25" s="80">
        <f t="shared" ref="AF25" si="9">ROUNDUP(SUM(AC25:AE25),0)</f>
        <v>82</v>
      </c>
      <c r="AG25" s="123" t="str">
        <f t="shared" ref="AG25" si="10">IF(AF25&gt;=80,"A+", IF(AF25&gt;=75,"A", IF(AF25&gt;=70,"A-", IF(AF25&gt;=65,"B+", IF(AF25&gt;=60,"B", IF(AF25&gt;=55,"B-", IF(AF25&gt;=50,"C+", IF(AF25&gt;=45,"C", IF(AF25&gt;=40,"D","F")))))))))</f>
        <v>A+</v>
      </c>
      <c r="AH25" s="123" t="str">
        <f t="shared" ref="AH25" si="11">IF(AF25&gt;=80,"4.00", IF(AF25&gt;=75,"3.75", IF(AF25&gt;=70,"3.50", IF(AF25&gt;=65,"3.25", IF(AF25&gt;=60,"3.00", IF(AF25&gt;=55,"2.75", IF(AF25&gt;=50,"2.50", IF(AF25&gt;=45,"2.25", IF(AF25&gt;=40,"2.00","0.00")))))))))</f>
        <v>4.00</v>
      </c>
      <c r="AI25" s="68">
        <v>45</v>
      </c>
      <c r="AJ25" s="69">
        <v>35</v>
      </c>
      <c r="AK25" s="80">
        <f t="shared" ref="AK25" si="12">ROUNDUP(SUM(AH25:AJ25),0)</f>
        <v>80</v>
      </c>
      <c r="AL25" s="123" t="str">
        <f>IF(AK25&gt;=80,"A+", IF(AK25&gt;=75,"A", IF(AK25&gt;=70,"A-", IF(AK25&gt;=65,"B+", IF(AK25&gt;=60,"B", IF(AK25&gt;=55,"B-", IF(AK25&gt;=50,"C+", IF(AK25&gt;=45,"C", "F"))))))))</f>
        <v>A+</v>
      </c>
      <c r="AM25" s="123" t="str">
        <f>IF(AK25&gt;=80,"4.00", IF(AK25&gt;=75,"3.75", IF(AK25&gt;=70,"3.50", IF(AK25&gt;=65,"3.25", IF(AK25&gt;=60,"3.00", IF(AK25&gt;=55,"2.75", IF(AK25&gt;=50,"2.50", IF(AK25&gt;=45,"2.25", "0.00"))))))))</f>
        <v>4.00</v>
      </c>
      <c r="AN25" s="68">
        <v>45</v>
      </c>
      <c r="AO25" s="68">
        <v>42</v>
      </c>
      <c r="AP25" s="80">
        <f t="shared" ref="AP25" si="13">ROUNDUP(SUM(AM25:AO25),0)</f>
        <v>87</v>
      </c>
      <c r="AQ25" s="123" t="str">
        <f>IF(AP25&gt;=80,"A+", IF(AP25&gt;=75,"A", IF(AP25&gt;=70,"A-", IF(AP25&gt;=65,"B+", IF(AP25&gt;=60,"B", IF(AP25&gt;=55,"B-", IF(AP25&gt;=50,"C+", IF(AP25&gt;=45,"C", "F"))))))))</f>
        <v>A+</v>
      </c>
      <c r="AR25" s="123" t="str">
        <f>IF(AP25&gt;=80,"4.00", IF(AP25&gt;=75,"3.75", IF(AP25&gt;=70,"3.50", IF(AP25&gt;=65,"3.25", IF(AP25&gt;=60,"3.00", IF(AP25&gt;=55,"2.75", IF(AP25&gt;=50,"2.50", IF(AP25&gt;=45,"2.25", "0.00"))))))))</f>
        <v>4.00</v>
      </c>
      <c r="AS25" s="68">
        <v>83</v>
      </c>
      <c r="AT25" s="123" t="str">
        <f>IF(AS25&gt;=80,"A+", IF(AS25&gt;=75,"A", IF(AS25&gt;=70,"A-", IF(AS25&gt;=65,"B+", IF(AS25&gt;=60,"B", IF(AS25&gt;=55,"B-", IF(AS25&gt;=50,"C+", IF(AS25&gt;=45,"C", "F"))))))))</f>
        <v>A+</v>
      </c>
      <c r="AU25" s="123" t="str">
        <f>IF(AS25&gt;=80,"4.00", IF(AS25&gt;=75,"3.75", IF(AS25&gt;=70,"3.50", IF(AS25&gt;=65,"3.25", IF(AS25&gt;=60,"3.00", IF(AS25&gt;=55,"2.75", IF(AS25&gt;=50,"2.50", IF(AS25&gt;=45,"2.25", "0.00"))))))))</f>
        <v>4.00</v>
      </c>
      <c r="AV25" s="68">
        <f>K25*3+P25*1+V25*3+AB25*3+AH25*3+AM25*3+AR25*3+AU25*3</f>
        <v>88</v>
      </c>
      <c r="AW25" s="70">
        <v>22</v>
      </c>
      <c r="AX25" s="70">
        <v>22</v>
      </c>
      <c r="AY25" s="71">
        <f>AV25/AX25</f>
        <v>4</v>
      </c>
      <c r="AZ25" s="68">
        <v>554.25</v>
      </c>
      <c r="BA25" s="68"/>
      <c r="BB25" s="70">
        <v>144</v>
      </c>
      <c r="BC25" s="70"/>
      <c r="BD25" s="68">
        <f>AZ25+AV25+BA25</f>
        <v>642.25</v>
      </c>
      <c r="BE25" s="70">
        <f>144+AW25</f>
        <v>166</v>
      </c>
      <c r="BF25" s="70">
        <f>AX25+BB25+BC25</f>
        <v>166</v>
      </c>
      <c r="BG25" s="71">
        <f>BD25/BF25</f>
        <v>3.8689759036144578</v>
      </c>
      <c r="BH25" s="84" t="s">
        <v>5</v>
      </c>
      <c r="BI25" s="129" t="s">
        <v>656</v>
      </c>
      <c r="BJ25" s="66" t="str">
        <f>B25</f>
        <v>2016-1-2-001</v>
      </c>
      <c r="BK25" s="81"/>
      <c r="BL25" s="81"/>
      <c r="BM25" s="85"/>
    </row>
    <row r="26" spans="1:65" s="57" customFormat="1" ht="39" customHeight="1">
      <c r="A26" s="65">
        <v>2</v>
      </c>
      <c r="B26" s="75" t="s">
        <v>284</v>
      </c>
      <c r="C26" s="116" t="s">
        <v>678</v>
      </c>
      <c r="D26" s="65">
        <v>2016</v>
      </c>
      <c r="E26" s="65" t="s">
        <v>28</v>
      </c>
      <c r="F26" s="68">
        <v>25.5</v>
      </c>
      <c r="G26" s="68">
        <v>29</v>
      </c>
      <c r="H26" s="68">
        <v>28</v>
      </c>
      <c r="I26" s="80">
        <f t="shared" ref="I26:I34" si="14">ROUNDUP(SUM(F26:H26),0)</f>
        <v>83</v>
      </c>
      <c r="J26" s="123" t="str">
        <f t="shared" ref="J26:J34" si="15">IF(I26&gt;=80,"A+", IF(I26&gt;=75,"A", IF(I26&gt;=70,"A-", IF(I26&gt;=65,"B+", IF(I26&gt;=60,"B", IF(I26&gt;=55,"B-", IF(I26&gt;=50,"C+", IF(I26&gt;=45,"C", IF(I26&gt;=40,"D","F")))))))))</f>
        <v>A+</v>
      </c>
      <c r="K26" s="123" t="str">
        <f t="shared" ref="K26:K34" si="16">IF(I26&gt;=80,"4.00", IF(I26&gt;=75,"3.75", IF(I26&gt;=70,"3.50", IF(I26&gt;=65,"3.25", IF(I26&gt;=60,"3.00", IF(I26&gt;=55,"2.75", IF(I26&gt;=50,"2.50", IF(I26&gt;=45,"2.25", IF(I26&gt;=40,"2.00","0.00")))))))))</f>
        <v>4.00</v>
      </c>
      <c r="L26" s="68">
        <v>63</v>
      </c>
      <c r="M26" s="68">
        <v>17</v>
      </c>
      <c r="N26" s="69">
        <f t="shared" ref="N26:N34" si="17">L26+M26</f>
        <v>80</v>
      </c>
      <c r="O26" s="123" t="str">
        <f t="shared" ref="O26:O34" si="18">IF(N26&gt;=80,"A+", IF(N26&gt;=75,"A", IF(N26&gt;=70,"A-", IF(N26&gt;=65,"B+", IF(N26&gt;=60,"B", IF(N26&gt;=55,"B-", IF(N26&gt;=50,"C+", IF(N26&gt;=45,"C", "F"))))))))</f>
        <v>A+</v>
      </c>
      <c r="P26" s="123" t="str">
        <f t="shared" ref="P26:P34" si="19">IF(N26&gt;=80,"4.00", IF(N26&gt;=75,"3.75", IF(N26&gt;=70,"3.50", IF(N26&gt;=65,"3.25", IF(N26&gt;=60,"3.00", IF(N26&gt;=55,"2.75", IF(N26&gt;=50,"2.50", IF(N26&gt;=45,"2.25", "0.00"))))))))</f>
        <v>4.00</v>
      </c>
      <c r="Q26" s="68">
        <v>23.5</v>
      </c>
      <c r="R26" s="68">
        <v>30</v>
      </c>
      <c r="S26" s="68">
        <v>25</v>
      </c>
      <c r="T26" s="80">
        <f t="shared" ref="T26:T34" si="20">ROUNDUP(SUM(Q26:S26),0)</f>
        <v>79</v>
      </c>
      <c r="U26" s="123" t="str">
        <f t="shared" ref="U26:U34" si="21">IF(T26&gt;=80,"A+", IF(T26&gt;=75,"A", IF(T26&gt;=70,"A-", IF(T26&gt;=65,"B+", IF(T26&gt;=60,"B", IF(T26&gt;=55,"B-", IF(T26&gt;=50,"C+", IF(T26&gt;=45,"C", IF(T26&gt;=40,"D","F")))))))))</f>
        <v>A</v>
      </c>
      <c r="V26" s="123" t="str">
        <f t="shared" ref="V26:V34" si="22">IF(T26&gt;=80,"4.00", IF(T26&gt;=75,"3.75", IF(T26&gt;=70,"3.50", IF(T26&gt;=65,"3.25", IF(T26&gt;=60,"3.00", IF(T26&gt;=55,"2.75", IF(T26&gt;=50,"2.50", IF(T26&gt;=45,"2.25", IF(T26&gt;=40,"2.00","0.00")))))))))</f>
        <v>3.75</v>
      </c>
      <c r="W26" s="68">
        <v>19</v>
      </c>
      <c r="X26" s="68">
        <v>28.5</v>
      </c>
      <c r="Y26" s="69">
        <v>27</v>
      </c>
      <c r="Z26" s="80">
        <f t="shared" ref="Z26:Z34" si="23">ROUNDUP(SUM(W26:Y26),0)</f>
        <v>75</v>
      </c>
      <c r="AA26" s="123" t="str">
        <f t="shared" ref="AA26:AA34" si="24">IF(Z26&gt;=80,"A+", IF(Z26&gt;=75,"A", IF(Z26&gt;=70,"A-", IF(Z26&gt;=65,"B+", IF(Z26&gt;=60,"B", IF(Z26&gt;=55,"B-", IF(Z26&gt;=50,"C+", IF(Z26&gt;=45,"C", IF(Z26&gt;=40,"D","F")))))))))</f>
        <v>A</v>
      </c>
      <c r="AB26" s="123" t="str">
        <f t="shared" ref="AB26:AB34" si="25">IF(Z26&gt;=80,"4.00", IF(Z26&gt;=75,"3.75", IF(Z26&gt;=70,"3.50", IF(Z26&gt;=65,"3.25", IF(Z26&gt;=60,"3.00", IF(Z26&gt;=55,"2.75", IF(Z26&gt;=50,"2.50", IF(Z26&gt;=45,"2.25", IF(Z26&gt;=40,"2.00","0.00")))))))))</f>
        <v>3.75</v>
      </c>
      <c r="AC26" s="68">
        <v>20</v>
      </c>
      <c r="AD26" s="68">
        <v>28</v>
      </c>
      <c r="AE26" s="69">
        <v>26</v>
      </c>
      <c r="AF26" s="80">
        <f t="shared" ref="AF26:AF34" si="26">ROUNDUP(SUM(AC26:AE26),0)</f>
        <v>74</v>
      </c>
      <c r="AG26" s="123" t="str">
        <f t="shared" ref="AG26:AG34" si="27">IF(AF26&gt;=80,"A+", IF(AF26&gt;=75,"A", IF(AF26&gt;=70,"A-", IF(AF26&gt;=65,"B+", IF(AF26&gt;=60,"B", IF(AF26&gt;=55,"B-", IF(AF26&gt;=50,"C+", IF(AF26&gt;=45,"C", IF(AF26&gt;=40,"D","F")))))))))</f>
        <v>A-</v>
      </c>
      <c r="AH26" s="123" t="str">
        <f t="shared" ref="AH26:AH34" si="28">IF(AF26&gt;=80,"4.00", IF(AF26&gt;=75,"3.75", IF(AF26&gt;=70,"3.50", IF(AF26&gt;=65,"3.25", IF(AF26&gt;=60,"3.00", IF(AF26&gt;=55,"2.75", IF(AF26&gt;=50,"2.50", IF(AF26&gt;=45,"2.25", IF(AF26&gt;=40,"2.00","0.00")))))))))</f>
        <v>3.50</v>
      </c>
      <c r="AI26" s="68">
        <v>45</v>
      </c>
      <c r="AJ26" s="69">
        <v>34</v>
      </c>
      <c r="AK26" s="80">
        <f t="shared" ref="AK26:AK34" si="29">ROUNDUP(SUM(AH26:AJ26),0)</f>
        <v>79</v>
      </c>
      <c r="AL26" s="123" t="str">
        <f t="shared" ref="AL26:AL34" si="30">IF(AK26&gt;=80,"A+", IF(AK26&gt;=75,"A", IF(AK26&gt;=70,"A-", IF(AK26&gt;=65,"B+", IF(AK26&gt;=60,"B", IF(AK26&gt;=55,"B-", IF(AK26&gt;=50,"C+", IF(AK26&gt;=45,"C", "F"))))))))</f>
        <v>A</v>
      </c>
      <c r="AM26" s="123" t="str">
        <f t="shared" ref="AM26:AM34" si="31">IF(AK26&gt;=80,"4.00", IF(AK26&gt;=75,"3.75", IF(AK26&gt;=70,"3.50", IF(AK26&gt;=65,"3.25", IF(AK26&gt;=60,"3.00", IF(AK26&gt;=55,"2.75", IF(AK26&gt;=50,"2.50", IF(AK26&gt;=45,"2.25", "0.00"))))))))</f>
        <v>3.75</v>
      </c>
      <c r="AN26" s="68">
        <v>43</v>
      </c>
      <c r="AO26" s="68">
        <v>38</v>
      </c>
      <c r="AP26" s="80">
        <f t="shared" ref="AP26:AP34" si="32">ROUNDUP(SUM(AM26:AO26),0)</f>
        <v>81</v>
      </c>
      <c r="AQ26" s="123" t="str">
        <f t="shared" ref="AQ26:AQ34" si="33">IF(AP26&gt;=80,"A+", IF(AP26&gt;=75,"A", IF(AP26&gt;=70,"A-", IF(AP26&gt;=65,"B+", IF(AP26&gt;=60,"B", IF(AP26&gt;=55,"B-", IF(AP26&gt;=50,"C+", IF(AP26&gt;=45,"C", "F"))))))))</f>
        <v>A+</v>
      </c>
      <c r="AR26" s="123" t="str">
        <f t="shared" ref="AR26:AR34" si="34">IF(AP26&gt;=80,"4.00", IF(AP26&gt;=75,"3.75", IF(AP26&gt;=70,"3.50", IF(AP26&gt;=65,"3.25", IF(AP26&gt;=60,"3.00", IF(AP26&gt;=55,"2.75", IF(AP26&gt;=50,"2.50", IF(AP26&gt;=45,"2.25", "0.00"))))))))</f>
        <v>4.00</v>
      </c>
      <c r="AS26" s="68">
        <v>70</v>
      </c>
      <c r="AT26" s="123" t="str">
        <f t="shared" ref="AT26:AT34" si="35">IF(AS26&gt;=80,"A+", IF(AS26&gt;=75,"A", IF(AS26&gt;=70,"A-", IF(AS26&gt;=65,"B+", IF(AS26&gt;=60,"B", IF(AS26&gt;=55,"B-", IF(AS26&gt;=50,"C+", IF(AS26&gt;=45,"C", "F"))))))))</f>
        <v>A-</v>
      </c>
      <c r="AU26" s="123" t="str">
        <f t="shared" ref="AU26:AU34" si="36">IF(AS26&gt;=80,"4.00", IF(AS26&gt;=75,"3.75", IF(AS26&gt;=70,"3.50", IF(AS26&gt;=65,"3.25", IF(AS26&gt;=60,"3.00", IF(AS26&gt;=55,"2.75", IF(AS26&gt;=50,"2.50", IF(AS26&gt;=45,"2.25", "0.00"))))))))</f>
        <v>3.50</v>
      </c>
      <c r="AV26" s="68">
        <f t="shared" ref="AV26:AV34" si="37">K26*3+P26*1+V26*3+AB26*3+AH26*3+AM26*3+AR26*3+AU26*3</f>
        <v>82.75</v>
      </c>
      <c r="AW26" s="70">
        <v>22</v>
      </c>
      <c r="AX26" s="70">
        <v>22</v>
      </c>
      <c r="AY26" s="71">
        <f t="shared" ref="AY26:AY34" si="38">AV26/AX26</f>
        <v>3.7613636363636362</v>
      </c>
      <c r="AZ26" s="68">
        <v>450.25</v>
      </c>
      <c r="BA26" s="68">
        <v>9</v>
      </c>
      <c r="BB26" s="70">
        <v>141</v>
      </c>
      <c r="BC26" s="70">
        <v>3</v>
      </c>
      <c r="BD26" s="68">
        <f t="shared" ref="BD26:BD34" si="39">AZ26+AV26+BA26</f>
        <v>542</v>
      </c>
      <c r="BE26" s="70">
        <f t="shared" ref="BE26:BE34" si="40">144+AW26</f>
        <v>166</v>
      </c>
      <c r="BF26" s="70">
        <f t="shared" ref="BF26:BF34" si="41">AX26+BB26+BC26</f>
        <v>166</v>
      </c>
      <c r="BG26" s="71">
        <f t="shared" ref="BG26:BG34" si="42">BD26/BF26</f>
        <v>3.2650602409638556</v>
      </c>
      <c r="BH26" s="81" t="s">
        <v>5</v>
      </c>
      <c r="BI26" s="129"/>
      <c r="BJ26" s="66" t="str">
        <f t="shared" ref="BJ26:BJ34" si="43">B26</f>
        <v>2016-1-2-002</v>
      </c>
      <c r="BK26" s="81"/>
      <c r="BL26" s="81"/>
      <c r="BM26" s="139" t="s">
        <v>676</v>
      </c>
    </row>
    <row r="27" spans="1:65" s="5" customFormat="1" ht="39" customHeight="1">
      <c r="A27" s="65">
        <v>3</v>
      </c>
      <c r="B27" s="75" t="s">
        <v>285</v>
      </c>
      <c r="C27" s="116" t="s">
        <v>678</v>
      </c>
      <c r="D27" s="65">
        <v>2016</v>
      </c>
      <c r="E27" s="65" t="s">
        <v>28</v>
      </c>
      <c r="F27" s="68">
        <v>18.5</v>
      </c>
      <c r="G27" s="68">
        <v>25.5</v>
      </c>
      <c r="H27" s="68">
        <v>17</v>
      </c>
      <c r="I27" s="80">
        <f t="shared" si="14"/>
        <v>61</v>
      </c>
      <c r="J27" s="123" t="str">
        <f t="shared" si="15"/>
        <v>B</v>
      </c>
      <c r="K27" s="123" t="str">
        <f t="shared" si="16"/>
        <v>3.00</v>
      </c>
      <c r="L27" s="68">
        <v>51</v>
      </c>
      <c r="M27" s="68">
        <v>13</v>
      </c>
      <c r="N27" s="69">
        <f t="shared" si="17"/>
        <v>64</v>
      </c>
      <c r="O27" s="123" t="str">
        <f t="shared" si="18"/>
        <v>B</v>
      </c>
      <c r="P27" s="123" t="str">
        <f t="shared" si="19"/>
        <v>3.00</v>
      </c>
      <c r="Q27" s="68">
        <v>16</v>
      </c>
      <c r="R27" s="68">
        <v>17.5</v>
      </c>
      <c r="S27" s="68">
        <v>24</v>
      </c>
      <c r="T27" s="80">
        <f t="shared" si="20"/>
        <v>58</v>
      </c>
      <c r="U27" s="123" t="str">
        <f t="shared" si="21"/>
        <v>B-</v>
      </c>
      <c r="V27" s="123" t="str">
        <f t="shared" si="22"/>
        <v>2.75</v>
      </c>
      <c r="W27" s="68">
        <v>20.5</v>
      </c>
      <c r="X27" s="68">
        <v>14</v>
      </c>
      <c r="Y27" s="69">
        <v>31</v>
      </c>
      <c r="Z27" s="80">
        <f t="shared" si="23"/>
        <v>66</v>
      </c>
      <c r="AA27" s="123" t="str">
        <f t="shared" si="24"/>
        <v>B+</v>
      </c>
      <c r="AB27" s="123" t="str">
        <f t="shared" si="25"/>
        <v>3.25</v>
      </c>
      <c r="AC27" s="68">
        <v>21</v>
      </c>
      <c r="AD27" s="68">
        <v>28</v>
      </c>
      <c r="AE27" s="69">
        <v>19</v>
      </c>
      <c r="AF27" s="80">
        <f t="shared" si="26"/>
        <v>68</v>
      </c>
      <c r="AG27" s="123" t="str">
        <f t="shared" si="27"/>
        <v>B+</v>
      </c>
      <c r="AH27" s="123" t="str">
        <f t="shared" si="28"/>
        <v>3.25</v>
      </c>
      <c r="AI27" s="68">
        <v>31</v>
      </c>
      <c r="AJ27" s="69">
        <v>28</v>
      </c>
      <c r="AK27" s="80">
        <f t="shared" si="29"/>
        <v>59</v>
      </c>
      <c r="AL27" s="123" t="str">
        <f t="shared" si="30"/>
        <v>B-</v>
      </c>
      <c r="AM27" s="123" t="str">
        <f t="shared" si="31"/>
        <v>2.75</v>
      </c>
      <c r="AN27" s="68">
        <v>32</v>
      </c>
      <c r="AO27" s="68">
        <v>29</v>
      </c>
      <c r="AP27" s="80">
        <f t="shared" si="32"/>
        <v>61</v>
      </c>
      <c r="AQ27" s="123" t="str">
        <f t="shared" si="33"/>
        <v>B</v>
      </c>
      <c r="AR27" s="123" t="str">
        <f t="shared" si="34"/>
        <v>3.00</v>
      </c>
      <c r="AS27" s="68">
        <v>60</v>
      </c>
      <c r="AT27" s="123" t="str">
        <f t="shared" si="35"/>
        <v>B</v>
      </c>
      <c r="AU27" s="123" t="str">
        <f t="shared" si="36"/>
        <v>3.00</v>
      </c>
      <c r="AV27" s="68">
        <f t="shared" si="37"/>
        <v>66</v>
      </c>
      <c r="AW27" s="70">
        <v>22</v>
      </c>
      <c r="AX27" s="70">
        <v>22</v>
      </c>
      <c r="AY27" s="71">
        <f t="shared" si="38"/>
        <v>3</v>
      </c>
      <c r="AZ27" s="68">
        <v>441.25</v>
      </c>
      <c r="BA27" s="68"/>
      <c r="BB27" s="70">
        <v>144</v>
      </c>
      <c r="BC27" s="70"/>
      <c r="BD27" s="68">
        <f t="shared" si="39"/>
        <v>507.25</v>
      </c>
      <c r="BE27" s="70">
        <f t="shared" si="40"/>
        <v>166</v>
      </c>
      <c r="BF27" s="70">
        <f t="shared" si="41"/>
        <v>166</v>
      </c>
      <c r="BG27" s="71">
        <f t="shared" si="42"/>
        <v>3.0557228915662651</v>
      </c>
      <c r="BH27" s="84" t="s">
        <v>5</v>
      </c>
      <c r="BI27" s="129" t="s">
        <v>646</v>
      </c>
      <c r="BJ27" s="66" t="str">
        <f t="shared" si="43"/>
        <v>2016-1-2-003</v>
      </c>
      <c r="BK27" s="81"/>
      <c r="BL27" s="81"/>
      <c r="BM27" s="87"/>
    </row>
    <row r="28" spans="1:65" s="57" customFormat="1" ht="39" customHeight="1">
      <c r="A28" s="65">
        <v>4</v>
      </c>
      <c r="B28" s="75" t="s">
        <v>286</v>
      </c>
      <c r="C28" s="116" t="s">
        <v>678</v>
      </c>
      <c r="D28" s="65">
        <v>2016</v>
      </c>
      <c r="E28" s="65" t="s">
        <v>28</v>
      </c>
      <c r="F28" s="73">
        <v>19</v>
      </c>
      <c r="G28" s="73">
        <v>28</v>
      </c>
      <c r="H28" s="68">
        <v>16</v>
      </c>
      <c r="I28" s="80">
        <f t="shared" si="14"/>
        <v>63</v>
      </c>
      <c r="J28" s="123" t="str">
        <f t="shared" si="15"/>
        <v>B</v>
      </c>
      <c r="K28" s="123" t="str">
        <f t="shared" si="16"/>
        <v>3.00</v>
      </c>
      <c r="L28" s="68">
        <v>63</v>
      </c>
      <c r="M28" s="68">
        <v>15</v>
      </c>
      <c r="N28" s="69">
        <f t="shared" si="17"/>
        <v>78</v>
      </c>
      <c r="O28" s="123" t="str">
        <f t="shared" si="18"/>
        <v>A</v>
      </c>
      <c r="P28" s="123" t="str">
        <f t="shared" si="19"/>
        <v>3.75</v>
      </c>
      <c r="Q28" s="68">
        <v>24</v>
      </c>
      <c r="R28" s="68">
        <v>27.5</v>
      </c>
      <c r="S28" s="68">
        <v>14</v>
      </c>
      <c r="T28" s="80">
        <f t="shared" si="20"/>
        <v>66</v>
      </c>
      <c r="U28" s="123" t="str">
        <f t="shared" si="21"/>
        <v>B+</v>
      </c>
      <c r="V28" s="123" t="str">
        <f t="shared" si="22"/>
        <v>3.25</v>
      </c>
      <c r="W28" s="68">
        <v>3.5</v>
      </c>
      <c r="X28" s="68">
        <v>29.5</v>
      </c>
      <c r="Y28" s="69">
        <v>16</v>
      </c>
      <c r="Z28" s="80">
        <f t="shared" si="23"/>
        <v>49</v>
      </c>
      <c r="AA28" s="123" t="str">
        <f t="shared" si="24"/>
        <v>C</v>
      </c>
      <c r="AB28" s="123" t="str">
        <f t="shared" si="25"/>
        <v>2.25</v>
      </c>
      <c r="AC28" s="68">
        <v>13.5</v>
      </c>
      <c r="AD28" s="68">
        <v>21</v>
      </c>
      <c r="AE28" s="69">
        <v>23</v>
      </c>
      <c r="AF28" s="80">
        <f t="shared" si="26"/>
        <v>58</v>
      </c>
      <c r="AG28" s="123" t="str">
        <f t="shared" si="27"/>
        <v>B-</v>
      </c>
      <c r="AH28" s="123" t="str">
        <f t="shared" si="28"/>
        <v>2.75</v>
      </c>
      <c r="AI28" s="68">
        <v>35</v>
      </c>
      <c r="AJ28" s="69">
        <v>28</v>
      </c>
      <c r="AK28" s="80">
        <f t="shared" si="29"/>
        <v>63</v>
      </c>
      <c r="AL28" s="123" t="str">
        <f t="shared" si="30"/>
        <v>B</v>
      </c>
      <c r="AM28" s="123" t="str">
        <f t="shared" si="31"/>
        <v>3.00</v>
      </c>
      <c r="AN28" s="68">
        <v>33</v>
      </c>
      <c r="AO28" s="68">
        <v>26</v>
      </c>
      <c r="AP28" s="80">
        <f t="shared" si="32"/>
        <v>59</v>
      </c>
      <c r="AQ28" s="123" t="str">
        <f t="shared" si="33"/>
        <v>B-</v>
      </c>
      <c r="AR28" s="123" t="str">
        <f t="shared" si="34"/>
        <v>2.75</v>
      </c>
      <c r="AS28" s="68">
        <v>55</v>
      </c>
      <c r="AT28" s="123" t="str">
        <f t="shared" si="35"/>
        <v>B-</v>
      </c>
      <c r="AU28" s="123" t="str">
        <f t="shared" si="36"/>
        <v>2.75</v>
      </c>
      <c r="AV28" s="68">
        <f t="shared" si="37"/>
        <v>63</v>
      </c>
      <c r="AW28" s="70">
        <v>22</v>
      </c>
      <c r="AX28" s="70">
        <v>22</v>
      </c>
      <c r="AY28" s="71">
        <f t="shared" si="38"/>
        <v>2.8636363636363638</v>
      </c>
      <c r="AZ28" s="68">
        <v>415.75</v>
      </c>
      <c r="BA28" s="68"/>
      <c r="BB28" s="70">
        <v>141</v>
      </c>
      <c r="BC28" s="70"/>
      <c r="BD28" s="68">
        <f t="shared" si="39"/>
        <v>478.75</v>
      </c>
      <c r="BE28" s="70">
        <f t="shared" si="40"/>
        <v>166</v>
      </c>
      <c r="BF28" s="70">
        <f t="shared" si="41"/>
        <v>163</v>
      </c>
      <c r="BG28" s="71">
        <f t="shared" si="42"/>
        <v>2.9371165644171779</v>
      </c>
      <c r="BH28" s="81" t="s">
        <v>96</v>
      </c>
      <c r="BI28" s="129"/>
      <c r="BJ28" s="66" t="str">
        <f t="shared" si="43"/>
        <v>2016-1-2-004</v>
      </c>
      <c r="BK28" s="81"/>
      <c r="BL28" s="81" t="s">
        <v>583</v>
      </c>
      <c r="BM28" s="85"/>
    </row>
    <row r="29" spans="1:65" s="5" customFormat="1" ht="39" customHeight="1">
      <c r="A29" s="65">
        <v>5</v>
      </c>
      <c r="B29" s="75" t="s">
        <v>287</v>
      </c>
      <c r="C29" s="116" t="s">
        <v>678</v>
      </c>
      <c r="D29" s="65">
        <v>2016</v>
      </c>
      <c r="E29" s="65" t="s">
        <v>28</v>
      </c>
      <c r="F29" s="73">
        <v>27</v>
      </c>
      <c r="G29" s="73">
        <v>30</v>
      </c>
      <c r="H29" s="68">
        <v>32</v>
      </c>
      <c r="I29" s="80">
        <f t="shared" si="14"/>
        <v>89</v>
      </c>
      <c r="J29" s="123" t="str">
        <f t="shared" si="15"/>
        <v>A+</v>
      </c>
      <c r="K29" s="123" t="str">
        <f t="shared" si="16"/>
        <v>4.00</v>
      </c>
      <c r="L29" s="68">
        <v>61</v>
      </c>
      <c r="M29" s="68">
        <v>17</v>
      </c>
      <c r="N29" s="69">
        <f t="shared" si="17"/>
        <v>78</v>
      </c>
      <c r="O29" s="123" t="str">
        <f t="shared" si="18"/>
        <v>A</v>
      </c>
      <c r="P29" s="123" t="str">
        <f t="shared" si="19"/>
        <v>3.75</v>
      </c>
      <c r="Q29" s="68">
        <v>22.5</v>
      </c>
      <c r="R29" s="68">
        <v>26.5</v>
      </c>
      <c r="S29" s="68">
        <v>23</v>
      </c>
      <c r="T29" s="80">
        <f t="shared" si="20"/>
        <v>72</v>
      </c>
      <c r="U29" s="123" t="str">
        <f t="shared" si="21"/>
        <v>A-</v>
      </c>
      <c r="V29" s="123" t="str">
        <f t="shared" si="22"/>
        <v>3.50</v>
      </c>
      <c r="W29" s="68">
        <v>18</v>
      </c>
      <c r="X29" s="68">
        <v>24</v>
      </c>
      <c r="Y29" s="69">
        <v>22</v>
      </c>
      <c r="Z29" s="80">
        <f t="shared" si="23"/>
        <v>64</v>
      </c>
      <c r="AA29" s="123" t="str">
        <f t="shared" si="24"/>
        <v>B</v>
      </c>
      <c r="AB29" s="123" t="str">
        <f t="shared" si="25"/>
        <v>3.00</v>
      </c>
      <c r="AC29" s="68">
        <v>21.5</v>
      </c>
      <c r="AD29" s="68">
        <v>24</v>
      </c>
      <c r="AE29" s="69">
        <v>25</v>
      </c>
      <c r="AF29" s="80">
        <f t="shared" si="26"/>
        <v>71</v>
      </c>
      <c r="AG29" s="123" t="str">
        <f t="shared" si="27"/>
        <v>A-</v>
      </c>
      <c r="AH29" s="123" t="str">
        <f t="shared" si="28"/>
        <v>3.50</v>
      </c>
      <c r="AI29" s="68">
        <v>45</v>
      </c>
      <c r="AJ29" s="69">
        <v>34</v>
      </c>
      <c r="AK29" s="80">
        <f t="shared" si="29"/>
        <v>79</v>
      </c>
      <c r="AL29" s="123" t="str">
        <f t="shared" si="30"/>
        <v>A</v>
      </c>
      <c r="AM29" s="123" t="str">
        <f t="shared" si="31"/>
        <v>3.75</v>
      </c>
      <c r="AN29" s="68">
        <v>45</v>
      </c>
      <c r="AO29" s="68">
        <v>39</v>
      </c>
      <c r="AP29" s="80">
        <f t="shared" si="32"/>
        <v>84</v>
      </c>
      <c r="AQ29" s="123" t="str">
        <f t="shared" si="33"/>
        <v>A+</v>
      </c>
      <c r="AR29" s="123" t="str">
        <f t="shared" si="34"/>
        <v>4.00</v>
      </c>
      <c r="AS29" s="68">
        <v>75</v>
      </c>
      <c r="AT29" s="123" t="str">
        <f t="shared" si="35"/>
        <v>A</v>
      </c>
      <c r="AU29" s="123" t="str">
        <f t="shared" si="36"/>
        <v>3.75</v>
      </c>
      <c r="AV29" s="68">
        <f t="shared" si="37"/>
        <v>80.25</v>
      </c>
      <c r="AW29" s="70">
        <v>22</v>
      </c>
      <c r="AX29" s="70">
        <v>22</v>
      </c>
      <c r="AY29" s="71">
        <f t="shared" si="38"/>
        <v>3.6477272727272729</v>
      </c>
      <c r="AZ29" s="68">
        <v>502.25</v>
      </c>
      <c r="BA29" s="68"/>
      <c r="BB29" s="70">
        <v>144</v>
      </c>
      <c r="BC29" s="70"/>
      <c r="BD29" s="68">
        <f t="shared" si="39"/>
        <v>582.5</v>
      </c>
      <c r="BE29" s="70">
        <f t="shared" si="40"/>
        <v>166</v>
      </c>
      <c r="BF29" s="70">
        <f t="shared" si="41"/>
        <v>166</v>
      </c>
      <c r="BG29" s="71">
        <f t="shared" si="42"/>
        <v>3.5090361445783134</v>
      </c>
      <c r="BH29" s="84" t="s">
        <v>5</v>
      </c>
      <c r="BI29" s="129" t="s">
        <v>618</v>
      </c>
      <c r="BJ29" s="66" t="str">
        <f t="shared" si="43"/>
        <v>2016-1-2-005</v>
      </c>
      <c r="BK29" s="81"/>
      <c r="BL29" s="81"/>
      <c r="BM29" s="92"/>
    </row>
    <row r="30" spans="1:65" s="57" customFormat="1" ht="39" customHeight="1">
      <c r="A30" s="65">
        <v>6</v>
      </c>
      <c r="B30" s="75" t="s">
        <v>288</v>
      </c>
      <c r="C30" s="116" t="s">
        <v>678</v>
      </c>
      <c r="D30" s="65">
        <v>2016</v>
      </c>
      <c r="E30" s="65" t="s">
        <v>28</v>
      </c>
      <c r="F30" s="73">
        <v>17.5</v>
      </c>
      <c r="G30" s="73">
        <v>22</v>
      </c>
      <c r="H30" s="68">
        <v>20</v>
      </c>
      <c r="I30" s="80">
        <f t="shared" si="14"/>
        <v>60</v>
      </c>
      <c r="J30" s="123" t="str">
        <f t="shared" si="15"/>
        <v>B</v>
      </c>
      <c r="K30" s="123" t="str">
        <f t="shared" si="16"/>
        <v>3.00</v>
      </c>
      <c r="L30" s="68">
        <v>57</v>
      </c>
      <c r="M30" s="68">
        <v>14</v>
      </c>
      <c r="N30" s="69">
        <f t="shared" si="17"/>
        <v>71</v>
      </c>
      <c r="O30" s="123" t="str">
        <f t="shared" si="18"/>
        <v>A-</v>
      </c>
      <c r="P30" s="123" t="str">
        <f t="shared" si="19"/>
        <v>3.50</v>
      </c>
      <c r="Q30" s="68">
        <v>13.5</v>
      </c>
      <c r="R30" s="68">
        <v>18.5</v>
      </c>
      <c r="S30" s="68">
        <v>14</v>
      </c>
      <c r="T30" s="80">
        <f t="shared" si="20"/>
        <v>46</v>
      </c>
      <c r="U30" s="123" t="str">
        <f t="shared" si="21"/>
        <v>C</v>
      </c>
      <c r="V30" s="123" t="str">
        <f t="shared" si="22"/>
        <v>2.25</v>
      </c>
      <c r="W30" s="68">
        <v>14</v>
      </c>
      <c r="X30" s="68">
        <v>7.5</v>
      </c>
      <c r="Y30" s="69">
        <v>19</v>
      </c>
      <c r="Z30" s="80">
        <f t="shared" si="23"/>
        <v>41</v>
      </c>
      <c r="AA30" s="123" t="str">
        <f t="shared" si="24"/>
        <v>D</v>
      </c>
      <c r="AB30" s="123" t="str">
        <f t="shared" si="25"/>
        <v>2.00</v>
      </c>
      <c r="AC30" s="68">
        <v>14.5</v>
      </c>
      <c r="AD30" s="68">
        <v>24</v>
      </c>
      <c r="AE30" s="69">
        <v>11</v>
      </c>
      <c r="AF30" s="80">
        <f t="shared" si="26"/>
        <v>50</v>
      </c>
      <c r="AG30" s="123" t="str">
        <f t="shared" si="27"/>
        <v>C+</v>
      </c>
      <c r="AH30" s="123" t="str">
        <f t="shared" si="28"/>
        <v>2.50</v>
      </c>
      <c r="AI30" s="68">
        <v>35</v>
      </c>
      <c r="AJ30" s="69">
        <v>29</v>
      </c>
      <c r="AK30" s="80">
        <f t="shared" si="29"/>
        <v>64</v>
      </c>
      <c r="AL30" s="123" t="str">
        <f t="shared" si="30"/>
        <v>B</v>
      </c>
      <c r="AM30" s="123" t="str">
        <f t="shared" si="31"/>
        <v>3.00</v>
      </c>
      <c r="AN30" s="68">
        <v>33</v>
      </c>
      <c r="AO30" s="68">
        <v>26</v>
      </c>
      <c r="AP30" s="80">
        <f t="shared" si="32"/>
        <v>59</v>
      </c>
      <c r="AQ30" s="123" t="str">
        <f t="shared" si="33"/>
        <v>B-</v>
      </c>
      <c r="AR30" s="123" t="str">
        <f t="shared" si="34"/>
        <v>2.75</v>
      </c>
      <c r="AS30" s="68">
        <v>61</v>
      </c>
      <c r="AT30" s="123" t="str">
        <f t="shared" si="35"/>
        <v>B</v>
      </c>
      <c r="AU30" s="123" t="str">
        <f t="shared" si="36"/>
        <v>3.00</v>
      </c>
      <c r="AV30" s="68">
        <f t="shared" si="37"/>
        <v>59</v>
      </c>
      <c r="AW30" s="70">
        <v>22</v>
      </c>
      <c r="AX30" s="70">
        <v>22</v>
      </c>
      <c r="AY30" s="71">
        <f t="shared" si="38"/>
        <v>2.6818181818181817</v>
      </c>
      <c r="AZ30" s="68">
        <v>359.25</v>
      </c>
      <c r="BA30" s="68"/>
      <c r="BB30" s="70">
        <v>132</v>
      </c>
      <c r="BC30" s="70"/>
      <c r="BD30" s="68">
        <f t="shared" si="39"/>
        <v>418.25</v>
      </c>
      <c r="BE30" s="70">
        <f t="shared" si="40"/>
        <v>166</v>
      </c>
      <c r="BF30" s="70">
        <f t="shared" si="41"/>
        <v>154</v>
      </c>
      <c r="BG30" s="71">
        <f t="shared" si="42"/>
        <v>2.7159090909090908</v>
      </c>
      <c r="BH30" s="81" t="s">
        <v>96</v>
      </c>
      <c r="BI30" s="129"/>
      <c r="BJ30" s="66" t="str">
        <f t="shared" si="43"/>
        <v>2016-1-2-006</v>
      </c>
      <c r="BK30" s="81"/>
      <c r="BL30" s="81" t="s">
        <v>584</v>
      </c>
      <c r="BM30" s="85"/>
    </row>
    <row r="31" spans="1:65" s="5" customFormat="1" ht="39" customHeight="1">
      <c r="A31" s="65">
        <v>7</v>
      </c>
      <c r="B31" s="75" t="s">
        <v>289</v>
      </c>
      <c r="C31" s="116" t="s">
        <v>678</v>
      </c>
      <c r="D31" s="65">
        <v>2016</v>
      </c>
      <c r="E31" s="65" t="s">
        <v>28</v>
      </c>
      <c r="F31" s="73">
        <v>21</v>
      </c>
      <c r="G31" s="73">
        <v>29.5</v>
      </c>
      <c r="H31" s="68">
        <v>28</v>
      </c>
      <c r="I31" s="80">
        <f t="shared" si="14"/>
        <v>79</v>
      </c>
      <c r="J31" s="123" t="str">
        <f t="shared" si="15"/>
        <v>A</v>
      </c>
      <c r="K31" s="123" t="str">
        <f t="shared" si="16"/>
        <v>3.75</v>
      </c>
      <c r="L31" s="68">
        <v>61</v>
      </c>
      <c r="M31" s="68">
        <v>15</v>
      </c>
      <c r="N31" s="69">
        <f t="shared" si="17"/>
        <v>76</v>
      </c>
      <c r="O31" s="123" t="str">
        <f t="shared" si="18"/>
        <v>A</v>
      </c>
      <c r="P31" s="123" t="str">
        <f t="shared" si="19"/>
        <v>3.75</v>
      </c>
      <c r="Q31" s="68">
        <v>10</v>
      </c>
      <c r="R31" s="68">
        <v>25.5</v>
      </c>
      <c r="S31" s="68">
        <v>25</v>
      </c>
      <c r="T31" s="80">
        <f t="shared" si="20"/>
        <v>61</v>
      </c>
      <c r="U31" s="123" t="str">
        <f t="shared" si="21"/>
        <v>B</v>
      </c>
      <c r="V31" s="123" t="str">
        <f t="shared" si="22"/>
        <v>3.00</v>
      </c>
      <c r="W31" s="68">
        <v>7.5</v>
      </c>
      <c r="X31" s="68">
        <v>26.5</v>
      </c>
      <c r="Y31" s="69">
        <v>30</v>
      </c>
      <c r="Z31" s="80">
        <f t="shared" si="23"/>
        <v>64</v>
      </c>
      <c r="AA31" s="123" t="str">
        <f t="shared" si="24"/>
        <v>B</v>
      </c>
      <c r="AB31" s="123" t="str">
        <f t="shared" si="25"/>
        <v>3.00</v>
      </c>
      <c r="AC31" s="68">
        <v>8</v>
      </c>
      <c r="AD31" s="68">
        <v>33</v>
      </c>
      <c r="AE31" s="69">
        <v>21</v>
      </c>
      <c r="AF31" s="80">
        <f t="shared" si="26"/>
        <v>62</v>
      </c>
      <c r="AG31" s="123" t="str">
        <f t="shared" si="27"/>
        <v>B</v>
      </c>
      <c r="AH31" s="123" t="str">
        <f t="shared" si="28"/>
        <v>3.00</v>
      </c>
      <c r="AI31" s="68">
        <v>32</v>
      </c>
      <c r="AJ31" s="69">
        <v>27</v>
      </c>
      <c r="AK31" s="80">
        <f t="shared" si="29"/>
        <v>59</v>
      </c>
      <c r="AL31" s="123" t="str">
        <f t="shared" si="30"/>
        <v>B-</v>
      </c>
      <c r="AM31" s="123" t="str">
        <f t="shared" si="31"/>
        <v>2.75</v>
      </c>
      <c r="AN31" s="68">
        <v>32</v>
      </c>
      <c r="AO31" s="68">
        <v>30</v>
      </c>
      <c r="AP31" s="80">
        <f t="shared" si="32"/>
        <v>62</v>
      </c>
      <c r="AQ31" s="123" t="str">
        <f t="shared" si="33"/>
        <v>B</v>
      </c>
      <c r="AR31" s="123" t="str">
        <f t="shared" si="34"/>
        <v>3.00</v>
      </c>
      <c r="AS31" s="68">
        <v>60</v>
      </c>
      <c r="AT31" s="123" t="str">
        <f t="shared" si="35"/>
        <v>B</v>
      </c>
      <c r="AU31" s="123" t="str">
        <f t="shared" si="36"/>
        <v>3.00</v>
      </c>
      <c r="AV31" s="68">
        <f t="shared" si="37"/>
        <v>68.25</v>
      </c>
      <c r="AW31" s="70">
        <v>22</v>
      </c>
      <c r="AX31" s="70">
        <v>22</v>
      </c>
      <c r="AY31" s="71">
        <f t="shared" si="38"/>
        <v>3.1022727272727271</v>
      </c>
      <c r="AZ31" s="68">
        <v>468.75</v>
      </c>
      <c r="BA31" s="68"/>
      <c r="BB31" s="70">
        <v>144</v>
      </c>
      <c r="BC31" s="70"/>
      <c r="BD31" s="68">
        <f t="shared" si="39"/>
        <v>537</v>
      </c>
      <c r="BE31" s="70">
        <f t="shared" si="40"/>
        <v>166</v>
      </c>
      <c r="BF31" s="70">
        <f t="shared" si="41"/>
        <v>166</v>
      </c>
      <c r="BG31" s="71">
        <f t="shared" si="42"/>
        <v>3.2349397590361444</v>
      </c>
      <c r="BH31" s="84" t="s">
        <v>5</v>
      </c>
      <c r="BI31" s="129" t="s">
        <v>638</v>
      </c>
      <c r="BJ31" s="66" t="str">
        <f t="shared" si="43"/>
        <v>2016-1-2-007</v>
      </c>
      <c r="BK31" s="81"/>
      <c r="BL31" s="81"/>
      <c r="BM31" s="88"/>
    </row>
    <row r="32" spans="1:65" s="57" customFormat="1" ht="39" customHeight="1">
      <c r="A32" s="65">
        <v>8</v>
      </c>
      <c r="B32" s="75" t="s">
        <v>290</v>
      </c>
      <c r="C32" s="116" t="s">
        <v>678</v>
      </c>
      <c r="D32" s="65">
        <v>2016</v>
      </c>
      <c r="E32" s="65" t="s">
        <v>28</v>
      </c>
      <c r="F32" s="73">
        <v>26</v>
      </c>
      <c r="G32" s="73">
        <v>30.5</v>
      </c>
      <c r="H32" s="68">
        <v>34</v>
      </c>
      <c r="I32" s="80">
        <f t="shared" si="14"/>
        <v>91</v>
      </c>
      <c r="J32" s="123" t="str">
        <f t="shared" si="15"/>
        <v>A+</v>
      </c>
      <c r="K32" s="123" t="str">
        <f t="shared" si="16"/>
        <v>4.00</v>
      </c>
      <c r="L32" s="68">
        <v>67</v>
      </c>
      <c r="M32" s="68">
        <v>19</v>
      </c>
      <c r="N32" s="69">
        <f t="shared" si="17"/>
        <v>86</v>
      </c>
      <c r="O32" s="123" t="str">
        <f t="shared" si="18"/>
        <v>A+</v>
      </c>
      <c r="P32" s="123" t="str">
        <f t="shared" si="19"/>
        <v>4.00</v>
      </c>
      <c r="Q32" s="68">
        <v>24</v>
      </c>
      <c r="R32" s="68">
        <v>29.5</v>
      </c>
      <c r="S32" s="68">
        <v>29</v>
      </c>
      <c r="T32" s="80">
        <f t="shared" si="20"/>
        <v>83</v>
      </c>
      <c r="U32" s="123" t="str">
        <f t="shared" si="21"/>
        <v>A+</v>
      </c>
      <c r="V32" s="123" t="str">
        <f t="shared" si="22"/>
        <v>4.00</v>
      </c>
      <c r="W32" s="68">
        <v>24</v>
      </c>
      <c r="X32" s="68">
        <v>30</v>
      </c>
      <c r="Y32" s="69">
        <v>35</v>
      </c>
      <c r="Z32" s="80">
        <f t="shared" si="23"/>
        <v>89</v>
      </c>
      <c r="AA32" s="123" t="str">
        <f t="shared" si="24"/>
        <v>A+</v>
      </c>
      <c r="AB32" s="123" t="str">
        <f t="shared" si="25"/>
        <v>4.00</v>
      </c>
      <c r="AC32" s="68">
        <v>26</v>
      </c>
      <c r="AD32" s="68">
        <v>34</v>
      </c>
      <c r="AE32" s="69">
        <v>22</v>
      </c>
      <c r="AF32" s="80">
        <f t="shared" si="26"/>
        <v>82</v>
      </c>
      <c r="AG32" s="123" t="str">
        <f t="shared" si="27"/>
        <v>A+</v>
      </c>
      <c r="AH32" s="123" t="str">
        <f t="shared" si="28"/>
        <v>4.00</v>
      </c>
      <c r="AI32" s="68">
        <v>45</v>
      </c>
      <c r="AJ32" s="69">
        <v>32</v>
      </c>
      <c r="AK32" s="80">
        <f t="shared" si="29"/>
        <v>77</v>
      </c>
      <c r="AL32" s="123" t="str">
        <f t="shared" si="30"/>
        <v>A</v>
      </c>
      <c r="AM32" s="123" t="str">
        <f t="shared" si="31"/>
        <v>3.75</v>
      </c>
      <c r="AN32" s="68">
        <v>45</v>
      </c>
      <c r="AO32" s="68">
        <v>37</v>
      </c>
      <c r="AP32" s="80">
        <f t="shared" si="32"/>
        <v>82</v>
      </c>
      <c r="AQ32" s="123" t="str">
        <f t="shared" si="33"/>
        <v>A+</v>
      </c>
      <c r="AR32" s="123" t="str">
        <f t="shared" si="34"/>
        <v>4.00</v>
      </c>
      <c r="AS32" s="68">
        <v>75</v>
      </c>
      <c r="AT32" s="123" t="str">
        <f t="shared" si="35"/>
        <v>A</v>
      </c>
      <c r="AU32" s="123" t="str">
        <f t="shared" si="36"/>
        <v>3.75</v>
      </c>
      <c r="AV32" s="68">
        <f t="shared" si="37"/>
        <v>86.5</v>
      </c>
      <c r="AW32" s="70">
        <v>22</v>
      </c>
      <c r="AX32" s="70">
        <v>22</v>
      </c>
      <c r="AY32" s="71">
        <f t="shared" si="38"/>
        <v>3.9318181818181817</v>
      </c>
      <c r="AZ32" s="68">
        <v>551.25</v>
      </c>
      <c r="BA32" s="68"/>
      <c r="BB32" s="70">
        <v>144</v>
      </c>
      <c r="BC32" s="70"/>
      <c r="BD32" s="68">
        <f t="shared" si="39"/>
        <v>637.75</v>
      </c>
      <c r="BE32" s="70">
        <f t="shared" si="40"/>
        <v>166</v>
      </c>
      <c r="BF32" s="70">
        <f t="shared" si="41"/>
        <v>166</v>
      </c>
      <c r="BG32" s="71">
        <f t="shared" si="42"/>
        <v>3.8418674698795181</v>
      </c>
      <c r="BH32" s="84" t="s">
        <v>5</v>
      </c>
      <c r="BI32" s="129" t="s">
        <v>604</v>
      </c>
      <c r="BJ32" s="66" t="str">
        <f t="shared" si="43"/>
        <v>2016-1-2-008</v>
      </c>
      <c r="BK32" s="81"/>
      <c r="BL32" s="81"/>
      <c r="BM32" s="85"/>
    </row>
    <row r="33" spans="1:65" s="5" customFormat="1" ht="39" customHeight="1">
      <c r="A33" s="65">
        <v>9</v>
      </c>
      <c r="B33" s="75" t="s">
        <v>291</v>
      </c>
      <c r="C33" s="116" t="s">
        <v>678</v>
      </c>
      <c r="D33" s="65">
        <v>2016</v>
      </c>
      <c r="E33" s="65" t="s">
        <v>28</v>
      </c>
      <c r="F33" s="73">
        <v>25</v>
      </c>
      <c r="G33" s="73">
        <v>28</v>
      </c>
      <c r="H33" s="68">
        <v>28</v>
      </c>
      <c r="I33" s="80">
        <f t="shared" si="14"/>
        <v>81</v>
      </c>
      <c r="J33" s="123" t="str">
        <f t="shared" si="15"/>
        <v>A+</v>
      </c>
      <c r="K33" s="123" t="str">
        <f t="shared" si="16"/>
        <v>4.00</v>
      </c>
      <c r="L33" s="68">
        <v>63</v>
      </c>
      <c r="M33" s="68">
        <v>15</v>
      </c>
      <c r="N33" s="69">
        <f t="shared" si="17"/>
        <v>78</v>
      </c>
      <c r="O33" s="123" t="str">
        <f t="shared" si="18"/>
        <v>A</v>
      </c>
      <c r="P33" s="123" t="str">
        <f t="shared" si="19"/>
        <v>3.75</v>
      </c>
      <c r="Q33" s="68">
        <v>23</v>
      </c>
      <c r="R33" s="68">
        <v>30.5</v>
      </c>
      <c r="S33" s="68">
        <v>25</v>
      </c>
      <c r="T33" s="80">
        <f t="shared" si="20"/>
        <v>79</v>
      </c>
      <c r="U33" s="123" t="str">
        <f t="shared" si="21"/>
        <v>A</v>
      </c>
      <c r="V33" s="123" t="str">
        <f t="shared" si="22"/>
        <v>3.75</v>
      </c>
      <c r="W33" s="68">
        <v>16.5</v>
      </c>
      <c r="X33" s="68">
        <v>23</v>
      </c>
      <c r="Y33" s="69">
        <v>30</v>
      </c>
      <c r="Z33" s="80">
        <f t="shared" si="23"/>
        <v>70</v>
      </c>
      <c r="AA33" s="123" t="str">
        <f t="shared" si="24"/>
        <v>A-</v>
      </c>
      <c r="AB33" s="123" t="str">
        <f t="shared" si="25"/>
        <v>3.50</v>
      </c>
      <c r="AC33" s="68">
        <v>20.5</v>
      </c>
      <c r="AD33" s="68">
        <v>30</v>
      </c>
      <c r="AE33" s="69">
        <v>21</v>
      </c>
      <c r="AF33" s="80">
        <f t="shared" si="26"/>
        <v>72</v>
      </c>
      <c r="AG33" s="123" t="str">
        <f t="shared" si="27"/>
        <v>A-</v>
      </c>
      <c r="AH33" s="123" t="str">
        <f t="shared" si="28"/>
        <v>3.50</v>
      </c>
      <c r="AI33" s="68">
        <v>43</v>
      </c>
      <c r="AJ33" s="69">
        <v>32</v>
      </c>
      <c r="AK33" s="80">
        <f t="shared" si="29"/>
        <v>75</v>
      </c>
      <c r="AL33" s="123" t="str">
        <f t="shared" si="30"/>
        <v>A</v>
      </c>
      <c r="AM33" s="123" t="str">
        <f t="shared" si="31"/>
        <v>3.75</v>
      </c>
      <c r="AN33" s="68">
        <v>41</v>
      </c>
      <c r="AO33" s="68">
        <v>39</v>
      </c>
      <c r="AP33" s="80">
        <f t="shared" si="32"/>
        <v>80</v>
      </c>
      <c r="AQ33" s="123" t="str">
        <f t="shared" si="33"/>
        <v>A+</v>
      </c>
      <c r="AR33" s="123" t="str">
        <f t="shared" si="34"/>
        <v>4.00</v>
      </c>
      <c r="AS33" s="68">
        <v>67</v>
      </c>
      <c r="AT33" s="123" t="str">
        <f t="shared" si="35"/>
        <v>B+</v>
      </c>
      <c r="AU33" s="123" t="str">
        <f t="shared" si="36"/>
        <v>3.25</v>
      </c>
      <c r="AV33" s="68">
        <f t="shared" si="37"/>
        <v>81</v>
      </c>
      <c r="AW33" s="70">
        <v>22</v>
      </c>
      <c r="AX33" s="70">
        <v>22</v>
      </c>
      <c r="AY33" s="71">
        <f t="shared" si="38"/>
        <v>3.6818181818181817</v>
      </c>
      <c r="AZ33" s="68">
        <v>498.75</v>
      </c>
      <c r="BA33" s="68"/>
      <c r="BB33" s="70">
        <v>144</v>
      </c>
      <c r="BC33" s="70"/>
      <c r="BD33" s="68">
        <f t="shared" si="39"/>
        <v>579.75</v>
      </c>
      <c r="BE33" s="70">
        <f t="shared" si="40"/>
        <v>166</v>
      </c>
      <c r="BF33" s="70">
        <f t="shared" si="41"/>
        <v>166</v>
      </c>
      <c r="BG33" s="71">
        <f t="shared" si="42"/>
        <v>3.4924698795180724</v>
      </c>
      <c r="BH33" s="84" t="s">
        <v>5</v>
      </c>
      <c r="BI33" s="129" t="s">
        <v>620</v>
      </c>
      <c r="BJ33" s="66" t="str">
        <f t="shared" si="43"/>
        <v>2016-1-2-009</v>
      </c>
      <c r="BK33" s="81"/>
      <c r="BL33" s="81"/>
      <c r="BM33" s="85"/>
    </row>
    <row r="34" spans="1:65" s="5" customFormat="1" ht="39" customHeight="1">
      <c r="A34" s="65">
        <v>10</v>
      </c>
      <c r="B34" s="75" t="s">
        <v>292</v>
      </c>
      <c r="C34" s="116" t="s">
        <v>678</v>
      </c>
      <c r="D34" s="65">
        <v>2016</v>
      </c>
      <c r="E34" s="65" t="s">
        <v>28</v>
      </c>
      <c r="F34" s="73">
        <v>25</v>
      </c>
      <c r="G34" s="73">
        <v>32</v>
      </c>
      <c r="H34" s="73">
        <v>32</v>
      </c>
      <c r="I34" s="80">
        <f t="shared" si="14"/>
        <v>89</v>
      </c>
      <c r="J34" s="123" t="str">
        <f t="shared" si="15"/>
        <v>A+</v>
      </c>
      <c r="K34" s="123" t="str">
        <f t="shared" si="16"/>
        <v>4.00</v>
      </c>
      <c r="L34" s="68">
        <v>63</v>
      </c>
      <c r="M34" s="68">
        <v>16</v>
      </c>
      <c r="N34" s="69">
        <f t="shared" si="17"/>
        <v>79</v>
      </c>
      <c r="O34" s="123" t="str">
        <f t="shared" si="18"/>
        <v>A</v>
      </c>
      <c r="P34" s="123" t="str">
        <f t="shared" si="19"/>
        <v>3.75</v>
      </c>
      <c r="Q34" s="68">
        <v>26</v>
      </c>
      <c r="R34" s="68">
        <v>31</v>
      </c>
      <c r="S34" s="68">
        <v>21</v>
      </c>
      <c r="T34" s="80">
        <f t="shared" si="20"/>
        <v>78</v>
      </c>
      <c r="U34" s="123" t="str">
        <f t="shared" si="21"/>
        <v>A</v>
      </c>
      <c r="V34" s="123" t="str">
        <f t="shared" si="22"/>
        <v>3.75</v>
      </c>
      <c r="W34" s="68">
        <v>22.5</v>
      </c>
      <c r="X34" s="68">
        <v>27</v>
      </c>
      <c r="Y34" s="69">
        <v>29</v>
      </c>
      <c r="Z34" s="80">
        <f t="shared" si="23"/>
        <v>79</v>
      </c>
      <c r="AA34" s="123" t="str">
        <f t="shared" si="24"/>
        <v>A</v>
      </c>
      <c r="AB34" s="123" t="str">
        <f t="shared" si="25"/>
        <v>3.75</v>
      </c>
      <c r="AC34" s="68">
        <v>22.5</v>
      </c>
      <c r="AD34" s="68">
        <v>33</v>
      </c>
      <c r="AE34" s="69">
        <v>21</v>
      </c>
      <c r="AF34" s="80">
        <f t="shared" si="26"/>
        <v>77</v>
      </c>
      <c r="AG34" s="123" t="str">
        <f t="shared" si="27"/>
        <v>A</v>
      </c>
      <c r="AH34" s="123" t="str">
        <f t="shared" si="28"/>
        <v>3.75</v>
      </c>
      <c r="AI34" s="68">
        <v>42</v>
      </c>
      <c r="AJ34" s="69">
        <v>37</v>
      </c>
      <c r="AK34" s="80">
        <f t="shared" si="29"/>
        <v>79</v>
      </c>
      <c r="AL34" s="123" t="str">
        <f t="shared" si="30"/>
        <v>A</v>
      </c>
      <c r="AM34" s="123" t="str">
        <f t="shared" si="31"/>
        <v>3.75</v>
      </c>
      <c r="AN34" s="68">
        <v>41</v>
      </c>
      <c r="AO34" s="68">
        <v>39</v>
      </c>
      <c r="AP34" s="80">
        <f t="shared" si="32"/>
        <v>80</v>
      </c>
      <c r="AQ34" s="123" t="str">
        <f t="shared" si="33"/>
        <v>A+</v>
      </c>
      <c r="AR34" s="123" t="str">
        <f t="shared" si="34"/>
        <v>4.00</v>
      </c>
      <c r="AS34" s="68">
        <v>67</v>
      </c>
      <c r="AT34" s="123" t="str">
        <f t="shared" si="35"/>
        <v>B+</v>
      </c>
      <c r="AU34" s="123" t="str">
        <f t="shared" si="36"/>
        <v>3.25</v>
      </c>
      <c r="AV34" s="68">
        <f t="shared" si="37"/>
        <v>82.5</v>
      </c>
      <c r="AW34" s="70">
        <v>22</v>
      </c>
      <c r="AX34" s="70">
        <v>22</v>
      </c>
      <c r="AY34" s="71">
        <f t="shared" si="38"/>
        <v>3.75</v>
      </c>
      <c r="AZ34" s="68">
        <v>510.5</v>
      </c>
      <c r="BA34" s="68"/>
      <c r="BB34" s="70">
        <v>144</v>
      </c>
      <c r="BC34" s="70"/>
      <c r="BD34" s="68">
        <f t="shared" si="39"/>
        <v>593</v>
      </c>
      <c r="BE34" s="70">
        <f t="shared" si="40"/>
        <v>166</v>
      </c>
      <c r="BF34" s="70">
        <f t="shared" si="41"/>
        <v>166</v>
      </c>
      <c r="BG34" s="71">
        <f t="shared" si="42"/>
        <v>3.572289156626506</v>
      </c>
      <c r="BH34" s="84" t="s">
        <v>5</v>
      </c>
      <c r="BI34" s="129" t="s">
        <v>615</v>
      </c>
      <c r="BJ34" s="66" t="str">
        <f t="shared" si="43"/>
        <v>2016-1-2-013</v>
      </c>
      <c r="BK34" s="81"/>
      <c r="BL34" s="81"/>
      <c r="BM34" s="85"/>
    </row>
  </sheetData>
  <mergeCells count="114">
    <mergeCell ref="AC21:AH21"/>
    <mergeCell ref="AI21:AM21"/>
    <mergeCell ref="AN21:AR21"/>
    <mergeCell ref="AS21:AU21"/>
    <mergeCell ref="AL22:AL24"/>
    <mergeCell ref="AQ22:AQ24"/>
    <mergeCell ref="AT22:AT24"/>
    <mergeCell ref="AI23:AI24"/>
    <mergeCell ref="AN23:AN24"/>
    <mergeCell ref="AS23:AS24"/>
    <mergeCell ref="AI18:AM18"/>
    <mergeCell ref="AN18:AR18"/>
    <mergeCell ref="AS18:AU18"/>
    <mergeCell ref="AI19:AM19"/>
    <mergeCell ref="AN19:AR19"/>
    <mergeCell ref="AS19:AU19"/>
    <mergeCell ref="AI20:AM20"/>
    <mergeCell ref="AN20:AR20"/>
    <mergeCell ref="AS20:AU20"/>
    <mergeCell ref="R22:S22"/>
    <mergeCell ref="U22:U24"/>
    <mergeCell ref="X22:Y22"/>
    <mergeCell ref="AA22:AA24"/>
    <mergeCell ref="AD22:AE22"/>
    <mergeCell ref="AG22:AG24"/>
    <mergeCell ref="Q23:Q24"/>
    <mergeCell ref="R23:S23"/>
    <mergeCell ref="T23:T24"/>
    <mergeCell ref="W23:W24"/>
    <mergeCell ref="X23:Y23"/>
    <mergeCell ref="Z23:Z24"/>
    <mergeCell ref="AD23:AE23"/>
    <mergeCell ref="AF23:AF24"/>
    <mergeCell ref="BC12:BD12"/>
    <mergeCell ref="C2:E2"/>
    <mergeCell ref="W4:AU4"/>
    <mergeCell ref="W5:AU5"/>
    <mergeCell ref="W6:AU6"/>
    <mergeCell ref="W7:AU7"/>
    <mergeCell ref="W8:AU8"/>
    <mergeCell ref="H13:L13"/>
    <mergeCell ref="M13:Q13"/>
    <mergeCell ref="H15:L15"/>
    <mergeCell ref="M15:Q15"/>
    <mergeCell ref="H16:L16"/>
    <mergeCell ref="M16:Q16"/>
    <mergeCell ref="H14:L14"/>
    <mergeCell ref="M14:Q14"/>
    <mergeCell ref="AB22:AB24"/>
    <mergeCell ref="L23:L24"/>
    <mergeCell ref="P22:P24"/>
    <mergeCell ref="V22:V24"/>
    <mergeCell ref="Q18:V18"/>
    <mergeCell ref="W18:AB18"/>
    <mergeCell ref="Q19:V19"/>
    <mergeCell ref="W19:AB19"/>
    <mergeCell ref="Q20:V20"/>
    <mergeCell ref="W20:AB20"/>
    <mergeCell ref="L19:P19"/>
    <mergeCell ref="L20:P20"/>
    <mergeCell ref="L21:P21"/>
    <mergeCell ref="O22:O24"/>
    <mergeCell ref="M23:M24"/>
    <mergeCell ref="N23:N24"/>
    <mergeCell ref="Q21:V21"/>
    <mergeCell ref="W21:AB21"/>
    <mergeCell ref="BK18:BK24"/>
    <mergeCell ref="AX18:AX24"/>
    <mergeCell ref="BA18:BA24"/>
    <mergeCell ref="BC18:BC24"/>
    <mergeCell ref="AY23:AY24"/>
    <mergeCell ref="AC23:AC24"/>
    <mergeCell ref="A18:A24"/>
    <mergeCell ref="B18:B24"/>
    <mergeCell ref="C18:C24"/>
    <mergeCell ref="D18:D24"/>
    <mergeCell ref="E18:E22"/>
    <mergeCell ref="F20:K20"/>
    <mergeCell ref="F21:K21"/>
    <mergeCell ref="G22:H22"/>
    <mergeCell ref="J22:J24"/>
    <mergeCell ref="K22:K24"/>
    <mergeCell ref="E23:E24"/>
    <mergeCell ref="F23:F24"/>
    <mergeCell ref="G23:H23"/>
    <mergeCell ref="I23:I24"/>
    <mergeCell ref="F18:P18"/>
    <mergeCell ref="AC18:AH18"/>
    <mergeCell ref="AC19:AH19"/>
    <mergeCell ref="AC20:AH20"/>
    <mergeCell ref="BG23:BG24"/>
    <mergeCell ref="AR22:AR24"/>
    <mergeCell ref="AU22:AU24"/>
    <mergeCell ref="BJ18:BJ24"/>
    <mergeCell ref="AP23:AP24"/>
    <mergeCell ref="BM18:BM24"/>
    <mergeCell ref="F19:K19"/>
    <mergeCell ref="BD18:BD24"/>
    <mergeCell ref="BE18:BE24"/>
    <mergeCell ref="BF18:BF24"/>
    <mergeCell ref="BG18:BG22"/>
    <mergeCell ref="BH18:BH24"/>
    <mergeCell ref="BI18:BI24"/>
    <mergeCell ref="AV18:AV24"/>
    <mergeCell ref="AW18:AW24"/>
    <mergeCell ref="AY18:AY22"/>
    <mergeCell ref="AZ18:AZ24"/>
    <mergeCell ref="BB18:BB24"/>
    <mergeCell ref="AH22:AH24"/>
    <mergeCell ref="BL18:BL24"/>
    <mergeCell ref="AJ23:AJ24"/>
    <mergeCell ref="AK23:AK24"/>
    <mergeCell ref="AO23:AO24"/>
    <mergeCell ref="AM22:AM24"/>
  </mergeCells>
  <conditionalFormatting sqref="AP25:AR34 AF25:AH34 O25:P34 AK25:AM34 AT25:AU34 I25:K34 T25:V34 Z25:AB34">
    <cfRule type="cellIs" dxfId="39" priority="179" operator="equal">
      <formula>"F"</formula>
    </cfRule>
  </conditionalFormatting>
  <conditionalFormatting sqref="AD25:AF34 AT25:AU34 L25:P34 AJ25:AM34 AO25:AR34 R25:T34 X25:Z34">
    <cfRule type="containsText" dxfId="38" priority="177" operator="containsText" text="F">
      <formula>NOT(ISERROR(SEARCH("F",L25)))</formula>
    </cfRule>
  </conditionalFormatting>
  <conditionalFormatting sqref="AU25:AU34 AG25:AI34 J25:K34 O25:Q34 AM25:AN34 AR25:AS34 U25:W34 AA25:AC34">
    <cfRule type="containsText" dxfId="37" priority="175" operator="containsText" text="F">
      <formula>NOT(ISERROR(SEARCH("F",J25)))</formula>
    </cfRule>
  </conditionalFormatting>
  <conditionalFormatting sqref="AT25:AU34 AF25:AH34 I25:K34 O25:P34 AK25:AM34 AP25:AR34 T25:V34 Z25:AB34">
    <cfRule type="containsText" dxfId="36" priority="136" operator="containsText" text="Absent">
      <formula>NOT(ISERROR(SEARCH("Absent",I25)))</formula>
    </cfRule>
    <cfRule type="containsText" dxfId="35" priority="137" operator="containsText" text="F">
      <formula>NOT(ISERROR(SEARCH("F",I25)))</formula>
    </cfRule>
  </conditionalFormatting>
  <pageMargins left="2" right="1.5" top="0.75" bottom="0.5" header="0.3" footer="0.3"/>
  <pageSetup paperSize="15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BG34"/>
  <sheetViews>
    <sheetView showWhiteSpace="0" view="pageBreakPreview" topLeftCell="E1" zoomScale="55" zoomScaleSheetLayoutView="55" workbookViewId="0">
      <selection activeCell="E30" sqref="E30"/>
    </sheetView>
  </sheetViews>
  <sheetFormatPr defaultColWidth="9.140625" defaultRowHeight="15"/>
  <cols>
    <col min="1" max="1" width="5.7109375" style="3" customWidth="1"/>
    <col min="2" max="2" width="15.7109375" style="19" customWidth="1"/>
    <col min="3" max="3" width="30.7109375" style="19" customWidth="1"/>
    <col min="4" max="4" width="10.7109375" style="3" customWidth="1"/>
    <col min="5" max="5" width="30.7109375" style="8" customWidth="1"/>
    <col min="6" max="41" width="6" style="3" customWidth="1"/>
    <col min="42" max="53" width="8.7109375" style="3" customWidth="1"/>
    <col min="54" max="55" width="10.7109375" style="27" customWidth="1"/>
    <col min="56" max="56" width="15.7109375" style="19" customWidth="1"/>
    <col min="57" max="58" width="20.7109375" style="19" customWidth="1"/>
    <col min="59" max="59" width="20.7109375" style="56" customWidth="1"/>
    <col min="60" max="16384" width="9.140625" style="3"/>
  </cols>
  <sheetData>
    <row r="2" spans="2:59">
      <c r="C2" s="169" t="s">
        <v>36</v>
      </c>
      <c r="D2" s="170"/>
      <c r="E2" s="171"/>
    </row>
    <row r="3" spans="2:59">
      <c r="C3" s="52" t="s">
        <v>89</v>
      </c>
      <c r="D3" s="52" t="s">
        <v>90</v>
      </c>
      <c r="E3" s="52" t="s">
        <v>1</v>
      </c>
    </row>
    <row r="4" spans="2:59" s="18" customFormat="1" ht="27" customHeight="1">
      <c r="B4" s="12"/>
      <c r="C4" s="104" t="s">
        <v>91</v>
      </c>
      <c r="D4" s="104" t="s">
        <v>2</v>
      </c>
      <c r="E4" s="105">
        <v>4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41" t="s">
        <v>30</v>
      </c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28"/>
      <c r="BC4" s="28"/>
      <c r="BD4" s="23"/>
      <c r="BE4" s="23"/>
      <c r="BF4" s="63" t="s">
        <v>672</v>
      </c>
      <c r="BG4" s="17"/>
    </row>
    <row r="5" spans="2:59" ht="20.25" customHeight="1">
      <c r="B5" s="38"/>
      <c r="C5" s="104" t="s">
        <v>124</v>
      </c>
      <c r="D5" s="104" t="s">
        <v>3</v>
      </c>
      <c r="E5" s="105">
        <v>3.75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42" t="s">
        <v>31</v>
      </c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29"/>
      <c r="BC5" s="29"/>
      <c r="BD5" s="20"/>
      <c r="BE5" s="20"/>
      <c r="BF5" s="20"/>
      <c r="BG5" s="17"/>
    </row>
    <row r="6" spans="2:59" ht="16.5" customHeight="1">
      <c r="B6" s="22"/>
      <c r="C6" s="104" t="s">
        <v>125</v>
      </c>
      <c r="D6" s="104" t="s">
        <v>7</v>
      </c>
      <c r="E6" s="105">
        <v>3.5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42" t="s">
        <v>64</v>
      </c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29"/>
      <c r="BC6" s="29"/>
      <c r="BD6" s="39"/>
      <c r="BE6" s="39"/>
      <c r="BF6" s="39"/>
      <c r="BG6" s="39"/>
    </row>
    <row r="7" spans="2:59" ht="20.25">
      <c r="B7" s="38"/>
      <c r="C7" s="104" t="s">
        <v>126</v>
      </c>
      <c r="D7" s="104" t="s">
        <v>9</v>
      </c>
      <c r="E7" s="105">
        <v>3.25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43" t="s">
        <v>122</v>
      </c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43"/>
      <c r="AO7" s="143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29"/>
      <c r="BC7" s="29"/>
      <c r="BD7" s="20"/>
      <c r="BE7" s="20"/>
      <c r="BF7" s="20"/>
      <c r="BG7" s="17"/>
    </row>
    <row r="8" spans="2:59" ht="16.5" customHeight="1">
      <c r="B8" s="38"/>
      <c r="C8" s="104" t="s">
        <v>127</v>
      </c>
      <c r="D8" s="104" t="s">
        <v>10</v>
      </c>
      <c r="E8" s="105">
        <v>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44" t="s">
        <v>117</v>
      </c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2"/>
      <c r="AQ8" s="2"/>
      <c r="AR8" s="2"/>
    </row>
    <row r="9" spans="2:59">
      <c r="B9" s="38"/>
      <c r="C9" s="104" t="s">
        <v>128</v>
      </c>
      <c r="D9" s="104" t="s">
        <v>12</v>
      </c>
      <c r="E9" s="105">
        <v>2.75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2:59" ht="15.75" customHeight="1">
      <c r="B10" s="38"/>
      <c r="C10" s="104" t="s">
        <v>129</v>
      </c>
      <c r="D10" s="104" t="s">
        <v>13</v>
      </c>
      <c r="E10" s="105">
        <v>2.5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1"/>
      <c r="AQ10" s="1"/>
      <c r="AR10" s="1"/>
    </row>
    <row r="11" spans="2:59">
      <c r="B11" s="38"/>
      <c r="C11" s="104" t="s">
        <v>130</v>
      </c>
      <c r="D11" s="104" t="s">
        <v>14</v>
      </c>
      <c r="E11" s="105">
        <v>2.25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47"/>
      <c r="AQ11" s="47"/>
      <c r="AR11" s="47"/>
      <c r="AS11" s="48"/>
      <c r="AT11" s="48"/>
      <c r="AU11" s="48"/>
      <c r="AV11" s="49"/>
      <c r="AW11" s="49"/>
      <c r="AX11" s="49"/>
      <c r="AY11" s="42"/>
      <c r="AZ11" s="42"/>
      <c r="BA11" s="42"/>
    </row>
    <row r="12" spans="2:59">
      <c r="B12" s="38"/>
      <c r="C12" s="104" t="s">
        <v>131</v>
      </c>
      <c r="D12" s="104" t="s">
        <v>15</v>
      </c>
      <c r="E12" s="105">
        <v>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50"/>
      <c r="AQ12" s="50"/>
      <c r="AR12" s="50"/>
      <c r="AS12" s="50"/>
      <c r="AT12" s="50"/>
      <c r="AU12" s="50"/>
      <c r="AV12" s="47"/>
      <c r="AW12" s="172" t="s">
        <v>25</v>
      </c>
      <c r="AX12" s="172"/>
      <c r="AY12" s="60" t="s">
        <v>4</v>
      </c>
      <c r="AZ12" s="52" t="s">
        <v>26</v>
      </c>
      <c r="BA12" s="51" t="s">
        <v>5</v>
      </c>
      <c r="BB12" s="60" t="s">
        <v>6</v>
      </c>
    </row>
    <row r="13" spans="2:59" ht="15" customHeight="1">
      <c r="B13" s="38"/>
      <c r="C13" s="104" t="s">
        <v>92</v>
      </c>
      <c r="D13" s="104" t="s">
        <v>16</v>
      </c>
      <c r="E13" s="105">
        <v>0</v>
      </c>
      <c r="F13" s="1"/>
      <c r="G13" s="1"/>
      <c r="H13" s="149" t="s">
        <v>49</v>
      </c>
      <c r="I13" s="150"/>
      <c r="J13" s="150"/>
      <c r="K13" s="150"/>
      <c r="L13" s="150"/>
      <c r="M13" s="157" t="s">
        <v>55</v>
      </c>
      <c r="N13" s="158"/>
      <c r="O13" s="158"/>
      <c r="P13" s="158"/>
      <c r="Q13" s="158"/>
      <c r="R13" s="13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50"/>
      <c r="AQ13" s="50"/>
      <c r="AR13" s="50"/>
      <c r="AS13" s="50"/>
      <c r="AT13" s="50"/>
      <c r="AU13" s="50"/>
      <c r="AV13" s="47"/>
      <c r="AW13" s="60" t="s">
        <v>8</v>
      </c>
      <c r="AX13" s="60"/>
      <c r="AY13" s="60"/>
      <c r="AZ13" s="60"/>
      <c r="BA13" s="53"/>
      <c r="BB13" s="61"/>
      <c r="BC13" s="30"/>
      <c r="BD13" s="40"/>
      <c r="BE13" s="40"/>
      <c r="BF13" s="38"/>
      <c r="BG13" s="33"/>
    </row>
    <row r="14" spans="2:59" ht="15" customHeight="1">
      <c r="B14" s="38"/>
      <c r="C14" s="104" t="s">
        <v>18</v>
      </c>
      <c r="D14" s="104" t="s">
        <v>17</v>
      </c>
      <c r="E14" s="106" t="s">
        <v>132</v>
      </c>
      <c r="F14" s="1"/>
      <c r="G14" s="1"/>
      <c r="H14" s="149" t="s">
        <v>37</v>
      </c>
      <c r="I14" s="150"/>
      <c r="J14" s="150"/>
      <c r="K14" s="150"/>
      <c r="L14" s="150"/>
      <c r="M14" s="155" t="s">
        <v>38</v>
      </c>
      <c r="N14" s="156"/>
      <c r="O14" s="156"/>
      <c r="P14" s="156"/>
      <c r="Q14" s="156"/>
      <c r="R14" s="13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9"/>
      <c r="AI14" s="9"/>
      <c r="AJ14" s="9"/>
      <c r="AK14" s="9"/>
      <c r="AL14" s="9"/>
      <c r="AM14" s="9"/>
      <c r="AN14" s="9"/>
      <c r="AO14" s="1"/>
      <c r="AP14" s="47"/>
      <c r="AQ14" s="47"/>
      <c r="AR14" s="47"/>
      <c r="AS14" s="47"/>
      <c r="AT14" s="47"/>
      <c r="AU14" s="47"/>
      <c r="AV14" s="47"/>
      <c r="AW14" s="60" t="s">
        <v>11</v>
      </c>
      <c r="AX14" s="60"/>
      <c r="AY14" s="60"/>
      <c r="AZ14" s="60"/>
      <c r="BA14" s="53"/>
      <c r="BB14" s="61"/>
      <c r="BC14" s="30"/>
      <c r="BD14" s="40"/>
      <c r="BE14" s="40"/>
      <c r="BF14" s="38"/>
      <c r="BG14" s="33"/>
    </row>
    <row r="15" spans="2:59">
      <c r="B15" s="38"/>
      <c r="C15" s="104" t="s">
        <v>96</v>
      </c>
      <c r="D15" s="104" t="s">
        <v>19</v>
      </c>
      <c r="E15" s="106" t="s">
        <v>132</v>
      </c>
      <c r="F15" s="1"/>
      <c r="G15" s="1"/>
      <c r="H15" s="149" t="s">
        <v>39</v>
      </c>
      <c r="I15" s="150"/>
      <c r="J15" s="150"/>
      <c r="K15" s="150"/>
      <c r="L15" s="150"/>
      <c r="M15" s="155" t="s">
        <v>40</v>
      </c>
      <c r="N15" s="156"/>
      <c r="O15" s="156"/>
      <c r="P15" s="156"/>
      <c r="Q15" s="156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9"/>
      <c r="AI15" s="33"/>
      <c r="AJ15" s="33"/>
      <c r="AK15" s="33"/>
      <c r="AL15" s="33"/>
      <c r="AM15" s="33"/>
      <c r="AN15" s="33"/>
      <c r="AO15" s="1"/>
      <c r="AP15" s="14"/>
      <c r="AQ15" s="14"/>
      <c r="AR15" s="14"/>
      <c r="AS15" s="14"/>
      <c r="AT15" s="30"/>
      <c r="AU15" s="30"/>
      <c r="AV15" s="30"/>
      <c r="AW15" s="60" t="s">
        <v>27</v>
      </c>
      <c r="AX15" s="82"/>
      <c r="AY15" s="82"/>
      <c r="AZ15" s="82"/>
      <c r="BA15" s="82"/>
      <c r="BB15" s="83"/>
      <c r="BC15" s="31"/>
      <c r="BD15" s="20"/>
      <c r="BE15" s="20"/>
      <c r="BF15" s="20"/>
      <c r="BG15" s="17"/>
    </row>
    <row r="16" spans="2:59" ht="22.5" customHeight="1">
      <c r="B16" s="38"/>
      <c r="C16" s="107"/>
      <c r="D16" s="108"/>
      <c r="E16" s="109"/>
      <c r="F16" s="1"/>
      <c r="G16" s="1"/>
      <c r="H16" s="151" t="s">
        <v>79</v>
      </c>
      <c r="I16" s="152"/>
      <c r="J16" s="152"/>
      <c r="K16" s="152"/>
      <c r="L16" s="152"/>
      <c r="M16" s="174" t="s">
        <v>80</v>
      </c>
      <c r="N16" s="156"/>
      <c r="O16" s="156"/>
      <c r="P16" s="156"/>
      <c r="Q16" s="156"/>
      <c r="R16" s="9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9"/>
      <c r="AI16" s="33"/>
      <c r="AJ16" s="33"/>
      <c r="AK16" s="33"/>
      <c r="AL16" s="33"/>
      <c r="AM16" s="33"/>
      <c r="AN16" s="33"/>
      <c r="AO16" s="1"/>
      <c r="AP16" s="1"/>
      <c r="AQ16" s="1"/>
      <c r="AR16" s="1"/>
      <c r="AS16" s="14"/>
      <c r="AT16" s="14"/>
      <c r="AU16" s="14"/>
      <c r="AV16" s="14"/>
      <c r="AW16" s="14"/>
      <c r="AX16" s="14"/>
      <c r="AY16" s="14"/>
      <c r="AZ16" s="14"/>
      <c r="BA16" s="14"/>
      <c r="BB16" s="31"/>
      <c r="BC16" s="31"/>
      <c r="BD16" s="20"/>
      <c r="BE16" s="20"/>
      <c r="BF16" s="20"/>
      <c r="BG16" s="17"/>
    </row>
    <row r="17" spans="1:59" ht="20.100000000000001" customHeight="1">
      <c r="B17" s="38"/>
      <c r="C17" s="20"/>
      <c r="D17" s="1"/>
      <c r="E17" s="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29"/>
      <c r="BC17" s="29"/>
      <c r="BD17" s="20"/>
      <c r="BE17" s="20"/>
      <c r="BF17" s="20"/>
      <c r="BG17" s="17"/>
    </row>
    <row r="18" spans="1:59" s="24" customFormat="1" ht="22.5" customHeight="1">
      <c r="A18" s="164" t="s">
        <v>52</v>
      </c>
      <c r="B18" s="164" t="s">
        <v>34</v>
      </c>
      <c r="C18" s="167" t="s">
        <v>53</v>
      </c>
      <c r="D18" s="166" t="s">
        <v>35</v>
      </c>
      <c r="E18" s="167" t="s">
        <v>29</v>
      </c>
      <c r="F18" s="147" t="s">
        <v>154</v>
      </c>
      <c r="G18" s="147"/>
      <c r="H18" s="147"/>
      <c r="I18" s="147"/>
      <c r="J18" s="147"/>
      <c r="K18" s="147"/>
      <c r="L18" s="148" t="s">
        <v>156</v>
      </c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7" t="s">
        <v>159</v>
      </c>
      <c r="X18" s="147"/>
      <c r="Y18" s="147"/>
      <c r="Z18" s="147"/>
      <c r="AA18" s="147"/>
      <c r="AB18" s="147"/>
      <c r="AC18" s="148" t="s">
        <v>160</v>
      </c>
      <c r="AD18" s="148"/>
      <c r="AE18" s="148"/>
      <c r="AF18" s="148"/>
      <c r="AG18" s="148"/>
      <c r="AH18" s="148" t="s">
        <v>161</v>
      </c>
      <c r="AI18" s="148"/>
      <c r="AJ18" s="148"/>
      <c r="AK18" s="148"/>
      <c r="AL18" s="148"/>
      <c r="AM18" s="148" t="s">
        <v>162</v>
      </c>
      <c r="AN18" s="148"/>
      <c r="AO18" s="148"/>
      <c r="AP18" s="162" t="s">
        <v>82</v>
      </c>
      <c r="AQ18" s="162" t="s">
        <v>111</v>
      </c>
      <c r="AR18" s="162" t="s">
        <v>112</v>
      </c>
      <c r="AS18" s="160" t="s">
        <v>47</v>
      </c>
      <c r="AT18" s="162" t="s">
        <v>113</v>
      </c>
      <c r="AU18" s="162" t="s">
        <v>83</v>
      </c>
      <c r="AV18" s="162" t="s">
        <v>114</v>
      </c>
      <c r="AW18" s="162" t="s">
        <v>81</v>
      </c>
      <c r="AX18" s="162" t="s">
        <v>84</v>
      </c>
      <c r="AY18" s="162" t="s">
        <v>115</v>
      </c>
      <c r="AZ18" s="162" t="s">
        <v>116</v>
      </c>
      <c r="BA18" s="160" t="s">
        <v>48</v>
      </c>
      <c r="BB18" s="160" t="s">
        <v>24</v>
      </c>
      <c r="BC18" s="160" t="s">
        <v>67</v>
      </c>
      <c r="BD18" s="160" t="s">
        <v>34</v>
      </c>
      <c r="BE18" s="160" t="s">
        <v>87</v>
      </c>
      <c r="BF18" s="160" t="s">
        <v>88</v>
      </c>
      <c r="BG18" s="160" t="s">
        <v>66</v>
      </c>
    </row>
    <row r="19" spans="1:59" s="24" customFormat="1" ht="15.75" customHeight="1">
      <c r="A19" s="164"/>
      <c r="B19" s="164"/>
      <c r="C19" s="167"/>
      <c r="D19" s="166"/>
      <c r="E19" s="167"/>
      <c r="F19" s="147" t="s">
        <v>155</v>
      </c>
      <c r="G19" s="147"/>
      <c r="H19" s="147"/>
      <c r="I19" s="147"/>
      <c r="J19" s="147"/>
      <c r="K19" s="147"/>
      <c r="L19" s="146" t="s">
        <v>157</v>
      </c>
      <c r="M19" s="146"/>
      <c r="N19" s="146"/>
      <c r="O19" s="146"/>
      <c r="P19" s="146"/>
      <c r="Q19" s="146"/>
      <c r="R19" s="147" t="s">
        <v>158</v>
      </c>
      <c r="S19" s="147"/>
      <c r="T19" s="147"/>
      <c r="U19" s="147"/>
      <c r="V19" s="147"/>
      <c r="W19" s="147" t="s">
        <v>101</v>
      </c>
      <c r="X19" s="147"/>
      <c r="Y19" s="147"/>
      <c r="Z19" s="147"/>
      <c r="AA19" s="147"/>
      <c r="AB19" s="147"/>
      <c r="AC19" s="146" t="s">
        <v>169</v>
      </c>
      <c r="AD19" s="146"/>
      <c r="AE19" s="146"/>
      <c r="AF19" s="146"/>
      <c r="AG19" s="146"/>
      <c r="AH19" s="146" t="s">
        <v>170</v>
      </c>
      <c r="AI19" s="146"/>
      <c r="AJ19" s="146"/>
      <c r="AK19" s="146"/>
      <c r="AL19" s="146"/>
      <c r="AM19" s="146" t="s">
        <v>171</v>
      </c>
      <c r="AN19" s="146"/>
      <c r="AO19" s="146"/>
      <c r="AP19" s="162"/>
      <c r="AQ19" s="162"/>
      <c r="AR19" s="162"/>
      <c r="AS19" s="160"/>
      <c r="AT19" s="162"/>
      <c r="AU19" s="162"/>
      <c r="AV19" s="162"/>
      <c r="AW19" s="162"/>
      <c r="AX19" s="162"/>
      <c r="AY19" s="162"/>
      <c r="AZ19" s="162"/>
      <c r="BA19" s="160"/>
      <c r="BB19" s="160"/>
      <c r="BC19" s="160"/>
      <c r="BD19" s="160"/>
      <c r="BE19" s="160"/>
      <c r="BF19" s="160"/>
      <c r="BG19" s="160"/>
    </row>
    <row r="20" spans="1:59" s="24" customFormat="1" ht="15" customHeight="1">
      <c r="A20" s="164"/>
      <c r="B20" s="164"/>
      <c r="C20" s="167"/>
      <c r="D20" s="166"/>
      <c r="E20" s="167"/>
      <c r="F20" s="168" t="s">
        <v>20</v>
      </c>
      <c r="G20" s="168"/>
      <c r="H20" s="168"/>
      <c r="I20" s="168"/>
      <c r="J20" s="168"/>
      <c r="K20" s="168"/>
      <c r="L20" s="148" t="s">
        <v>20</v>
      </c>
      <c r="M20" s="148"/>
      <c r="N20" s="148"/>
      <c r="O20" s="148"/>
      <c r="P20" s="148"/>
      <c r="Q20" s="148"/>
      <c r="R20" s="147" t="s">
        <v>21</v>
      </c>
      <c r="S20" s="147"/>
      <c r="T20" s="147"/>
      <c r="U20" s="147"/>
      <c r="V20" s="147"/>
      <c r="W20" s="168" t="s">
        <v>20</v>
      </c>
      <c r="X20" s="168"/>
      <c r="Y20" s="168"/>
      <c r="Z20" s="168"/>
      <c r="AA20" s="168"/>
      <c r="AB20" s="168"/>
      <c r="AC20" s="148" t="s">
        <v>21</v>
      </c>
      <c r="AD20" s="148"/>
      <c r="AE20" s="148"/>
      <c r="AF20" s="148"/>
      <c r="AG20" s="148"/>
      <c r="AH20" s="148" t="s">
        <v>21</v>
      </c>
      <c r="AI20" s="148"/>
      <c r="AJ20" s="148"/>
      <c r="AK20" s="148"/>
      <c r="AL20" s="148"/>
      <c r="AM20" s="148" t="s">
        <v>70</v>
      </c>
      <c r="AN20" s="148"/>
      <c r="AO20" s="148"/>
      <c r="AP20" s="162"/>
      <c r="AQ20" s="162"/>
      <c r="AR20" s="162"/>
      <c r="AS20" s="160"/>
      <c r="AT20" s="162"/>
      <c r="AU20" s="162"/>
      <c r="AV20" s="162"/>
      <c r="AW20" s="162"/>
      <c r="AX20" s="162"/>
      <c r="AY20" s="162"/>
      <c r="AZ20" s="162"/>
      <c r="BA20" s="160"/>
      <c r="BB20" s="160"/>
      <c r="BC20" s="160"/>
      <c r="BD20" s="160"/>
      <c r="BE20" s="160"/>
      <c r="BF20" s="160"/>
      <c r="BG20" s="160"/>
    </row>
    <row r="21" spans="1:59" s="24" customFormat="1" ht="15" customHeight="1">
      <c r="A21" s="164"/>
      <c r="B21" s="164"/>
      <c r="C21" s="167"/>
      <c r="D21" s="166"/>
      <c r="E21" s="167"/>
      <c r="F21" s="168" t="s">
        <v>22</v>
      </c>
      <c r="G21" s="168"/>
      <c r="H21" s="168"/>
      <c r="I21" s="168"/>
      <c r="J21" s="168"/>
      <c r="K21" s="168"/>
      <c r="L21" s="148" t="s">
        <v>22</v>
      </c>
      <c r="M21" s="148"/>
      <c r="N21" s="148"/>
      <c r="O21" s="148"/>
      <c r="P21" s="148"/>
      <c r="Q21" s="148"/>
      <c r="R21" s="147" t="s">
        <v>105</v>
      </c>
      <c r="S21" s="147"/>
      <c r="T21" s="147"/>
      <c r="U21" s="147"/>
      <c r="V21" s="147"/>
      <c r="W21" s="168" t="s">
        <v>22</v>
      </c>
      <c r="X21" s="168"/>
      <c r="Y21" s="168"/>
      <c r="Z21" s="168"/>
      <c r="AA21" s="168"/>
      <c r="AB21" s="168"/>
      <c r="AC21" s="148" t="s">
        <v>22</v>
      </c>
      <c r="AD21" s="148"/>
      <c r="AE21" s="148"/>
      <c r="AF21" s="148"/>
      <c r="AG21" s="148"/>
      <c r="AH21" s="148" t="s">
        <v>22</v>
      </c>
      <c r="AI21" s="148"/>
      <c r="AJ21" s="148"/>
      <c r="AK21" s="148"/>
      <c r="AL21" s="148"/>
      <c r="AM21" s="148" t="s">
        <v>22</v>
      </c>
      <c r="AN21" s="148"/>
      <c r="AO21" s="148"/>
      <c r="AP21" s="162"/>
      <c r="AQ21" s="162"/>
      <c r="AR21" s="162"/>
      <c r="AS21" s="160"/>
      <c r="AT21" s="162"/>
      <c r="AU21" s="162"/>
      <c r="AV21" s="162"/>
      <c r="AW21" s="162"/>
      <c r="AX21" s="162"/>
      <c r="AY21" s="162"/>
      <c r="AZ21" s="162"/>
      <c r="BA21" s="160"/>
      <c r="BB21" s="160"/>
      <c r="BC21" s="160"/>
      <c r="BD21" s="160"/>
      <c r="BE21" s="160"/>
      <c r="BF21" s="160"/>
      <c r="BG21" s="160"/>
    </row>
    <row r="22" spans="1:59" s="26" customFormat="1" ht="62.25" customHeight="1">
      <c r="A22" s="164"/>
      <c r="B22" s="164"/>
      <c r="C22" s="167"/>
      <c r="D22" s="166"/>
      <c r="E22" s="167"/>
      <c r="F22" s="137" t="s">
        <v>133</v>
      </c>
      <c r="G22" s="159" t="s">
        <v>134</v>
      </c>
      <c r="H22" s="159"/>
      <c r="I22" s="137" t="s">
        <v>23</v>
      </c>
      <c r="J22" s="159" t="s">
        <v>0</v>
      </c>
      <c r="K22" s="159" t="s">
        <v>1</v>
      </c>
      <c r="L22" s="137" t="s">
        <v>133</v>
      </c>
      <c r="M22" s="159" t="s">
        <v>134</v>
      </c>
      <c r="N22" s="159"/>
      <c r="O22" s="137" t="s">
        <v>23</v>
      </c>
      <c r="P22" s="159" t="s">
        <v>0</v>
      </c>
      <c r="Q22" s="159" t="s">
        <v>1</v>
      </c>
      <c r="R22" s="137" t="s">
        <v>45</v>
      </c>
      <c r="S22" s="137" t="s">
        <v>46</v>
      </c>
      <c r="T22" s="137" t="s">
        <v>23</v>
      </c>
      <c r="U22" s="159" t="s">
        <v>0</v>
      </c>
      <c r="V22" s="159" t="s">
        <v>1</v>
      </c>
      <c r="W22" s="137" t="s">
        <v>133</v>
      </c>
      <c r="X22" s="159" t="s">
        <v>134</v>
      </c>
      <c r="Y22" s="159"/>
      <c r="Z22" s="137" t="s">
        <v>23</v>
      </c>
      <c r="AA22" s="159" t="s">
        <v>0</v>
      </c>
      <c r="AB22" s="159" t="s">
        <v>1</v>
      </c>
      <c r="AC22" s="137" t="s">
        <v>141</v>
      </c>
      <c r="AD22" s="135" t="s">
        <v>142</v>
      </c>
      <c r="AE22" s="135" t="s">
        <v>23</v>
      </c>
      <c r="AF22" s="145" t="s">
        <v>0</v>
      </c>
      <c r="AG22" s="145" t="s">
        <v>1</v>
      </c>
      <c r="AH22" s="137" t="s">
        <v>141</v>
      </c>
      <c r="AI22" s="135" t="s">
        <v>142</v>
      </c>
      <c r="AJ22" s="135" t="s">
        <v>23</v>
      </c>
      <c r="AK22" s="145" t="s">
        <v>0</v>
      </c>
      <c r="AL22" s="145" t="s">
        <v>1</v>
      </c>
      <c r="AM22" s="135" t="s">
        <v>23</v>
      </c>
      <c r="AN22" s="145" t="s">
        <v>0</v>
      </c>
      <c r="AO22" s="145" t="s">
        <v>1</v>
      </c>
      <c r="AP22" s="162"/>
      <c r="AQ22" s="162"/>
      <c r="AR22" s="162"/>
      <c r="AS22" s="160"/>
      <c r="AT22" s="162"/>
      <c r="AU22" s="162"/>
      <c r="AV22" s="162"/>
      <c r="AW22" s="162"/>
      <c r="AX22" s="162"/>
      <c r="AY22" s="162"/>
      <c r="AZ22" s="162"/>
      <c r="BA22" s="160"/>
      <c r="BB22" s="160"/>
      <c r="BC22" s="160"/>
      <c r="BD22" s="160"/>
      <c r="BE22" s="160"/>
      <c r="BF22" s="160"/>
      <c r="BG22" s="160"/>
    </row>
    <row r="23" spans="1:59" s="26" customFormat="1" ht="11.25" customHeight="1">
      <c r="A23" s="164"/>
      <c r="B23" s="164"/>
      <c r="C23" s="167"/>
      <c r="D23" s="166"/>
      <c r="E23" s="165" t="s">
        <v>93</v>
      </c>
      <c r="F23" s="147">
        <v>28</v>
      </c>
      <c r="G23" s="147">
        <v>72</v>
      </c>
      <c r="H23" s="147"/>
      <c r="I23" s="147">
        <v>100</v>
      </c>
      <c r="J23" s="159"/>
      <c r="K23" s="159"/>
      <c r="L23" s="147">
        <v>28</v>
      </c>
      <c r="M23" s="147">
        <v>72</v>
      </c>
      <c r="N23" s="147"/>
      <c r="O23" s="147">
        <v>100</v>
      </c>
      <c r="P23" s="159"/>
      <c r="Q23" s="159"/>
      <c r="R23" s="147">
        <v>80</v>
      </c>
      <c r="S23" s="147">
        <v>20</v>
      </c>
      <c r="T23" s="147">
        <v>100</v>
      </c>
      <c r="U23" s="159"/>
      <c r="V23" s="159"/>
      <c r="W23" s="147">
        <v>28</v>
      </c>
      <c r="X23" s="147">
        <v>72</v>
      </c>
      <c r="Y23" s="147"/>
      <c r="Z23" s="147">
        <v>100</v>
      </c>
      <c r="AA23" s="159"/>
      <c r="AB23" s="159"/>
      <c r="AC23" s="146">
        <v>50</v>
      </c>
      <c r="AD23" s="146">
        <v>50</v>
      </c>
      <c r="AE23" s="146">
        <v>100</v>
      </c>
      <c r="AF23" s="145"/>
      <c r="AG23" s="145"/>
      <c r="AH23" s="146">
        <v>50</v>
      </c>
      <c r="AI23" s="146">
        <v>50</v>
      </c>
      <c r="AJ23" s="146">
        <v>100</v>
      </c>
      <c r="AK23" s="145"/>
      <c r="AL23" s="145"/>
      <c r="AM23" s="146">
        <v>100</v>
      </c>
      <c r="AN23" s="145"/>
      <c r="AO23" s="145"/>
      <c r="AP23" s="162"/>
      <c r="AQ23" s="162"/>
      <c r="AR23" s="162"/>
      <c r="AS23" s="161">
        <v>4</v>
      </c>
      <c r="AT23" s="162"/>
      <c r="AU23" s="162"/>
      <c r="AV23" s="162"/>
      <c r="AW23" s="162"/>
      <c r="AX23" s="162"/>
      <c r="AY23" s="162"/>
      <c r="AZ23" s="162"/>
      <c r="BA23" s="161">
        <v>4</v>
      </c>
      <c r="BB23" s="160"/>
      <c r="BC23" s="160"/>
      <c r="BD23" s="160"/>
      <c r="BE23" s="160"/>
      <c r="BF23" s="160"/>
      <c r="BG23" s="160"/>
    </row>
    <row r="24" spans="1:59" s="26" customFormat="1" ht="11.25" customHeight="1">
      <c r="A24" s="164"/>
      <c r="B24" s="164"/>
      <c r="C24" s="167"/>
      <c r="D24" s="166"/>
      <c r="E24" s="165"/>
      <c r="F24" s="147"/>
      <c r="G24" s="136" t="s">
        <v>43</v>
      </c>
      <c r="H24" s="136" t="s">
        <v>44</v>
      </c>
      <c r="I24" s="147"/>
      <c r="J24" s="159"/>
      <c r="K24" s="159"/>
      <c r="L24" s="147"/>
      <c r="M24" s="136" t="s">
        <v>43</v>
      </c>
      <c r="N24" s="136" t="s">
        <v>44</v>
      </c>
      <c r="O24" s="147"/>
      <c r="P24" s="159"/>
      <c r="Q24" s="159"/>
      <c r="R24" s="147"/>
      <c r="S24" s="147"/>
      <c r="T24" s="147"/>
      <c r="U24" s="159"/>
      <c r="V24" s="159"/>
      <c r="W24" s="147"/>
      <c r="X24" s="136" t="s">
        <v>43</v>
      </c>
      <c r="Y24" s="136" t="s">
        <v>44</v>
      </c>
      <c r="Z24" s="147"/>
      <c r="AA24" s="159"/>
      <c r="AB24" s="159"/>
      <c r="AC24" s="146"/>
      <c r="AD24" s="146"/>
      <c r="AE24" s="146"/>
      <c r="AF24" s="145"/>
      <c r="AG24" s="145"/>
      <c r="AH24" s="146"/>
      <c r="AI24" s="146"/>
      <c r="AJ24" s="146"/>
      <c r="AK24" s="145"/>
      <c r="AL24" s="145"/>
      <c r="AM24" s="146"/>
      <c r="AN24" s="145"/>
      <c r="AO24" s="145"/>
      <c r="AP24" s="162"/>
      <c r="AQ24" s="162"/>
      <c r="AR24" s="162"/>
      <c r="AS24" s="161"/>
      <c r="AT24" s="162"/>
      <c r="AU24" s="162"/>
      <c r="AV24" s="162"/>
      <c r="AW24" s="162"/>
      <c r="AX24" s="162"/>
      <c r="AY24" s="162"/>
      <c r="AZ24" s="162"/>
      <c r="BA24" s="161"/>
      <c r="BB24" s="160"/>
      <c r="BC24" s="160"/>
      <c r="BD24" s="160"/>
      <c r="BE24" s="160"/>
      <c r="BF24" s="160"/>
      <c r="BG24" s="160"/>
    </row>
    <row r="25" spans="1:59" s="4" customFormat="1" ht="50.1" customHeight="1">
      <c r="A25" s="65">
        <v>1</v>
      </c>
      <c r="B25" s="75" t="s">
        <v>337</v>
      </c>
      <c r="C25" s="116" t="s">
        <v>678</v>
      </c>
      <c r="D25" s="65">
        <v>2016</v>
      </c>
      <c r="E25" s="67" t="s">
        <v>173</v>
      </c>
      <c r="F25" s="68">
        <v>18</v>
      </c>
      <c r="G25" s="68">
        <v>22</v>
      </c>
      <c r="H25" s="68">
        <v>25</v>
      </c>
      <c r="I25" s="80">
        <f t="shared" ref="I25" si="0">ROUNDUP(SUM(F25:H25),0)</f>
        <v>65</v>
      </c>
      <c r="J25" s="124" t="str">
        <f t="shared" ref="J25" si="1">IF(I25&gt;=80,"A+", IF(I25&gt;=75,"A", IF(I25&gt;=70,"A-", IF(I25&gt;=65,"B+", IF(I25&gt;=60,"B", IF(I25&gt;=55,"B-", IF(I25&gt;=50,"C+", IF(I25&gt;=45,"C", IF(I25&gt;=40,"D","F")))))))))</f>
        <v>B+</v>
      </c>
      <c r="K25" s="124" t="str">
        <f t="shared" ref="K25" si="2">IF(I25&gt;=80,"4.00", IF(I25&gt;=75,"3.75", IF(I25&gt;=70,"3.50", IF(I25&gt;=65,"3.25", IF(I25&gt;=60,"3.00", IF(I25&gt;=55,"2.75", IF(I25&gt;=50,"2.50", IF(I25&gt;=45,"2.25", IF(I25&gt;=40,"2.00","0.00")))))))))</f>
        <v>3.25</v>
      </c>
      <c r="L25" s="68">
        <v>17.5</v>
      </c>
      <c r="M25" s="68">
        <v>20.5</v>
      </c>
      <c r="N25" s="69">
        <v>25</v>
      </c>
      <c r="O25" s="80">
        <f t="shared" ref="O25" si="3">ROUNDUP(SUM(L25:N25),0)</f>
        <v>63</v>
      </c>
      <c r="P25" s="124" t="str">
        <f t="shared" ref="P25" si="4">IF(O25&gt;=80,"A+", IF(O25&gt;=75,"A", IF(O25&gt;=70,"A-", IF(O25&gt;=65,"B+", IF(O25&gt;=60,"B", IF(O25&gt;=55,"B-", IF(O25&gt;=50,"C+", IF(O25&gt;=45,"C", IF(O25&gt;=40,"D","F")))))))))</f>
        <v>B</v>
      </c>
      <c r="Q25" s="124" t="str">
        <f t="shared" ref="Q25" si="5">IF(O25&gt;=80,"4.00", IF(O25&gt;=75,"3.75", IF(O25&gt;=70,"3.50", IF(O25&gt;=65,"3.25", IF(O25&gt;=60,"3.00", IF(O25&gt;=55,"2.75", IF(O25&gt;=50,"2.50", IF(O25&gt;=45,"2.25", IF(O25&gt;=40,"2.00","0.00")))))))))</f>
        <v>3.00</v>
      </c>
      <c r="R25" s="68">
        <v>58</v>
      </c>
      <c r="S25" s="68">
        <v>10</v>
      </c>
      <c r="T25" s="69">
        <f>R25+S25</f>
        <v>68</v>
      </c>
      <c r="U25" s="124" t="str">
        <f>IF(T25&gt;=80,"A+", IF(T25&gt;=75,"A", IF(T25&gt;=70,"A-", IF(T25&gt;=65,"B+", IF(T25&gt;=60,"B", IF(T25&gt;=55,"B-", IF(T25&gt;=50,"C+", IF(T25&gt;=45,"C", "F"))))))))</f>
        <v>B+</v>
      </c>
      <c r="V25" s="124" t="str">
        <f>IF(T25&gt;=80,"4.00", IF(T25&gt;=75,"3.75", IF(T25&gt;=70,"3.50", IF(T25&gt;=65,"3.25", IF(T25&gt;=60,"3.00", IF(T25&gt;=55,"2.75", IF(T25&gt;=50,"2.50", IF(T25&gt;=45,"2.25", "0.00"))))))))</f>
        <v>3.25</v>
      </c>
      <c r="W25" s="68">
        <v>25</v>
      </c>
      <c r="X25" s="68">
        <v>21.5</v>
      </c>
      <c r="Y25" s="69">
        <v>25.5</v>
      </c>
      <c r="Z25" s="80">
        <f t="shared" ref="Z25" si="6">ROUNDUP(SUM(W25:Y25),0)</f>
        <v>72</v>
      </c>
      <c r="AA25" s="124" t="str">
        <f t="shared" ref="AA25" si="7">IF(Z25&gt;=80,"A+", IF(Z25&gt;=75,"A", IF(Z25&gt;=70,"A-", IF(Z25&gt;=65,"B+", IF(Z25&gt;=60,"B", IF(Z25&gt;=55,"B-", IF(Z25&gt;=50,"C+", IF(Z25&gt;=45,"C", IF(Z25&gt;=40,"D","F")))))))))</f>
        <v>A-</v>
      </c>
      <c r="AB25" s="124" t="str">
        <f t="shared" ref="AB25" si="8">IF(Z25&gt;=80,"4.00", IF(Z25&gt;=75,"3.75", IF(Z25&gt;=70,"3.50", IF(Z25&gt;=65,"3.25", IF(Z25&gt;=60,"3.00", IF(Z25&gt;=55,"2.75", IF(Z25&gt;=50,"2.50", IF(Z25&gt;=45,"2.25", IF(Z25&gt;=40,"2.00","0.00")))))))))</f>
        <v>3.50</v>
      </c>
      <c r="AC25" s="68">
        <v>41</v>
      </c>
      <c r="AD25" s="68">
        <v>37</v>
      </c>
      <c r="AE25" s="80">
        <f t="shared" ref="AE25" si="9">ROUNDUP(SUM(AB25:AD25),0)</f>
        <v>78</v>
      </c>
      <c r="AF25" s="124" t="str">
        <f>IF(AE25&gt;=80,"A+", IF(AE25&gt;=75,"A", IF(AE25&gt;=70,"A-", IF(AE25&gt;=65,"B+", IF(AE25&gt;=60,"B", IF(AE25&gt;=55,"B-", IF(AE25&gt;=50,"C+", IF(AE25&gt;=45,"C", "F"))))))))</f>
        <v>A</v>
      </c>
      <c r="AG25" s="124" t="str">
        <f>IF(AE25&gt;=80,"4.00", IF(AE25&gt;=75,"3.75", IF(AE25&gt;=70,"3.50", IF(AE25&gt;=65,"3.25", IF(AE25&gt;=60,"3.00", IF(AE25&gt;=55,"2.75", IF(AE25&gt;=50,"2.50", IF(AE25&gt;=45,"2.25", "0.00"))))))))</f>
        <v>3.75</v>
      </c>
      <c r="AH25" s="68">
        <v>38</v>
      </c>
      <c r="AI25" s="68">
        <v>40</v>
      </c>
      <c r="AJ25" s="80">
        <f t="shared" ref="AJ25" si="10">ROUNDUP(SUM(AG25:AI25),0)</f>
        <v>78</v>
      </c>
      <c r="AK25" s="124" t="str">
        <f>IF(AJ25&gt;=80,"A+", IF(AJ25&gt;=75,"A", IF(AJ25&gt;=70,"A-", IF(AJ25&gt;=65,"B+", IF(AJ25&gt;=60,"B", IF(AJ25&gt;=55,"B-", IF(AJ25&gt;=50,"C+", IF(AJ25&gt;=45,"C", "F"))))))))</f>
        <v>A</v>
      </c>
      <c r="AL25" s="124" t="str">
        <f>IF(AJ25&gt;=80,"4.00", IF(AJ25&gt;=75,"3.75", IF(AJ25&gt;=70,"3.50", IF(AJ25&gt;=65,"3.25", IF(AJ25&gt;=60,"3.00", IF(AJ25&gt;=55,"2.75", IF(AJ25&gt;=50,"2.50", IF(AJ25&gt;=45,"2.25", "0.00"))))))))</f>
        <v>3.75</v>
      </c>
      <c r="AM25" s="68">
        <v>90</v>
      </c>
      <c r="AN25" s="124" t="str">
        <f>IF(AM25&gt;=80,"A+", IF(AM25&gt;=75,"A", IF(AM25&gt;=70,"A-", IF(AM25&gt;=65,"B+", IF(AM25&gt;=60,"B", IF(AM25&gt;=55,"B-", IF(AM25&gt;=50,"C+", IF(AM25&gt;=45,"C", "F"))))))))</f>
        <v>A+</v>
      </c>
      <c r="AO25" s="124" t="str">
        <f>IF(AM25&gt;=80,"4.00", IF(AM25&gt;=75,"3.75", IF(AM25&gt;=70,"3.50", IF(AM25&gt;=65,"3.25", IF(AM25&gt;=60,"3.00", IF(AM25&gt;=55,"2.75", IF(AM25&gt;=50,"2.50", IF(AM25&gt;=45,"2.25", "0.00"))))))))</f>
        <v>4.00</v>
      </c>
      <c r="AP25" s="68">
        <f>K25*3+Q25*3+V25*1+AB25*3+AG25*3+AL25*3+AO25*3</f>
        <v>67</v>
      </c>
      <c r="AQ25" s="70">
        <v>19</v>
      </c>
      <c r="AR25" s="70">
        <v>19</v>
      </c>
      <c r="AS25" s="71">
        <f>AP25/AR25</f>
        <v>3.5263157894736841</v>
      </c>
      <c r="AT25" s="68">
        <v>521</v>
      </c>
      <c r="AU25" s="68"/>
      <c r="AV25" s="70">
        <v>147</v>
      </c>
      <c r="AW25" s="70"/>
      <c r="AX25" s="68">
        <f>AT25+AP25+AU25</f>
        <v>588</v>
      </c>
      <c r="AY25" s="70">
        <f>147+AQ25</f>
        <v>166</v>
      </c>
      <c r="AZ25" s="70">
        <f>AR25+AV25+AW25</f>
        <v>166</v>
      </c>
      <c r="BA25" s="71">
        <f>AX25/AZ25</f>
        <v>3.5421686746987953</v>
      </c>
      <c r="BB25" s="84" t="s">
        <v>5</v>
      </c>
      <c r="BC25" s="133" t="s">
        <v>628</v>
      </c>
      <c r="BD25" s="66" t="str">
        <f>B25</f>
        <v>2016-1-3-001</v>
      </c>
      <c r="BE25" s="72"/>
      <c r="BF25" s="72"/>
      <c r="BG25" s="85"/>
    </row>
    <row r="26" spans="1:59" s="59" customFormat="1" ht="38.1" customHeight="1">
      <c r="A26" s="65">
        <v>2</v>
      </c>
      <c r="B26" s="75" t="s">
        <v>338</v>
      </c>
      <c r="C26" s="116" t="s">
        <v>678</v>
      </c>
      <c r="D26" s="65">
        <v>2016</v>
      </c>
      <c r="E26" s="65" t="s">
        <v>28</v>
      </c>
      <c r="F26" s="68">
        <v>22</v>
      </c>
      <c r="G26" s="68">
        <v>29</v>
      </c>
      <c r="H26" s="68">
        <v>26</v>
      </c>
      <c r="I26" s="80">
        <f t="shared" ref="I26:I34" si="11">ROUNDUP(SUM(F26:H26),0)</f>
        <v>77</v>
      </c>
      <c r="J26" s="124" t="str">
        <f t="shared" ref="J26:J34" si="12">IF(I26&gt;=80,"A+", IF(I26&gt;=75,"A", IF(I26&gt;=70,"A-", IF(I26&gt;=65,"B+", IF(I26&gt;=60,"B", IF(I26&gt;=55,"B-", IF(I26&gt;=50,"C+", IF(I26&gt;=45,"C", IF(I26&gt;=40,"D","F")))))))))</f>
        <v>A</v>
      </c>
      <c r="K26" s="124" t="str">
        <f t="shared" ref="K26:K34" si="13">IF(I26&gt;=80,"4.00", IF(I26&gt;=75,"3.75", IF(I26&gt;=70,"3.50", IF(I26&gt;=65,"3.25", IF(I26&gt;=60,"3.00", IF(I26&gt;=55,"2.75", IF(I26&gt;=50,"2.50", IF(I26&gt;=45,"2.25", IF(I26&gt;=40,"2.00","0.00")))))))))</f>
        <v>3.75</v>
      </c>
      <c r="L26" s="68">
        <v>15.5</v>
      </c>
      <c r="M26" s="68">
        <v>28</v>
      </c>
      <c r="N26" s="69">
        <v>24</v>
      </c>
      <c r="O26" s="80">
        <f t="shared" ref="O26:O34" si="14">ROUNDUP(SUM(L26:N26),0)</f>
        <v>68</v>
      </c>
      <c r="P26" s="124" t="str">
        <f t="shared" ref="P26:P34" si="15">IF(O26&gt;=80,"A+", IF(O26&gt;=75,"A", IF(O26&gt;=70,"A-", IF(O26&gt;=65,"B+", IF(O26&gt;=60,"B", IF(O26&gt;=55,"B-", IF(O26&gt;=50,"C+", IF(O26&gt;=45,"C", IF(O26&gt;=40,"D","F")))))))))</f>
        <v>B+</v>
      </c>
      <c r="Q26" s="124" t="str">
        <f t="shared" ref="Q26:Q34" si="16">IF(O26&gt;=80,"4.00", IF(O26&gt;=75,"3.75", IF(O26&gt;=70,"3.50", IF(O26&gt;=65,"3.25", IF(O26&gt;=60,"3.00", IF(O26&gt;=55,"2.75", IF(O26&gt;=50,"2.50", IF(O26&gt;=45,"2.25", IF(O26&gt;=40,"2.00","0.00")))))))))</f>
        <v>3.25</v>
      </c>
      <c r="R26" s="68">
        <v>72</v>
      </c>
      <c r="S26" s="68">
        <v>17</v>
      </c>
      <c r="T26" s="69">
        <f t="shared" ref="T26:T34" si="17">R26+S26</f>
        <v>89</v>
      </c>
      <c r="U26" s="124" t="str">
        <f t="shared" ref="U26:U34" si="18">IF(T26&gt;=80,"A+", IF(T26&gt;=75,"A", IF(T26&gt;=70,"A-", IF(T26&gt;=65,"B+", IF(T26&gt;=60,"B", IF(T26&gt;=55,"B-", IF(T26&gt;=50,"C+", IF(T26&gt;=45,"C", "F"))))))))</f>
        <v>A+</v>
      </c>
      <c r="V26" s="124" t="str">
        <f t="shared" ref="V26:V34" si="19">IF(T26&gt;=80,"4.00", IF(T26&gt;=75,"3.75", IF(T26&gt;=70,"3.50", IF(T26&gt;=65,"3.25", IF(T26&gt;=60,"3.00", IF(T26&gt;=55,"2.75", IF(T26&gt;=50,"2.50", IF(T26&gt;=45,"2.25", "0.00"))))))))</f>
        <v>4.00</v>
      </c>
      <c r="W26" s="68">
        <v>20.5</v>
      </c>
      <c r="X26" s="68">
        <v>21.5</v>
      </c>
      <c r="Y26" s="69">
        <v>24.5</v>
      </c>
      <c r="Z26" s="80">
        <f t="shared" ref="Z26:Z34" si="20">ROUNDUP(SUM(W26:Y26),0)</f>
        <v>67</v>
      </c>
      <c r="AA26" s="124" t="str">
        <f t="shared" ref="AA26:AA34" si="21">IF(Z26&gt;=80,"A+", IF(Z26&gt;=75,"A", IF(Z26&gt;=70,"A-", IF(Z26&gt;=65,"B+", IF(Z26&gt;=60,"B", IF(Z26&gt;=55,"B-", IF(Z26&gt;=50,"C+", IF(Z26&gt;=45,"C", IF(Z26&gt;=40,"D","F")))))))))</f>
        <v>B+</v>
      </c>
      <c r="AB26" s="124" t="str">
        <f t="shared" ref="AB26:AB34" si="22">IF(Z26&gt;=80,"4.00", IF(Z26&gt;=75,"3.75", IF(Z26&gt;=70,"3.50", IF(Z26&gt;=65,"3.25", IF(Z26&gt;=60,"3.00", IF(Z26&gt;=55,"2.75", IF(Z26&gt;=50,"2.50", IF(Z26&gt;=45,"2.25", IF(Z26&gt;=40,"2.00","0.00")))))))))</f>
        <v>3.25</v>
      </c>
      <c r="AC26" s="68">
        <v>35</v>
      </c>
      <c r="AD26" s="68">
        <v>43</v>
      </c>
      <c r="AE26" s="80">
        <f t="shared" ref="AE26:AE34" si="23">ROUNDUP(SUM(AB26:AD26),0)</f>
        <v>78</v>
      </c>
      <c r="AF26" s="124" t="str">
        <f t="shared" ref="AF26:AF34" si="24">IF(AE26&gt;=80,"A+", IF(AE26&gt;=75,"A", IF(AE26&gt;=70,"A-", IF(AE26&gt;=65,"B+", IF(AE26&gt;=60,"B", IF(AE26&gt;=55,"B-", IF(AE26&gt;=50,"C+", IF(AE26&gt;=45,"C", "F"))))))))</f>
        <v>A</v>
      </c>
      <c r="AG26" s="124" t="str">
        <f t="shared" ref="AG26:AG34" si="25">IF(AE26&gt;=80,"4.00", IF(AE26&gt;=75,"3.75", IF(AE26&gt;=70,"3.50", IF(AE26&gt;=65,"3.25", IF(AE26&gt;=60,"3.00", IF(AE26&gt;=55,"2.75", IF(AE26&gt;=50,"2.50", IF(AE26&gt;=45,"2.25", "0.00"))))))))</f>
        <v>3.75</v>
      </c>
      <c r="AH26" s="68">
        <v>35</v>
      </c>
      <c r="AI26" s="68">
        <v>37</v>
      </c>
      <c r="AJ26" s="80">
        <f t="shared" ref="AJ26:AJ34" si="26">ROUNDUP(SUM(AG26:AI26),0)</f>
        <v>72</v>
      </c>
      <c r="AK26" s="124" t="str">
        <f t="shared" ref="AK26:AK34" si="27">IF(AJ26&gt;=80,"A+", IF(AJ26&gt;=75,"A", IF(AJ26&gt;=70,"A-", IF(AJ26&gt;=65,"B+", IF(AJ26&gt;=60,"B", IF(AJ26&gt;=55,"B-", IF(AJ26&gt;=50,"C+", IF(AJ26&gt;=45,"C", "F"))))))))</f>
        <v>A-</v>
      </c>
      <c r="AL26" s="124" t="str">
        <f t="shared" ref="AL26:AL34" si="28">IF(AJ26&gt;=80,"4.00", IF(AJ26&gt;=75,"3.75", IF(AJ26&gt;=70,"3.50", IF(AJ26&gt;=65,"3.25", IF(AJ26&gt;=60,"3.00", IF(AJ26&gt;=55,"2.75", IF(AJ26&gt;=50,"2.50", IF(AJ26&gt;=45,"2.25", "0.00"))))))))</f>
        <v>3.50</v>
      </c>
      <c r="AM26" s="68">
        <v>92</v>
      </c>
      <c r="AN26" s="124" t="str">
        <f t="shared" ref="AN26:AN34" si="29">IF(AM26&gt;=80,"A+", IF(AM26&gt;=75,"A", IF(AM26&gt;=70,"A-", IF(AM26&gt;=65,"B+", IF(AM26&gt;=60,"B", IF(AM26&gt;=55,"B-", IF(AM26&gt;=50,"C+", IF(AM26&gt;=45,"C", "F"))))))))</f>
        <v>A+</v>
      </c>
      <c r="AO26" s="124" t="str">
        <f t="shared" ref="AO26:AO34" si="30">IF(AM26&gt;=80,"4.00", IF(AM26&gt;=75,"3.75", IF(AM26&gt;=70,"3.50", IF(AM26&gt;=65,"3.25", IF(AM26&gt;=60,"3.00", IF(AM26&gt;=55,"2.75", IF(AM26&gt;=50,"2.50", IF(AM26&gt;=45,"2.25", "0.00"))))))))</f>
        <v>4.00</v>
      </c>
      <c r="AP26" s="68">
        <f t="shared" ref="AP26:AP34" si="31">K26*3+Q26*3+V26*1+AB26*3+AG26*3+AL26*3+AO26*3</f>
        <v>68.5</v>
      </c>
      <c r="AQ26" s="70">
        <v>19</v>
      </c>
      <c r="AR26" s="70">
        <v>19</v>
      </c>
      <c r="AS26" s="71">
        <f t="shared" ref="AS26:AS34" si="32">AP26/AR26</f>
        <v>3.6052631578947367</v>
      </c>
      <c r="AT26" s="68">
        <v>500.75</v>
      </c>
      <c r="AU26" s="68"/>
      <c r="AV26" s="70">
        <v>147</v>
      </c>
      <c r="AW26" s="70"/>
      <c r="AX26" s="68">
        <f t="shared" ref="AX26:AX34" si="33">AT26+AP26+AU26</f>
        <v>569.25</v>
      </c>
      <c r="AY26" s="70">
        <f t="shared" ref="AY26:AY34" si="34">147+AQ26</f>
        <v>166</v>
      </c>
      <c r="AZ26" s="70">
        <f t="shared" ref="AZ26:AZ34" si="35">AR26+AV26+AW26</f>
        <v>166</v>
      </c>
      <c r="BA26" s="71">
        <f t="shared" ref="BA26:BA34" si="36">AX26/AZ26</f>
        <v>3.4292168674698793</v>
      </c>
      <c r="BB26" s="84" t="s">
        <v>5</v>
      </c>
      <c r="BC26" s="133" t="s">
        <v>639</v>
      </c>
      <c r="BD26" s="66" t="str">
        <f t="shared" ref="BD26:BD34" si="37">B26</f>
        <v>2016-1-3-004</v>
      </c>
      <c r="BE26" s="72"/>
      <c r="BF26" s="72"/>
      <c r="BG26" s="85"/>
    </row>
    <row r="27" spans="1:59" s="5" customFormat="1" ht="38.1" customHeight="1">
      <c r="A27" s="65">
        <v>3</v>
      </c>
      <c r="B27" s="75" t="s">
        <v>339</v>
      </c>
      <c r="C27" s="116" t="s">
        <v>678</v>
      </c>
      <c r="D27" s="65">
        <v>2016</v>
      </c>
      <c r="E27" s="65" t="s">
        <v>28</v>
      </c>
      <c r="F27" s="68">
        <v>22.5</v>
      </c>
      <c r="G27" s="68">
        <v>25</v>
      </c>
      <c r="H27" s="68">
        <v>22</v>
      </c>
      <c r="I27" s="80">
        <f t="shared" si="11"/>
        <v>70</v>
      </c>
      <c r="J27" s="124" t="str">
        <f t="shared" si="12"/>
        <v>A-</v>
      </c>
      <c r="K27" s="124" t="str">
        <f t="shared" si="13"/>
        <v>3.50</v>
      </c>
      <c r="L27" s="68">
        <v>16</v>
      </c>
      <c r="M27" s="68">
        <v>22</v>
      </c>
      <c r="N27" s="69">
        <v>21</v>
      </c>
      <c r="O27" s="80">
        <f t="shared" si="14"/>
        <v>59</v>
      </c>
      <c r="P27" s="124" t="str">
        <f t="shared" si="15"/>
        <v>B-</v>
      </c>
      <c r="Q27" s="124" t="str">
        <f t="shared" si="16"/>
        <v>2.75</v>
      </c>
      <c r="R27" s="68">
        <v>71</v>
      </c>
      <c r="S27" s="68">
        <v>18</v>
      </c>
      <c r="T27" s="69">
        <f t="shared" si="17"/>
        <v>89</v>
      </c>
      <c r="U27" s="124" t="str">
        <f t="shared" si="18"/>
        <v>A+</v>
      </c>
      <c r="V27" s="124" t="str">
        <f t="shared" si="19"/>
        <v>4.00</v>
      </c>
      <c r="W27" s="68">
        <v>23</v>
      </c>
      <c r="X27" s="68">
        <v>21</v>
      </c>
      <c r="Y27" s="69">
        <v>23</v>
      </c>
      <c r="Z27" s="80">
        <f t="shared" si="20"/>
        <v>67</v>
      </c>
      <c r="AA27" s="124" t="str">
        <f t="shared" si="21"/>
        <v>B+</v>
      </c>
      <c r="AB27" s="124" t="str">
        <f t="shared" si="22"/>
        <v>3.25</v>
      </c>
      <c r="AC27" s="68">
        <v>43</v>
      </c>
      <c r="AD27" s="68">
        <v>38</v>
      </c>
      <c r="AE27" s="80">
        <f t="shared" si="23"/>
        <v>81</v>
      </c>
      <c r="AF27" s="124" t="str">
        <f t="shared" si="24"/>
        <v>A+</v>
      </c>
      <c r="AG27" s="124" t="str">
        <f t="shared" si="25"/>
        <v>4.00</v>
      </c>
      <c r="AH27" s="68">
        <v>42</v>
      </c>
      <c r="AI27" s="68">
        <v>45</v>
      </c>
      <c r="AJ27" s="80">
        <f t="shared" si="26"/>
        <v>87</v>
      </c>
      <c r="AK27" s="124" t="str">
        <f t="shared" si="27"/>
        <v>A+</v>
      </c>
      <c r="AL27" s="124" t="str">
        <f t="shared" si="28"/>
        <v>4.00</v>
      </c>
      <c r="AM27" s="68">
        <v>85</v>
      </c>
      <c r="AN27" s="124" t="str">
        <f t="shared" si="29"/>
        <v>A+</v>
      </c>
      <c r="AO27" s="124" t="str">
        <f t="shared" si="30"/>
        <v>4.00</v>
      </c>
      <c r="AP27" s="68">
        <f t="shared" si="31"/>
        <v>68.5</v>
      </c>
      <c r="AQ27" s="70">
        <v>19</v>
      </c>
      <c r="AR27" s="70">
        <v>19</v>
      </c>
      <c r="AS27" s="71">
        <f t="shared" si="32"/>
        <v>3.6052631578947367</v>
      </c>
      <c r="AT27" s="68">
        <v>555</v>
      </c>
      <c r="AU27" s="68"/>
      <c r="AV27" s="70">
        <v>147</v>
      </c>
      <c r="AW27" s="70"/>
      <c r="AX27" s="68">
        <f t="shared" si="33"/>
        <v>623.5</v>
      </c>
      <c r="AY27" s="70">
        <f t="shared" si="34"/>
        <v>166</v>
      </c>
      <c r="AZ27" s="70">
        <f t="shared" si="35"/>
        <v>166</v>
      </c>
      <c r="BA27" s="71">
        <f t="shared" si="36"/>
        <v>3.7560240963855422</v>
      </c>
      <c r="BB27" s="84" t="s">
        <v>5</v>
      </c>
      <c r="BC27" s="133" t="s">
        <v>609</v>
      </c>
      <c r="BD27" s="66" t="str">
        <f t="shared" si="37"/>
        <v>2016-1-3-005</v>
      </c>
      <c r="BE27" s="72"/>
      <c r="BF27" s="72"/>
      <c r="BG27" s="85"/>
    </row>
    <row r="28" spans="1:59" s="59" customFormat="1" ht="38.1" customHeight="1">
      <c r="A28" s="65">
        <v>4</v>
      </c>
      <c r="B28" s="75" t="s">
        <v>340</v>
      </c>
      <c r="C28" s="116" t="s">
        <v>678</v>
      </c>
      <c r="D28" s="65">
        <v>2016</v>
      </c>
      <c r="E28" s="65" t="s">
        <v>28</v>
      </c>
      <c r="F28" s="73">
        <v>19.5</v>
      </c>
      <c r="G28" s="73">
        <v>31</v>
      </c>
      <c r="H28" s="68">
        <v>22</v>
      </c>
      <c r="I28" s="80">
        <f t="shared" si="11"/>
        <v>73</v>
      </c>
      <c r="J28" s="124" t="str">
        <f t="shared" si="12"/>
        <v>A-</v>
      </c>
      <c r="K28" s="124" t="str">
        <f t="shared" si="13"/>
        <v>3.50</v>
      </c>
      <c r="L28" s="68">
        <v>19.5</v>
      </c>
      <c r="M28" s="68">
        <v>30</v>
      </c>
      <c r="N28" s="69">
        <v>21.5</v>
      </c>
      <c r="O28" s="80">
        <f t="shared" si="14"/>
        <v>71</v>
      </c>
      <c r="P28" s="124" t="str">
        <f t="shared" si="15"/>
        <v>A-</v>
      </c>
      <c r="Q28" s="124" t="str">
        <f t="shared" si="16"/>
        <v>3.50</v>
      </c>
      <c r="R28" s="68">
        <v>63</v>
      </c>
      <c r="S28" s="68">
        <v>13</v>
      </c>
      <c r="T28" s="69">
        <f t="shared" si="17"/>
        <v>76</v>
      </c>
      <c r="U28" s="124" t="str">
        <f t="shared" si="18"/>
        <v>A</v>
      </c>
      <c r="V28" s="124" t="str">
        <f t="shared" si="19"/>
        <v>3.75</v>
      </c>
      <c r="W28" s="68">
        <v>24.5</v>
      </c>
      <c r="X28" s="68">
        <v>18</v>
      </c>
      <c r="Y28" s="69">
        <v>20.5</v>
      </c>
      <c r="Z28" s="80">
        <f t="shared" si="20"/>
        <v>63</v>
      </c>
      <c r="AA28" s="124" t="str">
        <f t="shared" si="21"/>
        <v>B</v>
      </c>
      <c r="AB28" s="124" t="str">
        <f t="shared" si="22"/>
        <v>3.00</v>
      </c>
      <c r="AC28" s="68">
        <v>43</v>
      </c>
      <c r="AD28" s="68">
        <v>40</v>
      </c>
      <c r="AE28" s="80">
        <f t="shared" si="23"/>
        <v>83</v>
      </c>
      <c r="AF28" s="124" t="str">
        <f t="shared" si="24"/>
        <v>A+</v>
      </c>
      <c r="AG28" s="124" t="str">
        <f t="shared" si="25"/>
        <v>4.00</v>
      </c>
      <c r="AH28" s="68">
        <v>40</v>
      </c>
      <c r="AI28" s="68">
        <v>41</v>
      </c>
      <c r="AJ28" s="80">
        <f t="shared" si="26"/>
        <v>81</v>
      </c>
      <c r="AK28" s="124" t="str">
        <f t="shared" si="27"/>
        <v>A+</v>
      </c>
      <c r="AL28" s="124" t="str">
        <f t="shared" si="28"/>
        <v>4.00</v>
      </c>
      <c r="AM28" s="68">
        <v>68</v>
      </c>
      <c r="AN28" s="124" t="str">
        <f t="shared" si="29"/>
        <v>B+</v>
      </c>
      <c r="AO28" s="124" t="str">
        <f t="shared" si="30"/>
        <v>3.25</v>
      </c>
      <c r="AP28" s="68">
        <f t="shared" si="31"/>
        <v>67.5</v>
      </c>
      <c r="AQ28" s="70">
        <v>19</v>
      </c>
      <c r="AR28" s="70">
        <v>19</v>
      </c>
      <c r="AS28" s="71">
        <f t="shared" si="32"/>
        <v>3.5526315789473686</v>
      </c>
      <c r="AT28" s="68">
        <v>514.75</v>
      </c>
      <c r="AU28" s="68"/>
      <c r="AV28" s="70">
        <v>147</v>
      </c>
      <c r="AW28" s="70"/>
      <c r="AX28" s="68">
        <f t="shared" si="33"/>
        <v>582.25</v>
      </c>
      <c r="AY28" s="70">
        <f t="shared" si="34"/>
        <v>166</v>
      </c>
      <c r="AZ28" s="70">
        <f t="shared" si="35"/>
        <v>166</v>
      </c>
      <c r="BA28" s="71">
        <f t="shared" si="36"/>
        <v>3.5075301204819276</v>
      </c>
      <c r="BB28" s="84" t="s">
        <v>5</v>
      </c>
      <c r="BC28" s="133" t="s">
        <v>632</v>
      </c>
      <c r="BD28" s="66" t="str">
        <f t="shared" si="37"/>
        <v>2016-1-3-006</v>
      </c>
      <c r="BE28" s="72"/>
      <c r="BF28" s="72"/>
      <c r="BG28" s="85"/>
    </row>
    <row r="29" spans="1:59" s="5" customFormat="1" ht="38.1" customHeight="1">
      <c r="A29" s="65">
        <v>5</v>
      </c>
      <c r="B29" s="75" t="s">
        <v>341</v>
      </c>
      <c r="C29" s="116" t="s">
        <v>678</v>
      </c>
      <c r="D29" s="65">
        <v>2016</v>
      </c>
      <c r="E29" s="65" t="s">
        <v>28</v>
      </c>
      <c r="F29" s="73">
        <v>15</v>
      </c>
      <c r="G29" s="73">
        <v>18</v>
      </c>
      <c r="H29" s="68">
        <v>16</v>
      </c>
      <c r="I29" s="80">
        <f t="shared" si="11"/>
        <v>49</v>
      </c>
      <c r="J29" s="124" t="str">
        <f t="shared" si="12"/>
        <v>C</v>
      </c>
      <c r="K29" s="124" t="str">
        <f t="shared" si="13"/>
        <v>2.25</v>
      </c>
      <c r="L29" s="68">
        <v>13.5</v>
      </c>
      <c r="M29" s="68">
        <v>15</v>
      </c>
      <c r="N29" s="69">
        <v>16</v>
      </c>
      <c r="O29" s="80">
        <f t="shared" si="14"/>
        <v>45</v>
      </c>
      <c r="P29" s="124" t="str">
        <f t="shared" si="15"/>
        <v>C</v>
      </c>
      <c r="Q29" s="124" t="str">
        <f t="shared" si="16"/>
        <v>2.25</v>
      </c>
      <c r="R29" s="68">
        <v>68</v>
      </c>
      <c r="S29" s="68">
        <v>15</v>
      </c>
      <c r="T29" s="69">
        <f t="shared" si="17"/>
        <v>83</v>
      </c>
      <c r="U29" s="124" t="str">
        <f t="shared" si="18"/>
        <v>A+</v>
      </c>
      <c r="V29" s="124" t="str">
        <f t="shared" si="19"/>
        <v>4.00</v>
      </c>
      <c r="W29" s="68">
        <v>16</v>
      </c>
      <c r="X29" s="68">
        <v>14</v>
      </c>
      <c r="Y29" s="69">
        <v>23</v>
      </c>
      <c r="Z29" s="80">
        <f t="shared" si="20"/>
        <v>53</v>
      </c>
      <c r="AA29" s="124" t="str">
        <f t="shared" si="21"/>
        <v>C+</v>
      </c>
      <c r="AB29" s="124" t="str">
        <f t="shared" si="22"/>
        <v>2.50</v>
      </c>
      <c r="AC29" s="68">
        <v>32</v>
      </c>
      <c r="AD29" s="68">
        <v>38</v>
      </c>
      <c r="AE29" s="80">
        <f t="shared" si="23"/>
        <v>70</v>
      </c>
      <c r="AF29" s="124" t="str">
        <f t="shared" si="24"/>
        <v>A-</v>
      </c>
      <c r="AG29" s="124" t="str">
        <f t="shared" si="25"/>
        <v>3.50</v>
      </c>
      <c r="AH29" s="68">
        <v>35</v>
      </c>
      <c r="AI29" s="68">
        <v>37</v>
      </c>
      <c r="AJ29" s="80">
        <f t="shared" si="26"/>
        <v>72</v>
      </c>
      <c r="AK29" s="124" t="str">
        <f t="shared" si="27"/>
        <v>A-</v>
      </c>
      <c r="AL29" s="124" t="str">
        <f t="shared" si="28"/>
        <v>3.50</v>
      </c>
      <c r="AM29" s="68">
        <v>60</v>
      </c>
      <c r="AN29" s="124" t="str">
        <f t="shared" si="29"/>
        <v>B</v>
      </c>
      <c r="AO29" s="124" t="str">
        <f t="shared" si="30"/>
        <v>3.00</v>
      </c>
      <c r="AP29" s="68">
        <f t="shared" si="31"/>
        <v>55</v>
      </c>
      <c r="AQ29" s="70">
        <v>19</v>
      </c>
      <c r="AR29" s="70">
        <v>19</v>
      </c>
      <c r="AS29" s="71">
        <f t="shared" si="32"/>
        <v>2.8947368421052633</v>
      </c>
      <c r="AT29" s="68">
        <v>479.75</v>
      </c>
      <c r="AU29" s="68"/>
      <c r="AV29" s="70">
        <v>147</v>
      </c>
      <c r="AW29" s="70"/>
      <c r="AX29" s="68">
        <f t="shared" si="33"/>
        <v>534.75</v>
      </c>
      <c r="AY29" s="70">
        <f t="shared" si="34"/>
        <v>166</v>
      </c>
      <c r="AZ29" s="70">
        <f t="shared" si="35"/>
        <v>166</v>
      </c>
      <c r="BA29" s="71">
        <f t="shared" si="36"/>
        <v>3.2213855421686746</v>
      </c>
      <c r="BB29" s="84" t="s">
        <v>5</v>
      </c>
      <c r="BC29" s="133" t="s">
        <v>653</v>
      </c>
      <c r="BD29" s="66" t="str">
        <f t="shared" si="37"/>
        <v>2016-1-3-007</v>
      </c>
      <c r="BE29" s="72"/>
      <c r="BF29" s="72"/>
      <c r="BG29" s="85"/>
    </row>
    <row r="30" spans="1:59" s="59" customFormat="1" ht="38.1" customHeight="1">
      <c r="A30" s="65">
        <v>6</v>
      </c>
      <c r="B30" s="75" t="s">
        <v>342</v>
      </c>
      <c r="C30" s="116" t="s">
        <v>678</v>
      </c>
      <c r="D30" s="65">
        <v>2016</v>
      </c>
      <c r="E30" s="65" t="s">
        <v>28</v>
      </c>
      <c r="F30" s="73">
        <v>23.5</v>
      </c>
      <c r="G30" s="73">
        <v>30</v>
      </c>
      <c r="H30" s="68">
        <v>22</v>
      </c>
      <c r="I30" s="80">
        <f t="shared" si="11"/>
        <v>76</v>
      </c>
      <c r="J30" s="124" t="str">
        <f t="shared" si="12"/>
        <v>A</v>
      </c>
      <c r="K30" s="124" t="str">
        <f t="shared" si="13"/>
        <v>3.75</v>
      </c>
      <c r="L30" s="68">
        <v>15</v>
      </c>
      <c r="M30" s="68">
        <v>32.5</v>
      </c>
      <c r="N30" s="69">
        <v>21</v>
      </c>
      <c r="O30" s="80">
        <f t="shared" si="14"/>
        <v>69</v>
      </c>
      <c r="P30" s="124" t="str">
        <f t="shared" si="15"/>
        <v>B+</v>
      </c>
      <c r="Q30" s="124" t="str">
        <f t="shared" si="16"/>
        <v>3.25</v>
      </c>
      <c r="R30" s="68">
        <v>63</v>
      </c>
      <c r="S30" s="68">
        <v>12</v>
      </c>
      <c r="T30" s="69">
        <f t="shared" si="17"/>
        <v>75</v>
      </c>
      <c r="U30" s="124" t="str">
        <f t="shared" si="18"/>
        <v>A</v>
      </c>
      <c r="V30" s="124" t="str">
        <f t="shared" si="19"/>
        <v>3.75</v>
      </c>
      <c r="W30" s="68">
        <v>21</v>
      </c>
      <c r="X30" s="68">
        <v>24</v>
      </c>
      <c r="Y30" s="69">
        <v>26</v>
      </c>
      <c r="Z30" s="80">
        <f t="shared" si="20"/>
        <v>71</v>
      </c>
      <c r="AA30" s="124" t="str">
        <f t="shared" si="21"/>
        <v>A-</v>
      </c>
      <c r="AB30" s="124" t="str">
        <f t="shared" si="22"/>
        <v>3.50</v>
      </c>
      <c r="AC30" s="68">
        <v>42</v>
      </c>
      <c r="AD30" s="68">
        <v>44</v>
      </c>
      <c r="AE30" s="80">
        <f t="shared" si="23"/>
        <v>86</v>
      </c>
      <c r="AF30" s="124" t="str">
        <f t="shared" si="24"/>
        <v>A+</v>
      </c>
      <c r="AG30" s="124" t="str">
        <f t="shared" si="25"/>
        <v>4.00</v>
      </c>
      <c r="AH30" s="68">
        <v>35</v>
      </c>
      <c r="AI30" s="68">
        <v>38</v>
      </c>
      <c r="AJ30" s="80">
        <f t="shared" si="26"/>
        <v>73</v>
      </c>
      <c r="AK30" s="124" t="str">
        <f t="shared" si="27"/>
        <v>A-</v>
      </c>
      <c r="AL30" s="124" t="str">
        <f t="shared" si="28"/>
        <v>3.50</v>
      </c>
      <c r="AM30" s="68">
        <v>85</v>
      </c>
      <c r="AN30" s="124" t="str">
        <f t="shared" si="29"/>
        <v>A+</v>
      </c>
      <c r="AO30" s="124" t="str">
        <f t="shared" si="30"/>
        <v>4.00</v>
      </c>
      <c r="AP30" s="68">
        <f t="shared" si="31"/>
        <v>69.75</v>
      </c>
      <c r="AQ30" s="70">
        <v>19</v>
      </c>
      <c r="AR30" s="70">
        <v>19</v>
      </c>
      <c r="AS30" s="71">
        <f t="shared" si="32"/>
        <v>3.6710526315789473</v>
      </c>
      <c r="AT30" s="68">
        <v>508.75</v>
      </c>
      <c r="AU30" s="68"/>
      <c r="AV30" s="70">
        <v>147</v>
      </c>
      <c r="AW30" s="70"/>
      <c r="AX30" s="68">
        <f t="shared" si="33"/>
        <v>578.5</v>
      </c>
      <c r="AY30" s="70">
        <f t="shared" si="34"/>
        <v>166</v>
      </c>
      <c r="AZ30" s="70">
        <f t="shared" si="35"/>
        <v>166</v>
      </c>
      <c r="BA30" s="71">
        <f t="shared" si="36"/>
        <v>3.4849397590361444</v>
      </c>
      <c r="BB30" s="84" t="s">
        <v>5</v>
      </c>
      <c r="BC30" s="133" t="s">
        <v>635</v>
      </c>
      <c r="BD30" s="66" t="str">
        <f t="shared" si="37"/>
        <v>2016-1-3-008</v>
      </c>
      <c r="BE30" s="72"/>
      <c r="BF30" s="72"/>
      <c r="BG30" s="85"/>
    </row>
    <row r="31" spans="1:59" s="5" customFormat="1" ht="38.1" customHeight="1">
      <c r="A31" s="65">
        <v>7</v>
      </c>
      <c r="B31" s="75" t="s">
        <v>343</v>
      </c>
      <c r="C31" s="116" t="s">
        <v>678</v>
      </c>
      <c r="D31" s="65">
        <v>2016</v>
      </c>
      <c r="E31" s="65" t="s">
        <v>28</v>
      </c>
      <c r="F31" s="73">
        <v>24</v>
      </c>
      <c r="G31" s="73">
        <v>29</v>
      </c>
      <c r="H31" s="68">
        <v>31</v>
      </c>
      <c r="I31" s="80">
        <f t="shared" si="11"/>
        <v>84</v>
      </c>
      <c r="J31" s="124" t="str">
        <f t="shared" si="12"/>
        <v>A+</v>
      </c>
      <c r="K31" s="124" t="str">
        <f t="shared" si="13"/>
        <v>4.00</v>
      </c>
      <c r="L31" s="68">
        <v>20</v>
      </c>
      <c r="M31" s="68">
        <v>33</v>
      </c>
      <c r="N31" s="69">
        <v>20.5</v>
      </c>
      <c r="O31" s="80">
        <f t="shared" si="14"/>
        <v>74</v>
      </c>
      <c r="P31" s="124" t="str">
        <f t="shared" si="15"/>
        <v>A-</v>
      </c>
      <c r="Q31" s="124" t="str">
        <f t="shared" si="16"/>
        <v>3.50</v>
      </c>
      <c r="R31" s="68">
        <v>72</v>
      </c>
      <c r="S31" s="68">
        <v>18</v>
      </c>
      <c r="T31" s="69">
        <f t="shared" si="17"/>
        <v>90</v>
      </c>
      <c r="U31" s="124" t="str">
        <f t="shared" si="18"/>
        <v>A+</v>
      </c>
      <c r="V31" s="124" t="str">
        <f t="shared" si="19"/>
        <v>4.00</v>
      </c>
      <c r="W31" s="68">
        <v>25.5</v>
      </c>
      <c r="X31" s="68">
        <v>22.5</v>
      </c>
      <c r="Y31" s="69">
        <v>25.5</v>
      </c>
      <c r="Z31" s="80">
        <f t="shared" si="20"/>
        <v>74</v>
      </c>
      <c r="AA31" s="124" t="str">
        <f t="shared" si="21"/>
        <v>A-</v>
      </c>
      <c r="AB31" s="124" t="str">
        <f t="shared" si="22"/>
        <v>3.50</v>
      </c>
      <c r="AC31" s="68">
        <v>40</v>
      </c>
      <c r="AD31" s="68">
        <v>42</v>
      </c>
      <c r="AE31" s="80">
        <f t="shared" si="23"/>
        <v>82</v>
      </c>
      <c r="AF31" s="124" t="str">
        <f t="shared" si="24"/>
        <v>A+</v>
      </c>
      <c r="AG31" s="124" t="str">
        <f t="shared" si="25"/>
        <v>4.00</v>
      </c>
      <c r="AH31" s="68">
        <v>42</v>
      </c>
      <c r="AI31" s="68">
        <v>38</v>
      </c>
      <c r="AJ31" s="80">
        <f t="shared" si="26"/>
        <v>80</v>
      </c>
      <c r="AK31" s="124" t="str">
        <f t="shared" si="27"/>
        <v>A+</v>
      </c>
      <c r="AL31" s="124" t="str">
        <f t="shared" si="28"/>
        <v>4.00</v>
      </c>
      <c r="AM31" s="68">
        <v>90</v>
      </c>
      <c r="AN31" s="124" t="str">
        <f t="shared" si="29"/>
        <v>A+</v>
      </c>
      <c r="AO31" s="124" t="str">
        <f t="shared" si="30"/>
        <v>4.00</v>
      </c>
      <c r="AP31" s="68">
        <f t="shared" si="31"/>
        <v>73</v>
      </c>
      <c r="AQ31" s="70">
        <v>19</v>
      </c>
      <c r="AR31" s="70">
        <v>19</v>
      </c>
      <c r="AS31" s="71">
        <f t="shared" si="32"/>
        <v>3.8421052631578947</v>
      </c>
      <c r="AT31" s="68">
        <v>544</v>
      </c>
      <c r="AU31" s="68"/>
      <c r="AV31" s="70">
        <v>147</v>
      </c>
      <c r="AW31" s="70"/>
      <c r="AX31" s="68">
        <f t="shared" si="33"/>
        <v>617</v>
      </c>
      <c r="AY31" s="70">
        <f t="shared" si="34"/>
        <v>166</v>
      </c>
      <c r="AZ31" s="70">
        <f t="shared" si="35"/>
        <v>166</v>
      </c>
      <c r="BA31" s="71">
        <f t="shared" si="36"/>
        <v>3.7168674698795181</v>
      </c>
      <c r="BB31" s="84" t="s">
        <v>5</v>
      </c>
      <c r="BC31" s="133" t="s">
        <v>611</v>
      </c>
      <c r="BD31" s="66" t="str">
        <f t="shared" si="37"/>
        <v>2016-1-3-009</v>
      </c>
      <c r="BE31" s="72"/>
      <c r="BF31" s="72"/>
      <c r="BG31" s="85"/>
    </row>
    <row r="32" spans="1:59" s="59" customFormat="1" ht="38.1" customHeight="1">
      <c r="A32" s="65">
        <v>8</v>
      </c>
      <c r="B32" s="75" t="s">
        <v>344</v>
      </c>
      <c r="C32" s="116" t="s">
        <v>678</v>
      </c>
      <c r="D32" s="65">
        <v>2016</v>
      </c>
      <c r="E32" s="65" t="s">
        <v>28</v>
      </c>
      <c r="F32" s="73">
        <v>26.5</v>
      </c>
      <c r="G32" s="73">
        <v>30</v>
      </c>
      <c r="H32" s="68">
        <v>35</v>
      </c>
      <c r="I32" s="80">
        <f t="shared" si="11"/>
        <v>92</v>
      </c>
      <c r="J32" s="124" t="str">
        <f t="shared" si="12"/>
        <v>A+</v>
      </c>
      <c r="K32" s="124" t="str">
        <f t="shared" si="13"/>
        <v>4.00</v>
      </c>
      <c r="L32" s="68">
        <v>19</v>
      </c>
      <c r="M32" s="68">
        <v>31</v>
      </c>
      <c r="N32" s="69">
        <v>24</v>
      </c>
      <c r="O32" s="80">
        <f t="shared" si="14"/>
        <v>74</v>
      </c>
      <c r="P32" s="124" t="str">
        <f t="shared" si="15"/>
        <v>A-</v>
      </c>
      <c r="Q32" s="124" t="str">
        <f t="shared" si="16"/>
        <v>3.50</v>
      </c>
      <c r="R32" s="68">
        <v>74</v>
      </c>
      <c r="S32" s="68">
        <v>15</v>
      </c>
      <c r="T32" s="69">
        <f t="shared" si="17"/>
        <v>89</v>
      </c>
      <c r="U32" s="124" t="str">
        <f t="shared" si="18"/>
        <v>A+</v>
      </c>
      <c r="V32" s="124" t="str">
        <f t="shared" si="19"/>
        <v>4.00</v>
      </c>
      <c r="W32" s="68">
        <v>20.5</v>
      </c>
      <c r="X32" s="68">
        <v>25.5</v>
      </c>
      <c r="Y32" s="69">
        <v>26.5</v>
      </c>
      <c r="Z32" s="80">
        <f t="shared" si="20"/>
        <v>73</v>
      </c>
      <c r="AA32" s="124" t="str">
        <f t="shared" si="21"/>
        <v>A-</v>
      </c>
      <c r="AB32" s="124" t="str">
        <f t="shared" si="22"/>
        <v>3.50</v>
      </c>
      <c r="AC32" s="68">
        <v>40</v>
      </c>
      <c r="AD32" s="68">
        <v>43</v>
      </c>
      <c r="AE32" s="80">
        <f t="shared" si="23"/>
        <v>83</v>
      </c>
      <c r="AF32" s="124" t="str">
        <f t="shared" si="24"/>
        <v>A+</v>
      </c>
      <c r="AG32" s="124" t="str">
        <f t="shared" si="25"/>
        <v>4.00</v>
      </c>
      <c r="AH32" s="68">
        <v>40</v>
      </c>
      <c r="AI32" s="68">
        <v>37</v>
      </c>
      <c r="AJ32" s="80">
        <f t="shared" si="26"/>
        <v>77</v>
      </c>
      <c r="AK32" s="124" t="str">
        <f t="shared" si="27"/>
        <v>A</v>
      </c>
      <c r="AL32" s="124" t="str">
        <f t="shared" si="28"/>
        <v>3.75</v>
      </c>
      <c r="AM32" s="68">
        <v>92</v>
      </c>
      <c r="AN32" s="124" t="str">
        <f t="shared" si="29"/>
        <v>A+</v>
      </c>
      <c r="AO32" s="124" t="str">
        <f t="shared" si="30"/>
        <v>4.00</v>
      </c>
      <c r="AP32" s="68">
        <f t="shared" si="31"/>
        <v>72.25</v>
      </c>
      <c r="AQ32" s="70">
        <v>19</v>
      </c>
      <c r="AR32" s="70">
        <v>19</v>
      </c>
      <c r="AS32" s="71">
        <f t="shared" si="32"/>
        <v>3.8026315789473686</v>
      </c>
      <c r="AT32" s="68">
        <v>574</v>
      </c>
      <c r="AU32" s="68"/>
      <c r="AV32" s="70">
        <v>147</v>
      </c>
      <c r="AW32" s="70"/>
      <c r="AX32" s="68">
        <f t="shared" si="33"/>
        <v>646.25</v>
      </c>
      <c r="AY32" s="70">
        <f t="shared" si="34"/>
        <v>166</v>
      </c>
      <c r="AZ32" s="70">
        <f t="shared" si="35"/>
        <v>166</v>
      </c>
      <c r="BA32" s="71">
        <f t="shared" si="36"/>
        <v>3.8930722891566263</v>
      </c>
      <c r="BB32" s="84" t="s">
        <v>5</v>
      </c>
      <c r="BC32" s="133" t="s">
        <v>605</v>
      </c>
      <c r="BD32" s="66" t="str">
        <f t="shared" si="37"/>
        <v>2016-1-3-010</v>
      </c>
      <c r="BE32" s="72"/>
      <c r="BF32" s="72"/>
      <c r="BG32" s="91"/>
    </row>
    <row r="33" spans="1:59" s="5" customFormat="1" ht="38.1" customHeight="1">
      <c r="A33" s="65">
        <v>9</v>
      </c>
      <c r="B33" s="75" t="s">
        <v>345</v>
      </c>
      <c r="C33" s="116" t="s">
        <v>678</v>
      </c>
      <c r="D33" s="65">
        <v>2016</v>
      </c>
      <c r="E33" s="65" t="s">
        <v>28</v>
      </c>
      <c r="F33" s="73">
        <v>22.5</v>
      </c>
      <c r="G33" s="73">
        <v>27</v>
      </c>
      <c r="H33" s="73">
        <v>33</v>
      </c>
      <c r="I33" s="80">
        <f t="shared" si="11"/>
        <v>83</v>
      </c>
      <c r="J33" s="124" t="str">
        <f t="shared" si="12"/>
        <v>A+</v>
      </c>
      <c r="K33" s="124" t="str">
        <f t="shared" si="13"/>
        <v>4.00</v>
      </c>
      <c r="L33" s="68">
        <v>22</v>
      </c>
      <c r="M33" s="68">
        <v>31</v>
      </c>
      <c r="N33" s="69">
        <v>23.5</v>
      </c>
      <c r="O33" s="80">
        <f t="shared" si="14"/>
        <v>77</v>
      </c>
      <c r="P33" s="124" t="str">
        <f t="shared" si="15"/>
        <v>A</v>
      </c>
      <c r="Q33" s="124" t="str">
        <f t="shared" si="16"/>
        <v>3.75</v>
      </c>
      <c r="R33" s="68">
        <v>59</v>
      </c>
      <c r="S33" s="68">
        <v>11</v>
      </c>
      <c r="T33" s="69">
        <f t="shared" si="17"/>
        <v>70</v>
      </c>
      <c r="U33" s="124" t="str">
        <f t="shared" si="18"/>
        <v>A-</v>
      </c>
      <c r="V33" s="124" t="str">
        <f t="shared" si="19"/>
        <v>3.50</v>
      </c>
      <c r="W33" s="68">
        <v>27.5</v>
      </c>
      <c r="X33" s="68">
        <v>24.5</v>
      </c>
      <c r="Y33" s="69">
        <v>26</v>
      </c>
      <c r="Z33" s="80">
        <f t="shared" si="20"/>
        <v>78</v>
      </c>
      <c r="AA33" s="124" t="str">
        <f t="shared" si="21"/>
        <v>A</v>
      </c>
      <c r="AB33" s="124" t="str">
        <f t="shared" si="22"/>
        <v>3.75</v>
      </c>
      <c r="AC33" s="68">
        <v>47</v>
      </c>
      <c r="AD33" s="68">
        <v>46</v>
      </c>
      <c r="AE33" s="80">
        <f t="shared" si="23"/>
        <v>93</v>
      </c>
      <c r="AF33" s="124" t="str">
        <f t="shared" si="24"/>
        <v>A+</v>
      </c>
      <c r="AG33" s="124" t="str">
        <f t="shared" si="25"/>
        <v>4.00</v>
      </c>
      <c r="AH33" s="68">
        <v>40</v>
      </c>
      <c r="AI33" s="68">
        <v>40</v>
      </c>
      <c r="AJ33" s="80">
        <f t="shared" si="26"/>
        <v>80</v>
      </c>
      <c r="AK33" s="124" t="str">
        <f t="shared" si="27"/>
        <v>A+</v>
      </c>
      <c r="AL33" s="124" t="str">
        <f t="shared" si="28"/>
        <v>4.00</v>
      </c>
      <c r="AM33" s="68">
        <v>88</v>
      </c>
      <c r="AN33" s="124" t="str">
        <f t="shared" si="29"/>
        <v>A+</v>
      </c>
      <c r="AO33" s="124" t="str">
        <f t="shared" si="30"/>
        <v>4.00</v>
      </c>
      <c r="AP33" s="68">
        <f t="shared" si="31"/>
        <v>74</v>
      </c>
      <c r="AQ33" s="70">
        <v>19</v>
      </c>
      <c r="AR33" s="70">
        <v>19</v>
      </c>
      <c r="AS33" s="71">
        <f t="shared" si="32"/>
        <v>3.8947368421052633</v>
      </c>
      <c r="AT33" s="68">
        <v>551.5</v>
      </c>
      <c r="AU33" s="68"/>
      <c r="AV33" s="70">
        <v>147</v>
      </c>
      <c r="AW33" s="70"/>
      <c r="AX33" s="68">
        <f t="shared" si="33"/>
        <v>625.5</v>
      </c>
      <c r="AY33" s="70">
        <f t="shared" si="34"/>
        <v>166</v>
      </c>
      <c r="AZ33" s="70">
        <f t="shared" si="35"/>
        <v>166</v>
      </c>
      <c r="BA33" s="71">
        <f t="shared" si="36"/>
        <v>3.7680722891566263</v>
      </c>
      <c r="BB33" s="84" t="s">
        <v>5</v>
      </c>
      <c r="BC33" s="133" t="s">
        <v>608</v>
      </c>
      <c r="BD33" s="66" t="str">
        <f t="shared" si="37"/>
        <v>2016-1-3-011</v>
      </c>
      <c r="BE33" s="72"/>
      <c r="BF33" s="72"/>
      <c r="BG33" s="91"/>
    </row>
    <row r="34" spans="1:59" s="59" customFormat="1" ht="38.1" customHeight="1">
      <c r="A34" s="65">
        <v>10</v>
      </c>
      <c r="B34" s="75" t="s">
        <v>346</v>
      </c>
      <c r="C34" s="116" t="s">
        <v>678</v>
      </c>
      <c r="D34" s="65">
        <v>2016</v>
      </c>
      <c r="E34" s="65" t="s">
        <v>28</v>
      </c>
      <c r="F34" s="73">
        <v>15</v>
      </c>
      <c r="G34" s="73">
        <v>24</v>
      </c>
      <c r="H34" s="73">
        <v>25</v>
      </c>
      <c r="I34" s="80">
        <f t="shared" si="11"/>
        <v>64</v>
      </c>
      <c r="J34" s="124" t="str">
        <f t="shared" si="12"/>
        <v>B</v>
      </c>
      <c r="K34" s="124" t="str">
        <f t="shared" si="13"/>
        <v>3.00</v>
      </c>
      <c r="L34" s="68">
        <v>19</v>
      </c>
      <c r="M34" s="68">
        <v>23</v>
      </c>
      <c r="N34" s="69">
        <v>21</v>
      </c>
      <c r="O34" s="80">
        <f t="shared" si="14"/>
        <v>63</v>
      </c>
      <c r="P34" s="124" t="str">
        <f t="shared" si="15"/>
        <v>B</v>
      </c>
      <c r="Q34" s="124" t="str">
        <f t="shared" si="16"/>
        <v>3.00</v>
      </c>
      <c r="R34" s="68">
        <v>73</v>
      </c>
      <c r="S34" s="68">
        <v>17</v>
      </c>
      <c r="T34" s="69">
        <f t="shared" si="17"/>
        <v>90</v>
      </c>
      <c r="U34" s="124" t="str">
        <f t="shared" si="18"/>
        <v>A+</v>
      </c>
      <c r="V34" s="124" t="str">
        <f t="shared" si="19"/>
        <v>4.00</v>
      </c>
      <c r="W34" s="68">
        <v>17</v>
      </c>
      <c r="X34" s="68">
        <v>17.5</v>
      </c>
      <c r="Y34" s="69">
        <v>24</v>
      </c>
      <c r="Z34" s="80">
        <f t="shared" si="20"/>
        <v>59</v>
      </c>
      <c r="AA34" s="124" t="str">
        <f t="shared" si="21"/>
        <v>B-</v>
      </c>
      <c r="AB34" s="124" t="str">
        <f t="shared" si="22"/>
        <v>2.75</v>
      </c>
      <c r="AC34" s="68">
        <v>40</v>
      </c>
      <c r="AD34" s="68">
        <v>42</v>
      </c>
      <c r="AE34" s="80">
        <f t="shared" si="23"/>
        <v>82</v>
      </c>
      <c r="AF34" s="124" t="str">
        <f t="shared" si="24"/>
        <v>A+</v>
      </c>
      <c r="AG34" s="124" t="str">
        <f t="shared" si="25"/>
        <v>4.00</v>
      </c>
      <c r="AH34" s="68">
        <v>44</v>
      </c>
      <c r="AI34" s="68">
        <v>40</v>
      </c>
      <c r="AJ34" s="80">
        <f t="shared" si="26"/>
        <v>84</v>
      </c>
      <c r="AK34" s="124" t="str">
        <f t="shared" si="27"/>
        <v>A+</v>
      </c>
      <c r="AL34" s="124" t="str">
        <f t="shared" si="28"/>
        <v>4.00</v>
      </c>
      <c r="AM34" s="68">
        <v>90</v>
      </c>
      <c r="AN34" s="124" t="str">
        <f t="shared" si="29"/>
        <v>A+</v>
      </c>
      <c r="AO34" s="124" t="str">
        <f t="shared" si="30"/>
        <v>4.00</v>
      </c>
      <c r="AP34" s="68">
        <f t="shared" si="31"/>
        <v>66.25</v>
      </c>
      <c r="AQ34" s="70">
        <v>19</v>
      </c>
      <c r="AR34" s="70">
        <v>19</v>
      </c>
      <c r="AS34" s="71">
        <f t="shared" si="32"/>
        <v>3.486842105263158</v>
      </c>
      <c r="AT34" s="68">
        <v>523</v>
      </c>
      <c r="AU34" s="68"/>
      <c r="AV34" s="70">
        <v>147</v>
      </c>
      <c r="AW34" s="70"/>
      <c r="AX34" s="68">
        <f t="shared" si="33"/>
        <v>589.25</v>
      </c>
      <c r="AY34" s="70">
        <f t="shared" si="34"/>
        <v>166</v>
      </c>
      <c r="AZ34" s="70">
        <f t="shared" si="35"/>
        <v>166</v>
      </c>
      <c r="BA34" s="71">
        <f t="shared" si="36"/>
        <v>3.5496987951807228</v>
      </c>
      <c r="BB34" s="84" t="s">
        <v>5</v>
      </c>
      <c r="BC34" s="133" t="s">
        <v>625</v>
      </c>
      <c r="BD34" s="66" t="str">
        <f t="shared" si="37"/>
        <v>2016-1-3-014</v>
      </c>
      <c r="BE34" s="72"/>
      <c r="BF34" s="72"/>
      <c r="BG34" s="85"/>
    </row>
  </sheetData>
  <mergeCells count="104">
    <mergeCell ref="W7:AO7"/>
    <mergeCell ref="W8:AO8"/>
    <mergeCell ref="W5:AO5"/>
    <mergeCell ref="W4:AO4"/>
    <mergeCell ref="W6:AO6"/>
    <mergeCell ref="AH20:AL20"/>
    <mergeCell ref="AM20:AO20"/>
    <mergeCell ref="AC21:AG21"/>
    <mergeCell ref="AH21:AL21"/>
    <mergeCell ref="AM21:AO21"/>
    <mergeCell ref="AC20:AG20"/>
    <mergeCell ref="AC18:AG18"/>
    <mergeCell ref="AH18:AL18"/>
    <mergeCell ref="AM18:AO18"/>
    <mergeCell ref="AC19:AG19"/>
    <mergeCell ref="AH19:AL19"/>
    <mergeCell ref="AW12:AX12"/>
    <mergeCell ref="AF22:AF24"/>
    <mergeCell ref="AG22:AG24"/>
    <mergeCell ref="AK22:AK24"/>
    <mergeCell ref="AL22:AL24"/>
    <mergeCell ref="W18:AB18"/>
    <mergeCell ref="L20:Q20"/>
    <mergeCell ref="AB22:AB24"/>
    <mergeCell ref="L23:L24"/>
    <mergeCell ref="M23:N23"/>
    <mergeCell ref="U22:U24"/>
    <mergeCell ref="S23:S24"/>
    <mergeCell ref="T23:T24"/>
    <mergeCell ref="AI23:AI24"/>
    <mergeCell ref="AM23:AM24"/>
    <mergeCell ref="AS23:AS24"/>
    <mergeCell ref="C2:E2"/>
    <mergeCell ref="H13:L13"/>
    <mergeCell ref="M13:Q13"/>
    <mergeCell ref="H15:L15"/>
    <mergeCell ref="M15:Q15"/>
    <mergeCell ref="H16:L16"/>
    <mergeCell ref="M16:Q16"/>
    <mergeCell ref="H14:L14"/>
    <mergeCell ref="M14:Q14"/>
    <mergeCell ref="A18:A24"/>
    <mergeCell ref="B18:B24"/>
    <mergeCell ref="C18:C24"/>
    <mergeCell ref="D18:D24"/>
    <mergeCell ref="E18:E22"/>
    <mergeCell ref="F18:K18"/>
    <mergeCell ref="F20:K20"/>
    <mergeCell ref="F21:K21"/>
    <mergeCell ref="G22:H22"/>
    <mergeCell ref="J22:J24"/>
    <mergeCell ref="K22:K24"/>
    <mergeCell ref="E23:E24"/>
    <mergeCell ref="F23:F24"/>
    <mergeCell ref="G23:H23"/>
    <mergeCell ref="I23:I24"/>
    <mergeCell ref="BA23:BA24"/>
    <mergeCell ref="AU18:AU24"/>
    <mergeCell ref="AW18:AW24"/>
    <mergeCell ref="BD18:BD24"/>
    <mergeCell ref="AM19:AO19"/>
    <mergeCell ref="L18:V18"/>
    <mergeCell ref="R19:V19"/>
    <mergeCell ref="R20:V20"/>
    <mergeCell ref="R21:V21"/>
    <mergeCell ref="M22:N22"/>
    <mergeCell ref="P22:P24"/>
    <mergeCell ref="W19:AB19"/>
    <mergeCell ref="W20:AB20"/>
    <mergeCell ref="W21:AB21"/>
    <mergeCell ref="X22:Y22"/>
    <mergeCell ref="AA22:AA24"/>
    <mergeCell ref="W23:W24"/>
    <mergeCell ref="X23:Y23"/>
    <mergeCell ref="Z23:Z24"/>
    <mergeCell ref="L21:Q21"/>
    <mergeCell ref="Q22:Q24"/>
    <mergeCell ref="V22:V24"/>
    <mergeCell ref="O23:O24"/>
    <mergeCell ref="R23:R24"/>
    <mergeCell ref="BG18:BG24"/>
    <mergeCell ref="F19:K19"/>
    <mergeCell ref="L19:Q19"/>
    <mergeCell ref="AX18:AX24"/>
    <mergeCell ref="AY18:AY24"/>
    <mergeCell ref="AZ18:AZ24"/>
    <mergeCell ref="BA18:BA22"/>
    <mergeCell ref="BB18:BB24"/>
    <mergeCell ref="BC18:BC24"/>
    <mergeCell ref="AP18:AP24"/>
    <mergeCell ref="AQ18:AQ24"/>
    <mergeCell ref="AS18:AS22"/>
    <mergeCell ref="AT18:AT24"/>
    <mergeCell ref="AV18:AV24"/>
    <mergeCell ref="BF18:BF24"/>
    <mergeCell ref="AD23:AD24"/>
    <mergeCell ref="AJ23:AJ24"/>
    <mergeCell ref="AN22:AN24"/>
    <mergeCell ref="BE18:BE24"/>
    <mergeCell ref="AR18:AR24"/>
    <mergeCell ref="AO22:AO24"/>
    <mergeCell ref="AC23:AC24"/>
    <mergeCell ref="AE23:AE24"/>
    <mergeCell ref="AH23:AH24"/>
  </mergeCells>
  <conditionalFormatting sqref="F25:I34 L25:O34 X25:Z34 R25:V34 AJ25:AL34 AD25:AG34 AN25:AO34">
    <cfRule type="containsText" dxfId="34" priority="180" operator="containsText" text="F">
      <formula>NOT(ISERROR(SEARCH("F",F25)))</formula>
    </cfRule>
  </conditionalFormatting>
  <conditionalFormatting sqref="I25:K34 O25:Q34 Z25:AB34 U25:V34 AJ25:AL34 AE25:AG34 AN25:AO34">
    <cfRule type="cellIs" dxfId="33" priority="179" operator="equal">
      <formula>"F"</formula>
    </cfRule>
  </conditionalFormatting>
  <conditionalFormatting sqref="J25:K34 P25:Q34 AA25:AC34 V25:W34 AG25:AI34 AL25:AO34">
    <cfRule type="containsText" dxfId="32" priority="175" operator="containsText" text="F">
      <formula>NOT(ISERROR(SEARCH("F",J25)))</formula>
    </cfRule>
  </conditionalFormatting>
  <conditionalFormatting sqref="I25:K34 O25:Q34 Z25:AB34 U25:V34 AJ25:AL34 AE25:AG34 AN25:AO34">
    <cfRule type="containsText" dxfId="31" priority="137" operator="containsText" text="Absent">
      <formula>NOT(ISERROR(SEARCH("Absent",I25)))</formula>
    </cfRule>
    <cfRule type="containsText" dxfId="30" priority="138" operator="containsText" text="F">
      <formula>NOT(ISERROR(SEARCH("F",I25)))</formula>
    </cfRule>
  </conditionalFormatting>
  <pageMargins left="2" right="1.5" top="0.75" bottom="0.5" header="0.3" footer="0.3"/>
  <pageSetup paperSize="15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BH33"/>
  <sheetViews>
    <sheetView showWhiteSpace="0" view="pageBreakPreview" zoomScale="40" zoomScaleSheetLayoutView="40" workbookViewId="0">
      <selection activeCell="E29" sqref="E29"/>
    </sheetView>
  </sheetViews>
  <sheetFormatPr defaultColWidth="9.140625" defaultRowHeight="15"/>
  <cols>
    <col min="1" max="1" width="4.7109375" style="3" customWidth="1"/>
    <col min="2" max="2" width="15.7109375" style="19" customWidth="1"/>
    <col min="3" max="3" width="30.7109375" style="19" customWidth="1"/>
    <col min="4" max="4" width="10.7109375" style="3" customWidth="1"/>
    <col min="5" max="5" width="25.7109375" style="8" customWidth="1"/>
    <col min="6" max="42" width="6" style="3" customWidth="1"/>
    <col min="43" max="54" width="8.7109375" style="3" customWidth="1"/>
    <col min="55" max="56" width="10.7109375" style="27" customWidth="1"/>
    <col min="57" max="57" width="15.7109375" style="19" customWidth="1"/>
    <col min="58" max="59" width="20.7109375" style="19" customWidth="1"/>
    <col min="60" max="60" width="20.7109375" style="56" customWidth="1"/>
    <col min="61" max="16384" width="9.140625" style="3"/>
  </cols>
  <sheetData>
    <row r="2" spans="2:60">
      <c r="C2" s="169" t="s">
        <v>36</v>
      </c>
      <c r="D2" s="170"/>
      <c r="E2" s="171"/>
    </row>
    <row r="3" spans="2:60" s="18" customFormat="1" ht="27" customHeight="1">
      <c r="B3" s="12"/>
      <c r="C3" s="52" t="s">
        <v>89</v>
      </c>
      <c r="D3" s="52" t="s">
        <v>90</v>
      </c>
      <c r="E3" s="52" t="s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41" t="s">
        <v>30</v>
      </c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28"/>
      <c r="BD3" s="28"/>
      <c r="BE3" s="23"/>
      <c r="BF3" s="23"/>
      <c r="BG3" s="93" t="s">
        <v>673</v>
      </c>
      <c r="BH3" s="17"/>
    </row>
    <row r="4" spans="2:60" ht="20.25">
      <c r="B4" s="38"/>
      <c r="C4" s="104" t="s">
        <v>91</v>
      </c>
      <c r="D4" s="104" t="s">
        <v>2</v>
      </c>
      <c r="E4" s="105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42" t="s">
        <v>31</v>
      </c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29"/>
      <c r="BD4" s="29"/>
      <c r="BE4" s="20"/>
      <c r="BF4" s="20"/>
      <c r="BG4" s="20"/>
      <c r="BH4" s="17"/>
    </row>
    <row r="5" spans="2:60" ht="16.5" customHeight="1">
      <c r="B5" s="22"/>
      <c r="C5" s="104" t="s">
        <v>124</v>
      </c>
      <c r="D5" s="104" t="s">
        <v>3</v>
      </c>
      <c r="E5" s="105">
        <v>3.75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42" t="s">
        <v>64</v>
      </c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29"/>
      <c r="BD5" s="29"/>
      <c r="BE5" s="39"/>
      <c r="BF5" s="39"/>
      <c r="BG5" s="39"/>
      <c r="BH5" s="39"/>
    </row>
    <row r="6" spans="2:60" ht="20.25">
      <c r="B6" s="38"/>
      <c r="C6" s="104" t="s">
        <v>125</v>
      </c>
      <c r="D6" s="104" t="s">
        <v>7</v>
      </c>
      <c r="E6" s="105">
        <v>3.5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43" t="s">
        <v>120</v>
      </c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29"/>
      <c r="BD6" s="29"/>
      <c r="BE6" s="20"/>
      <c r="BF6" s="20"/>
      <c r="BG6" s="20"/>
      <c r="BH6" s="17"/>
    </row>
    <row r="7" spans="2:60" ht="16.5" customHeight="1">
      <c r="B7" s="38"/>
      <c r="C7" s="104" t="s">
        <v>126</v>
      </c>
      <c r="D7" s="104" t="s">
        <v>9</v>
      </c>
      <c r="E7" s="105">
        <v>3.25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44" t="s">
        <v>117</v>
      </c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2"/>
      <c r="AR7" s="2"/>
      <c r="AS7" s="2"/>
    </row>
    <row r="8" spans="2:60">
      <c r="B8" s="38"/>
      <c r="C8" s="104" t="s">
        <v>127</v>
      </c>
      <c r="D8" s="104" t="s">
        <v>10</v>
      </c>
      <c r="E8" s="105">
        <v>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2:60" ht="15.75" customHeight="1">
      <c r="B9" s="38"/>
      <c r="C9" s="104" t="s">
        <v>128</v>
      </c>
      <c r="D9" s="104" t="s">
        <v>12</v>
      </c>
      <c r="E9" s="105">
        <v>2.75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1"/>
      <c r="AR9" s="1"/>
      <c r="AS9" s="1"/>
    </row>
    <row r="10" spans="2:60">
      <c r="B10" s="38"/>
      <c r="C10" s="104" t="s">
        <v>129</v>
      </c>
      <c r="D10" s="104" t="s">
        <v>13</v>
      </c>
      <c r="E10" s="105">
        <v>2.5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47"/>
      <c r="AR10" s="47"/>
      <c r="AS10" s="47"/>
      <c r="AT10" s="48"/>
      <c r="AU10" s="48"/>
      <c r="AV10" s="48"/>
      <c r="AW10" s="49"/>
      <c r="AX10" s="49"/>
      <c r="AY10" s="49"/>
      <c r="AZ10" s="42"/>
      <c r="BA10" s="42"/>
      <c r="BB10" s="42"/>
    </row>
    <row r="11" spans="2:60">
      <c r="B11" s="38"/>
      <c r="C11" s="104" t="s">
        <v>130</v>
      </c>
      <c r="D11" s="104" t="s">
        <v>14</v>
      </c>
      <c r="E11" s="105">
        <v>2.25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50"/>
      <c r="AR11" s="50"/>
      <c r="AS11" s="50"/>
      <c r="AT11" s="50"/>
      <c r="AU11" s="50"/>
      <c r="AV11" s="50"/>
      <c r="AW11" s="47"/>
      <c r="AX11" s="172" t="s">
        <v>25</v>
      </c>
      <c r="AY11" s="172"/>
      <c r="AZ11" s="60" t="s">
        <v>4</v>
      </c>
      <c r="BA11" s="52" t="s">
        <v>26</v>
      </c>
      <c r="BB11" s="51" t="s">
        <v>5</v>
      </c>
      <c r="BC11" s="60" t="s">
        <v>6</v>
      </c>
    </row>
    <row r="12" spans="2:60" ht="15" customHeight="1">
      <c r="B12" s="38"/>
      <c r="C12" s="104" t="s">
        <v>131</v>
      </c>
      <c r="D12" s="104" t="s">
        <v>15</v>
      </c>
      <c r="E12" s="105">
        <v>2</v>
      </c>
      <c r="F12" s="1"/>
      <c r="G12" s="1"/>
      <c r="H12" s="149" t="s">
        <v>49</v>
      </c>
      <c r="I12" s="150"/>
      <c r="J12" s="150"/>
      <c r="K12" s="150"/>
      <c r="L12" s="150"/>
      <c r="M12" s="157" t="s">
        <v>174</v>
      </c>
      <c r="N12" s="158"/>
      <c r="O12" s="158"/>
      <c r="P12" s="158"/>
      <c r="Q12" s="158"/>
      <c r="R12" s="13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50"/>
      <c r="AR12" s="50"/>
      <c r="AS12" s="50"/>
      <c r="AT12" s="50"/>
      <c r="AU12" s="50"/>
      <c r="AV12" s="50"/>
      <c r="AW12" s="47"/>
      <c r="AX12" s="60" t="s">
        <v>8</v>
      </c>
      <c r="AY12" s="60"/>
      <c r="AZ12" s="60"/>
      <c r="BA12" s="60"/>
      <c r="BB12" s="53"/>
      <c r="BC12" s="61"/>
      <c r="BD12" s="30"/>
      <c r="BE12" s="40"/>
      <c r="BF12" s="40"/>
      <c r="BG12" s="38"/>
      <c r="BH12" s="33"/>
    </row>
    <row r="13" spans="2:60" ht="15" customHeight="1">
      <c r="B13" s="38"/>
      <c r="C13" s="104" t="s">
        <v>92</v>
      </c>
      <c r="D13" s="104" t="s">
        <v>16</v>
      </c>
      <c r="E13" s="105">
        <v>0</v>
      </c>
      <c r="F13" s="1"/>
      <c r="G13" s="1"/>
      <c r="H13" s="149" t="s">
        <v>37</v>
      </c>
      <c r="I13" s="150"/>
      <c r="J13" s="150"/>
      <c r="K13" s="150"/>
      <c r="L13" s="150"/>
      <c r="M13" s="155" t="s">
        <v>38</v>
      </c>
      <c r="N13" s="156"/>
      <c r="O13" s="156"/>
      <c r="P13" s="156"/>
      <c r="Q13" s="156"/>
      <c r="R13" s="13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9"/>
      <c r="AI13" s="9"/>
      <c r="AJ13" s="9"/>
      <c r="AK13" s="9"/>
      <c r="AL13" s="9"/>
      <c r="AM13" s="9"/>
      <c r="AN13" s="9"/>
      <c r="AO13" s="1"/>
      <c r="AP13" s="1"/>
      <c r="AQ13" s="47"/>
      <c r="AR13" s="47"/>
      <c r="AS13" s="47"/>
      <c r="AT13" s="47"/>
      <c r="AU13" s="47"/>
      <c r="AV13" s="47"/>
      <c r="AW13" s="47"/>
      <c r="AX13" s="60" t="s">
        <v>11</v>
      </c>
      <c r="AY13" s="60"/>
      <c r="AZ13" s="60"/>
      <c r="BA13" s="60"/>
      <c r="BB13" s="53"/>
      <c r="BC13" s="61"/>
      <c r="BD13" s="30"/>
      <c r="BE13" s="40"/>
      <c r="BF13" s="40"/>
      <c r="BG13" s="38"/>
      <c r="BH13" s="33"/>
    </row>
    <row r="14" spans="2:60">
      <c r="B14" s="38"/>
      <c r="C14" s="104" t="s">
        <v>18</v>
      </c>
      <c r="D14" s="104" t="s">
        <v>17</v>
      </c>
      <c r="E14" s="106" t="s">
        <v>132</v>
      </c>
      <c r="F14" s="1"/>
      <c r="G14" s="1"/>
      <c r="H14" s="149" t="s">
        <v>39</v>
      </c>
      <c r="I14" s="150"/>
      <c r="J14" s="150"/>
      <c r="K14" s="150"/>
      <c r="L14" s="150"/>
      <c r="M14" s="155" t="s">
        <v>40</v>
      </c>
      <c r="N14" s="156"/>
      <c r="O14" s="156"/>
      <c r="P14" s="156"/>
      <c r="Q14" s="156"/>
      <c r="R14" s="9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9"/>
      <c r="AI14" s="33"/>
      <c r="AJ14" s="33"/>
      <c r="AK14" s="33"/>
      <c r="AL14" s="33"/>
      <c r="AM14" s="33"/>
      <c r="AN14" s="33"/>
      <c r="AO14" s="1"/>
      <c r="AP14" s="1"/>
      <c r="AQ14" s="14"/>
      <c r="AR14" s="14"/>
      <c r="AS14" s="14"/>
      <c r="AT14" s="14"/>
      <c r="AU14" s="30"/>
      <c r="AV14" s="30"/>
      <c r="AW14" s="30"/>
      <c r="AX14" s="60" t="s">
        <v>27</v>
      </c>
      <c r="AY14" s="82"/>
      <c r="AZ14" s="82"/>
      <c r="BA14" s="82"/>
      <c r="BB14" s="82"/>
      <c r="BC14" s="83"/>
      <c r="BD14" s="31"/>
      <c r="BE14" s="20"/>
      <c r="BF14" s="20"/>
      <c r="BG14" s="20"/>
      <c r="BH14" s="17"/>
    </row>
    <row r="15" spans="2:60" ht="22.5" customHeight="1">
      <c r="B15" s="38"/>
      <c r="C15" s="104" t="s">
        <v>96</v>
      </c>
      <c r="D15" s="104" t="s">
        <v>19</v>
      </c>
      <c r="E15" s="106" t="s">
        <v>132</v>
      </c>
      <c r="F15" s="1"/>
      <c r="G15" s="1"/>
      <c r="H15" s="151" t="s">
        <v>79</v>
      </c>
      <c r="I15" s="152"/>
      <c r="J15" s="152"/>
      <c r="K15" s="152"/>
      <c r="L15" s="152"/>
      <c r="M15" s="174" t="s">
        <v>80</v>
      </c>
      <c r="N15" s="156"/>
      <c r="O15" s="156"/>
      <c r="P15" s="156"/>
      <c r="Q15" s="156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9"/>
      <c r="AI15" s="33"/>
      <c r="AJ15" s="33"/>
      <c r="AK15" s="33"/>
      <c r="AL15" s="33"/>
      <c r="AM15" s="33"/>
      <c r="AN15" s="33"/>
      <c r="AO15" s="1"/>
      <c r="AP15" s="1"/>
      <c r="AQ15" s="1"/>
      <c r="AR15" s="1"/>
      <c r="AS15" s="1"/>
      <c r="AT15" s="14"/>
      <c r="AU15" s="14"/>
      <c r="AV15" s="14"/>
      <c r="AW15" s="14"/>
      <c r="AX15" s="14"/>
      <c r="AY15" s="14"/>
      <c r="AZ15" s="14"/>
      <c r="BA15" s="14"/>
      <c r="BB15" s="14"/>
      <c r="BC15" s="31"/>
      <c r="BD15" s="31"/>
      <c r="BE15" s="20"/>
      <c r="BF15" s="20"/>
      <c r="BG15" s="20"/>
      <c r="BH15" s="17"/>
    </row>
    <row r="16" spans="2:60" ht="20.100000000000001" customHeight="1">
      <c r="B16" s="38"/>
      <c r="C16" s="107"/>
      <c r="D16" s="108"/>
      <c r="E16" s="10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29"/>
      <c r="BD16" s="29"/>
      <c r="BE16" s="20"/>
      <c r="BF16" s="20"/>
      <c r="BG16" s="20"/>
      <c r="BH16" s="17"/>
    </row>
    <row r="17" spans="1:60" s="24" customFormat="1" ht="22.5" customHeight="1">
      <c r="A17" s="164" t="s">
        <v>52</v>
      </c>
      <c r="B17" s="164" t="s">
        <v>34</v>
      </c>
      <c r="C17" s="167" t="s">
        <v>53</v>
      </c>
      <c r="D17" s="166" t="s">
        <v>35</v>
      </c>
      <c r="E17" s="167" t="s">
        <v>29</v>
      </c>
      <c r="F17" s="147" t="s">
        <v>71</v>
      </c>
      <c r="G17" s="147"/>
      <c r="H17" s="147"/>
      <c r="I17" s="147"/>
      <c r="J17" s="147"/>
      <c r="K17" s="147"/>
      <c r="L17" s="147" t="s">
        <v>177</v>
      </c>
      <c r="M17" s="147"/>
      <c r="N17" s="147"/>
      <c r="O17" s="147"/>
      <c r="P17" s="147"/>
      <c r="Q17" s="147"/>
      <c r="R17" s="147" t="s">
        <v>180</v>
      </c>
      <c r="S17" s="147"/>
      <c r="T17" s="147"/>
      <c r="U17" s="147"/>
      <c r="V17" s="147"/>
      <c r="W17" s="147"/>
      <c r="X17" s="147" t="s">
        <v>159</v>
      </c>
      <c r="Y17" s="147"/>
      <c r="Z17" s="147"/>
      <c r="AA17" s="147"/>
      <c r="AB17" s="147"/>
      <c r="AC17" s="147"/>
      <c r="AD17" s="148" t="s">
        <v>181</v>
      </c>
      <c r="AE17" s="148"/>
      <c r="AF17" s="148"/>
      <c r="AG17" s="148"/>
      <c r="AH17" s="148"/>
      <c r="AI17" s="148" t="s">
        <v>182</v>
      </c>
      <c r="AJ17" s="148"/>
      <c r="AK17" s="148"/>
      <c r="AL17" s="148"/>
      <c r="AM17" s="148"/>
      <c r="AN17" s="148" t="s">
        <v>183</v>
      </c>
      <c r="AO17" s="148"/>
      <c r="AP17" s="148"/>
      <c r="AQ17" s="162" t="s">
        <v>82</v>
      </c>
      <c r="AR17" s="162" t="s">
        <v>111</v>
      </c>
      <c r="AS17" s="162" t="s">
        <v>112</v>
      </c>
      <c r="AT17" s="160" t="s">
        <v>47</v>
      </c>
      <c r="AU17" s="162" t="s">
        <v>113</v>
      </c>
      <c r="AV17" s="162" t="s">
        <v>83</v>
      </c>
      <c r="AW17" s="162" t="s">
        <v>114</v>
      </c>
      <c r="AX17" s="162" t="s">
        <v>81</v>
      </c>
      <c r="AY17" s="162" t="s">
        <v>84</v>
      </c>
      <c r="AZ17" s="162" t="s">
        <v>115</v>
      </c>
      <c r="BA17" s="162" t="s">
        <v>116</v>
      </c>
      <c r="BB17" s="160" t="s">
        <v>48</v>
      </c>
      <c r="BC17" s="160" t="s">
        <v>24</v>
      </c>
      <c r="BD17" s="160" t="s">
        <v>67</v>
      </c>
      <c r="BE17" s="160" t="s">
        <v>34</v>
      </c>
      <c r="BF17" s="160" t="s">
        <v>87</v>
      </c>
      <c r="BG17" s="160" t="s">
        <v>88</v>
      </c>
      <c r="BH17" s="160" t="s">
        <v>66</v>
      </c>
    </row>
    <row r="18" spans="1:60" s="24" customFormat="1" ht="15.75" customHeight="1">
      <c r="A18" s="164"/>
      <c r="B18" s="164"/>
      <c r="C18" s="167"/>
      <c r="D18" s="166"/>
      <c r="E18" s="167"/>
      <c r="F18" s="147" t="s">
        <v>176</v>
      </c>
      <c r="G18" s="147"/>
      <c r="H18" s="147"/>
      <c r="I18" s="147"/>
      <c r="J18" s="147"/>
      <c r="K18" s="147"/>
      <c r="L18" s="147" t="s">
        <v>178</v>
      </c>
      <c r="M18" s="147"/>
      <c r="N18" s="147"/>
      <c r="O18" s="147"/>
      <c r="P18" s="147"/>
      <c r="Q18" s="147"/>
      <c r="R18" s="147" t="s">
        <v>179</v>
      </c>
      <c r="S18" s="147"/>
      <c r="T18" s="147"/>
      <c r="U18" s="147"/>
      <c r="V18" s="147"/>
      <c r="W18" s="147"/>
      <c r="X18" s="147" t="s">
        <v>101</v>
      </c>
      <c r="Y18" s="147"/>
      <c r="Z18" s="147"/>
      <c r="AA18" s="147"/>
      <c r="AB18" s="147"/>
      <c r="AC18" s="147"/>
      <c r="AD18" s="146" t="s">
        <v>184</v>
      </c>
      <c r="AE18" s="146"/>
      <c r="AF18" s="146"/>
      <c r="AG18" s="146"/>
      <c r="AH18" s="146"/>
      <c r="AI18" s="146" t="s">
        <v>185</v>
      </c>
      <c r="AJ18" s="146"/>
      <c r="AK18" s="146"/>
      <c r="AL18" s="146"/>
      <c r="AM18" s="146"/>
      <c r="AN18" s="146" t="s">
        <v>186</v>
      </c>
      <c r="AO18" s="146"/>
      <c r="AP18" s="146"/>
      <c r="AQ18" s="162"/>
      <c r="AR18" s="162"/>
      <c r="AS18" s="162"/>
      <c r="AT18" s="160"/>
      <c r="AU18" s="162"/>
      <c r="AV18" s="162"/>
      <c r="AW18" s="162"/>
      <c r="AX18" s="162"/>
      <c r="AY18" s="162"/>
      <c r="AZ18" s="162"/>
      <c r="BA18" s="162"/>
      <c r="BB18" s="160"/>
      <c r="BC18" s="160"/>
      <c r="BD18" s="160"/>
      <c r="BE18" s="160"/>
      <c r="BF18" s="160"/>
      <c r="BG18" s="160"/>
      <c r="BH18" s="160"/>
    </row>
    <row r="19" spans="1:60" s="24" customFormat="1" ht="15" customHeight="1">
      <c r="A19" s="164"/>
      <c r="B19" s="164"/>
      <c r="C19" s="167"/>
      <c r="D19" s="166"/>
      <c r="E19" s="167"/>
      <c r="F19" s="168" t="s">
        <v>20</v>
      </c>
      <c r="G19" s="168"/>
      <c r="H19" s="168"/>
      <c r="I19" s="168"/>
      <c r="J19" s="168"/>
      <c r="K19" s="168"/>
      <c r="L19" s="168" t="s">
        <v>20</v>
      </c>
      <c r="M19" s="168"/>
      <c r="N19" s="168"/>
      <c r="O19" s="168"/>
      <c r="P19" s="168"/>
      <c r="Q19" s="168"/>
      <c r="R19" s="168" t="s">
        <v>20</v>
      </c>
      <c r="S19" s="168"/>
      <c r="T19" s="168"/>
      <c r="U19" s="168"/>
      <c r="V19" s="168"/>
      <c r="W19" s="168"/>
      <c r="X19" s="168" t="s">
        <v>20</v>
      </c>
      <c r="Y19" s="168"/>
      <c r="Z19" s="168"/>
      <c r="AA19" s="168"/>
      <c r="AB19" s="168"/>
      <c r="AC19" s="168"/>
      <c r="AD19" s="148" t="s">
        <v>21</v>
      </c>
      <c r="AE19" s="148"/>
      <c r="AF19" s="148"/>
      <c r="AG19" s="148"/>
      <c r="AH19" s="148"/>
      <c r="AI19" s="148" t="s">
        <v>21</v>
      </c>
      <c r="AJ19" s="148"/>
      <c r="AK19" s="148"/>
      <c r="AL19" s="148"/>
      <c r="AM19" s="148"/>
      <c r="AN19" s="148" t="s">
        <v>70</v>
      </c>
      <c r="AO19" s="148"/>
      <c r="AP19" s="148"/>
      <c r="AQ19" s="162"/>
      <c r="AR19" s="162"/>
      <c r="AS19" s="162"/>
      <c r="AT19" s="160"/>
      <c r="AU19" s="162"/>
      <c r="AV19" s="162"/>
      <c r="AW19" s="162"/>
      <c r="AX19" s="162"/>
      <c r="AY19" s="162"/>
      <c r="AZ19" s="162"/>
      <c r="BA19" s="162"/>
      <c r="BB19" s="160"/>
      <c r="BC19" s="160"/>
      <c r="BD19" s="160"/>
      <c r="BE19" s="160"/>
      <c r="BF19" s="160"/>
      <c r="BG19" s="160"/>
      <c r="BH19" s="160"/>
    </row>
    <row r="20" spans="1:60" s="24" customFormat="1" ht="15" customHeight="1">
      <c r="A20" s="164"/>
      <c r="B20" s="164"/>
      <c r="C20" s="167"/>
      <c r="D20" s="166"/>
      <c r="E20" s="167"/>
      <c r="F20" s="168" t="s">
        <v>22</v>
      </c>
      <c r="G20" s="168"/>
      <c r="H20" s="168"/>
      <c r="I20" s="168"/>
      <c r="J20" s="168"/>
      <c r="K20" s="168"/>
      <c r="L20" s="168" t="s">
        <v>22</v>
      </c>
      <c r="M20" s="168"/>
      <c r="N20" s="168"/>
      <c r="O20" s="168"/>
      <c r="P20" s="168"/>
      <c r="Q20" s="168"/>
      <c r="R20" s="168" t="s">
        <v>22</v>
      </c>
      <c r="S20" s="168"/>
      <c r="T20" s="168"/>
      <c r="U20" s="168"/>
      <c r="V20" s="168"/>
      <c r="W20" s="168"/>
      <c r="X20" s="168" t="s">
        <v>22</v>
      </c>
      <c r="Y20" s="168"/>
      <c r="Z20" s="168"/>
      <c r="AA20" s="168"/>
      <c r="AB20" s="168"/>
      <c r="AC20" s="168"/>
      <c r="AD20" s="148" t="s">
        <v>22</v>
      </c>
      <c r="AE20" s="148"/>
      <c r="AF20" s="148"/>
      <c r="AG20" s="148"/>
      <c r="AH20" s="148"/>
      <c r="AI20" s="148" t="s">
        <v>22</v>
      </c>
      <c r="AJ20" s="148"/>
      <c r="AK20" s="148"/>
      <c r="AL20" s="148"/>
      <c r="AM20" s="148"/>
      <c r="AN20" s="148" t="s">
        <v>22</v>
      </c>
      <c r="AO20" s="148"/>
      <c r="AP20" s="148"/>
      <c r="AQ20" s="162"/>
      <c r="AR20" s="162"/>
      <c r="AS20" s="162"/>
      <c r="AT20" s="160"/>
      <c r="AU20" s="162"/>
      <c r="AV20" s="162"/>
      <c r="AW20" s="162"/>
      <c r="AX20" s="162"/>
      <c r="AY20" s="162"/>
      <c r="AZ20" s="162"/>
      <c r="BA20" s="162"/>
      <c r="BB20" s="160"/>
      <c r="BC20" s="160"/>
      <c r="BD20" s="160"/>
      <c r="BE20" s="160"/>
      <c r="BF20" s="160"/>
      <c r="BG20" s="160"/>
      <c r="BH20" s="160"/>
    </row>
    <row r="21" spans="1:60" s="25" customFormat="1" ht="62.25" customHeight="1">
      <c r="A21" s="164"/>
      <c r="B21" s="164"/>
      <c r="C21" s="167"/>
      <c r="D21" s="166"/>
      <c r="E21" s="167"/>
      <c r="F21" s="137" t="s">
        <v>133</v>
      </c>
      <c r="G21" s="159" t="s">
        <v>134</v>
      </c>
      <c r="H21" s="159"/>
      <c r="I21" s="137" t="s">
        <v>23</v>
      </c>
      <c r="J21" s="159" t="s">
        <v>0</v>
      </c>
      <c r="K21" s="159" t="s">
        <v>1</v>
      </c>
      <c r="L21" s="137" t="s">
        <v>133</v>
      </c>
      <c r="M21" s="159" t="s">
        <v>134</v>
      </c>
      <c r="N21" s="159"/>
      <c r="O21" s="137" t="s">
        <v>23</v>
      </c>
      <c r="P21" s="159" t="s">
        <v>0</v>
      </c>
      <c r="Q21" s="159" t="s">
        <v>1</v>
      </c>
      <c r="R21" s="137" t="s">
        <v>133</v>
      </c>
      <c r="S21" s="159" t="s">
        <v>134</v>
      </c>
      <c r="T21" s="159"/>
      <c r="U21" s="137" t="s">
        <v>23</v>
      </c>
      <c r="V21" s="159" t="s">
        <v>0</v>
      </c>
      <c r="W21" s="159" t="s">
        <v>1</v>
      </c>
      <c r="X21" s="137" t="s">
        <v>133</v>
      </c>
      <c r="Y21" s="159" t="s">
        <v>134</v>
      </c>
      <c r="Z21" s="159"/>
      <c r="AA21" s="137" t="s">
        <v>23</v>
      </c>
      <c r="AB21" s="159" t="s">
        <v>0</v>
      </c>
      <c r="AC21" s="159" t="s">
        <v>1</v>
      </c>
      <c r="AD21" s="137" t="s">
        <v>141</v>
      </c>
      <c r="AE21" s="135" t="s">
        <v>142</v>
      </c>
      <c r="AF21" s="135" t="s">
        <v>23</v>
      </c>
      <c r="AG21" s="145" t="s">
        <v>0</v>
      </c>
      <c r="AH21" s="145" t="s">
        <v>1</v>
      </c>
      <c r="AI21" s="137" t="s">
        <v>141</v>
      </c>
      <c r="AJ21" s="135" t="s">
        <v>142</v>
      </c>
      <c r="AK21" s="135" t="s">
        <v>23</v>
      </c>
      <c r="AL21" s="145" t="s">
        <v>0</v>
      </c>
      <c r="AM21" s="145" t="s">
        <v>1</v>
      </c>
      <c r="AN21" s="135" t="s">
        <v>23</v>
      </c>
      <c r="AO21" s="145" t="s">
        <v>0</v>
      </c>
      <c r="AP21" s="145" t="s">
        <v>1</v>
      </c>
      <c r="AQ21" s="162"/>
      <c r="AR21" s="162"/>
      <c r="AS21" s="162"/>
      <c r="AT21" s="160"/>
      <c r="AU21" s="162"/>
      <c r="AV21" s="162"/>
      <c r="AW21" s="162"/>
      <c r="AX21" s="162"/>
      <c r="AY21" s="162"/>
      <c r="AZ21" s="162"/>
      <c r="BA21" s="162"/>
      <c r="BB21" s="160"/>
      <c r="BC21" s="160"/>
      <c r="BD21" s="160"/>
      <c r="BE21" s="160"/>
      <c r="BF21" s="160"/>
      <c r="BG21" s="160"/>
      <c r="BH21" s="160"/>
    </row>
    <row r="22" spans="1:60" s="26" customFormat="1" ht="11.25" customHeight="1">
      <c r="A22" s="164"/>
      <c r="B22" s="164"/>
      <c r="C22" s="167"/>
      <c r="D22" s="166"/>
      <c r="E22" s="165" t="s">
        <v>93</v>
      </c>
      <c r="F22" s="147">
        <v>28</v>
      </c>
      <c r="G22" s="147">
        <v>72</v>
      </c>
      <c r="H22" s="147"/>
      <c r="I22" s="147">
        <v>100</v>
      </c>
      <c r="J22" s="159"/>
      <c r="K22" s="159"/>
      <c r="L22" s="147">
        <v>28</v>
      </c>
      <c r="M22" s="147">
        <v>72</v>
      </c>
      <c r="N22" s="147"/>
      <c r="O22" s="147">
        <v>100</v>
      </c>
      <c r="P22" s="159"/>
      <c r="Q22" s="159"/>
      <c r="R22" s="147">
        <v>28</v>
      </c>
      <c r="S22" s="147">
        <v>72</v>
      </c>
      <c r="T22" s="147"/>
      <c r="U22" s="147">
        <v>100</v>
      </c>
      <c r="V22" s="159"/>
      <c r="W22" s="159"/>
      <c r="X22" s="147">
        <v>28</v>
      </c>
      <c r="Y22" s="147">
        <v>72</v>
      </c>
      <c r="Z22" s="147"/>
      <c r="AA22" s="147">
        <v>100</v>
      </c>
      <c r="AB22" s="159"/>
      <c r="AC22" s="159"/>
      <c r="AD22" s="146">
        <v>50</v>
      </c>
      <c r="AE22" s="146">
        <v>50</v>
      </c>
      <c r="AF22" s="146">
        <v>100</v>
      </c>
      <c r="AG22" s="145"/>
      <c r="AH22" s="145"/>
      <c r="AI22" s="146">
        <v>50</v>
      </c>
      <c r="AJ22" s="146">
        <v>50</v>
      </c>
      <c r="AK22" s="146">
        <v>100</v>
      </c>
      <c r="AL22" s="145"/>
      <c r="AM22" s="145"/>
      <c r="AN22" s="146">
        <v>100</v>
      </c>
      <c r="AO22" s="145"/>
      <c r="AP22" s="145"/>
      <c r="AQ22" s="162"/>
      <c r="AR22" s="162"/>
      <c r="AS22" s="162"/>
      <c r="AT22" s="161">
        <v>4</v>
      </c>
      <c r="AU22" s="162"/>
      <c r="AV22" s="162"/>
      <c r="AW22" s="162"/>
      <c r="AX22" s="162"/>
      <c r="AY22" s="162"/>
      <c r="AZ22" s="162"/>
      <c r="BA22" s="162"/>
      <c r="BB22" s="161">
        <v>4</v>
      </c>
      <c r="BC22" s="160"/>
      <c r="BD22" s="160"/>
      <c r="BE22" s="160"/>
      <c r="BF22" s="160"/>
      <c r="BG22" s="160"/>
      <c r="BH22" s="160"/>
    </row>
    <row r="23" spans="1:60" s="26" customFormat="1" ht="11.25" customHeight="1">
      <c r="A23" s="164"/>
      <c r="B23" s="164"/>
      <c r="C23" s="167"/>
      <c r="D23" s="166"/>
      <c r="E23" s="165"/>
      <c r="F23" s="147"/>
      <c r="G23" s="136" t="s">
        <v>43</v>
      </c>
      <c r="H23" s="136" t="s">
        <v>44</v>
      </c>
      <c r="I23" s="147"/>
      <c r="J23" s="159"/>
      <c r="K23" s="159"/>
      <c r="L23" s="147"/>
      <c r="M23" s="136" t="s">
        <v>43</v>
      </c>
      <c r="N23" s="136" t="s">
        <v>44</v>
      </c>
      <c r="O23" s="147"/>
      <c r="P23" s="159"/>
      <c r="Q23" s="159"/>
      <c r="R23" s="147"/>
      <c r="S23" s="136" t="s">
        <v>43</v>
      </c>
      <c r="T23" s="136" t="s">
        <v>44</v>
      </c>
      <c r="U23" s="147"/>
      <c r="V23" s="159"/>
      <c r="W23" s="159"/>
      <c r="X23" s="147"/>
      <c r="Y23" s="136" t="s">
        <v>43</v>
      </c>
      <c r="Z23" s="136" t="s">
        <v>44</v>
      </c>
      <c r="AA23" s="147"/>
      <c r="AB23" s="159"/>
      <c r="AC23" s="159"/>
      <c r="AD23" s="146"/>
      <c r="AE23" s="146"/>
      <c r="AF23" s="146"/>
      <c r="AG23" s="145"/>
      <c r="AH23" s="145"/>
      <c r="AI23" s="146"/>
      <c r="AJ23" s="146"/>
      <c r="AK23" s="146"/>
      <c r="AL23" s="145"/>
      <c r="AM23" s="145"/>
      <c r="AN23" s="146"/>
      <c r="AO23" s="145"/>
      <c r="AP23" s="145"/>
      <c r="AQ23" s="162"/>
      <c r="AR23" s="162"/>
      <c r="AS23" s="162"/>
      <c r="AT23" s="161"/>
      <c r="AU23" s="162"/>
      <c r="AV23" s="162"/>
      <c r="AW23" s="162"/>
      <c r="AX23" s="162"/>
      <c r="AY23" s="162"/>
      <c r="AZ23" s="162"/>
      <c r="BA23" s="162"/>
      <c r="BB23" s="161"/>
      <c r="BC23" s="160"/>
      <c r="BD23" s="160"/>
      <c r="BE23" s="160"/>
      <c r="BF23" s="160"/>
      <c r="BG23" s="160"/>
      <c r="BH23" s="160"/>
    </row>
    <row r="24" spans="1:60" s="4" customFormat="1" ht="45" customHeight="1">
      <c r="A24" s="65">
        <v>1</v>
      </c>
      <c r="B24" s="75" t="s">
        <v>396</v>
      </c>
      <c r="C24" s="116" t="s">
        <v>678</v>
      </c>
      <c r="D24" s="65">
        <v>2016</v>
      </c>
      <c r="E24" s="74" t="s">
        <v>175</v>
      </c>
      <c r="F24" s="68">
        <v>15.5</v>
      </c>
      <c r="G24" s="68">
        <v>19</v>
      </c>
      <c r="H24" s="68">
        <v>29</v>
      </c>
      <c r="I24" s="80">
        <f t="shared" ref="I24" si="0">ROUNDUP(SUM(F24:H24),0)</f>
        <v>64</v>
      </c>
      <c r="J24" s="123" t="str">
        <f t="shared" ref="J24" si="1">IF(I24&gt;=80,"A+", IF(I24&gt;=75,"A", IF(I24&gt;=70,"A-", IF(I24&gt;=65,"B+", IF(I24&gt;=60,"B", IF(I24&gt;=55,"B-", IF(I24&gt;=50,"C+", IF(I24&gt;=45,"C", IF(I24&gt;=40,"D","F")))))))))</f>
        <v>B</v>
      </c>
      <c r="K24" s="123" t="str">
        <f t="shared" ref="K24" si="2">IF(I24&gt;=80,"4.00", IF(I24&gt;=75,"3.75", IF(I24&gt;=70,"3.50", IF(I24&gt;=65,"3.25", IF(I24&gt;=60,"3.00", IF(I24&gt;=55,"2.75", IF(I24&gt;=50,"2.50", IF(I24&gt;=45,"2.25", IF(I24&gt;=40,"2.00","0.00")))))))))</f>
        <v>3.00</v>
      </c>
      <c r="L24" s="68">
        <v>18.5</v>
      </c>
      <c r="M24" s="68">
        <v>15.5</v>
      </c>
      <c r="N24" s="69">
        <v>15.5</v>
      </c>
      <c r="O24" s="80">
        <f t="shared" ref="O24" si="3">ROUNDUP(SUM(L24:N24),0)</f>
        <v>50</v>
      </c>
      <c r="P24" s="123" t="str">
        <f t="shared" ref="P24" si="4">IF(O24&gt;=80,"A+", IF(O24&gt;=75,"A", IF(O24&gt;=70,"A-", IF(O24&gt;=65,"B+", IF(O24&gt;=60,"B", IF(O24&gt;=55,"B-", IF(O24&gt;=50,"C+", IF(O24&gt;=45,"C", IF(O24&gt;=40,"D","F")))))))))</f>
        <v>C+</v>
      </c>
      <c r="Q24" s="123" t="str">
        <f t="shared" ref="Q24" si="5">IF(O24&gt;=80,"4.00", IF(O24&gt;=75,"3.75", IF(O24&gt;=70,"3.50", IF(O24&gt;=65,"3.25", IF(O24&gt;=60,"3.00", IF(O24&gt;=55,"2.75", IF(O24&gt;=50,"2.50", IF(O24&gt;=45,"2.25", IF(O24&gt;=40,"2.00","0.00")))))))))</f>
        <v>2.50</v>
      </c>
      <c r="R24" s="68">
        <v>21.5</v>
      </c>
      <c r="S24" s="68">
        <v>18</v>
      </c>
      <c r="T24" s="69">
        <v>9</v>
      </c>
      <c r="U24" s="80">
        <f t="shared" ref="U24" si="6">ROUNDUP(SUM(R24:T24),0)</f>
        <v>49</v>
      </c>
      <c r="V24" s="123" t="str">
        <f t="shared" ref="V24" si="7">IF(U24&gt;=80,"A+", IF(U24&gt;=75,"A", IF(U24&gt;=70,"A-", IF(U24&gt;=65,"B+", IF(U24&gt;=60,"B", IF(U24&gt;=55,"B-", IF(U24&gt;=50,"C+", IF(U24&gt;=45,"C", IF(U24&gt;=40,"D","F")))))))))</f>
        <v>C</v>
      </c>
      <c r="W24" s="123" t="str">
        <f t="shared" ref="W24" si="8">IF(U24&gt;=80,"4.00", IF(U24&gt;=75,"3.75", IF(U24&gt;=70,"3.50", IF(U24&gt;=65,"3.25", IF(U24&gt;=60,"3.00", IF(U24&gt;=55,"2.75", IF(U24&gt;=50,"2.50", IF(U24&gt;=45,"2.25", IF(U24&gt;=40,"2.00","0.00")))))))))</f>
        <v>2.25</v>
      </c>
      <c r="X24" s="68">
        <v>21.5</v>
      </c>
      <c r="Y24" s="69">
        <v>19</v>
      </c>
      <c r="Z24" s="118">
        <v>23</v>
      </c>
      <c r="AA24" s="80">
        <f t="shared" ref="AA24" si="9">ROUNDUP(SUM(X24:Z24),0)</f>
        <v>64</v>
      </c>
      <c r="AB24" s="123" t="str">
        <f t="shared" ref="AB24" si="10">IF(AA24&gt;=80,"A+", IF(AA24&gt;=75,"A", IF(AA24&gt;=70,"A-", IF(AA24&gt;=65,"B+", IF(AA24&gt;=60,"B", IF(AA24&gt;=55,"B-", IF(AA24&gt;=50,"C+", IF(AA24&gt;=45,"C", IF(AA24&gt;=40,"D","F")))))))))</f>
        <v>B</v>
      </c>
      <c r="AC24" s="123" t="str">
        <f t="shared" ref="AC24" si="11">IF(AA24&gt;=80,"4.00", IF(AA24&gt;=75,"3.75", IF(AA24&gt;=70,"3.50", IF(AA24&gt;=65,"3.25", IF(AA24&gt;=60,"3.00", IF(AA24&gt;=55,"2.75", IF(AA24&gt;=50,"2.50", IF(AA24&gt;=45,"2.25", IF(AA24&gt;=40,"2.00","0.00")))))))))</f>
        <v>3.00</v>
      </c>
      <c r="AD24" s="68">
        <v>40</v>
      </c>
      <c r="AE24" s="69">
        <v>41</v>
      </c>
      <c r="AF24" s="80">
        <f t="shared" ref="AF24" si="12">ROUNDUP(SUM(AC24:AE24),0)</f>
        <v>81</v>
      </c>
      <c r="AG24" s="123" t="str">
        <f>IF(AF24&gt;=80,"A+", IF(AF24&gt;=75,"A", IF(AF24&gt;=70,"A-", IF(AF24&gt;=65,"B+", IF(AF24&gt;=60,"B", IF(AF24&gt;=55,"B-", IF(AF24&gt;=50,"C+", IF(AF24&gt;=45,"C", "F"))))))))</f>
        <v>A+</v>
      </c>
      <c r="AH24" s="123" t="str">
        <f>IF(AF24&gt;=80,"4.00", IF(AF24&gt;=75,"3.75", IF(AF24&gt;=70,"3.50", IF(AF24&gt;=65,"3.25", IF(AF24&gt;=60,"3.00", IF(AF24&gt;=55,"2.75", IF(AF24&gt;=50,"2.50", IF(AF24&gt;=45,"2.25", "0.00"))))))))</f>
        <v>4.00</v>
      </c>
      <c r="AI24" s="68">
        <v>40</v>
      </c>
      <c r="AJ24" s="69">
        <v>38</v>
      </c>
      <c r="AK24" s="80">
        <f t="shared" ref="AK24" si="13">ROUNDUP(SUM(AH24:AJ24),0)</f>
        <v>78</v>
      </c>
      <c r="AL24" s="123" t="str">
        <f>IF(AK24&gt;=80,"A+", IF(AK24&gt;=75,"A", IF(AK24&gt;=70,"A-", IF(AK24&gt;=65,"B+", IF(AK24&gt;=60,"B", IF(AK24&gt;=55,"B-", IF(AK24&gt;=50,"C+", IF(AK24&gt;=45,"C", "F"))))))))</f>
        <v>A</v>
      </c>
      <c r="AM24" s="123" t="str">
        <f>IF(AK24&gt;=80,"4.00", IF(AK24&gt;=75,"3.75", IF(AK24&gt;=70,"3.50", IF(AK24&gt;=65,"3.25", IF(AK24&gt;=60,"3.00", IF(AK24&gt;=55,"2.75", IF(AK24&gt;=50,"2.50", IF(AK24&gt;=45,"2.25", "0.00"))))))))</f>
        <v>3.75</v>
      </c>
      <c r="AN24" s="68">
        <v>67</v>
      </c>
      <c r="AO24" s="123" t="str">
        <f>IF(AN24&gt;=80,"A+", IF(AN24&gt;=75,"A", IF(AN24&gt;=70,"A-", IF(AN24&gt;=65,"B+", IF(AN24&gt;=60,"B", IF(AN24&gt;=55,"B-", IF(AN24&gt;=50,"C+", IF(AN24&gt;=45,"C", "F"))))))))</f>
        <v>B+</v>
      </c>
      <c r="AP24" s="123" t="str">
        <f>IF(AN24&gt;=80,"4.00", IF(AN24&gt;=75,"3.75", IF(AN24&gt;=70,"3.50", IF(AN24&gt;=65,"3.25", IF(AN24&gt;=60,"3.00", IF(AN24&gt;=55,"2.75", IF(AN24&gt;=50,"2.50", IF(AN24&gt;=45,"2.25", "0.00"))))))))</f>
        <v>3.25</v>
      </c>
      <c r="AQ24" s="68">
        <f>K24*3+Q24*3+W24*3+AC24*3+AH24*3+AM24*3+AP24*3</f>
        <v>65.25</v>
      </c>
      <c r="AR24" s="70">
        <v>21</v>
      </c>
      <c r="AS24" s="70">
        <v>21</v>
      </c>
      <c r="AT24" s="71">
        <f>AQ24/AS24</f>
        <v>3.1071428571428572</v>
      </c>
      <c r="AU24" s="68">
        <v>417.5</v>
      </c>
      <c r="AV24" s="68"/>
      <c r="AW24" s="70">
        <v>143</v>
      </c>
      <c r="AX24" s="70"/>
      <c r="AY24" s="68">
        <f>AU24+AQ24+AV24</f>
        <v>482.75</v>
      </c>
      <c r="AZ24" s="70">
        <f>143+AR24</f>
        <v>164</v>
      </c>
      <c r="BA24" s="70">
        <f>AS24+AW24+AX24</f>
        <v>164</v>
      </c>
      <c r="BB24" s="71">
        <f>AY24/BA24</f>
        <v>2.9435975609756095</v>
      </c>
      <c r="BC24" s="84" t="s">
        <v>5</v>
      </c>
      <c r="BD24" s="133" t="s">
        <v>663</v>
      </c>
      <c r="BE24" s="66" t="str">
        <f>B24</f>
        <v>2016-1-4-001</v>
      </c>
      <c r="BF24" s="81"/>
      <c r="BG24" s="81"/>
      <c r="BH24" s="89"/>
    </row>
    <row r="25" spans="1:60" s="57" customFormat="1" ht="36" customHeight="1">
      <c r="A25" s="65">
        <v>2</v>
      </c>
      <c r="B25" s="75" t="s">
        <v>397</v>
      </c>
      <c r="C25" s="116" t="s">
        <v>678</v>
      </c>
      <c r="D25" s="65">
        <v>2016</v>
      </c>
      <c r="E25" s="65" t="s">
        <v>28</v>
      </c>
      <c r="F25" s="68">
        <v>23</v>
      </c>
      <c r="G25" s="68">
        <v>30</v>
      </c>
      <c r="H25" s="68">
        <v>31</v>
      </c>
      <c r="I25" s="80">
        <f t="shared" ref="I25:I33" si="14">ROUNDUP(SUM(F25:H25),0)</f>
        <v>84</v>
      </c>
      <c r="J25" s="123" t="str">
        <f t="shared" ref="J25:J33" si="15">IF(I25&gt;=80,"A+", IF(I25&gt;=75,"A", IF(I25&gt;=70,"A-", IF(I25&gt;=65,"B+", IF(I25&gt;=60,"B", IF(I25&gt;=55,"B-", IF(I25&gt;=50,"C+", IF(I25&gt;=45,"C", IF(I25&gt;=40,"D","F")))))))))</f>
        <v>A+</v>
      </c>
      <c r="K25" s="123" t="str">
        <f t="shared" ref="K25:K33" si="16">IF(I25&gt;=80,"4.00", IF(I25&gt;=75,"3.75", IF(I25&gt;=70,"3.50", IF(I25&gt;=65,"3.25", IF(I25&gt;=60,"3.00", IF(I25&gt;=55,"2.75", IF(I25&gt;=50,"2.50", IF(I25&gt;=45,"2.25", IF(I25&gt;=40,"2.00","0.00")))))))))</f>
        <v>4.00</v>
      </c>
      <c r="L25" s="68">
        <v>25</v>
      </c>
      <c r="M25" s="68">
        <v>29</v>
      </c>
      <c r="N25" s="69">
        <v>33</v>
      </c>
      <c r="O25" s="80">
        <f t="shared" ref="O25:O33" si="17">ROUNDUP(SUM(L25:N25),0)</f>
        <v>87</v>
      </c>
      <c r="P25" s="123" t="str">
        <f t="shared" ref="P25:P33" si="18">IF(O25&gt;=80,"A+", IF(O25&gt;=75,"A", IF(O25&gt;=70,"A-", IF(O25&gt;=65,"B+", IF(O25&gt;=60,"B", IF(O25&gt;=55,"B-", IF(O25&gt;=50,"C+", IF(O25&gt;=45,"C", IF(O25&gt;=40,"D","F")))))))))</f>
        <v>A+</v>
      </c>
      <c r="Q25" s="123" t="str">
        <f t="shared" ref="Q25:Q33" si="19">IF(O25&gt;=80,"4.00", IF(O25&gt;=75,"3.75", IF(O25&gt;=70,"3.50", IF(O25&gt;=65,"3.25", IF(O25&gt;=60,"3.00", IF(O25&gt;=55,"2.75", IF(O25&gt;=50,"2.50", IF(O25&gt;=45,"2.25", IF(O25&gt;=40,"2.00","0.00")))))))))</f>
        <v>4.00</v>
      </c>
      <c r="R25" s="68">
        <v>15</v>
      </c>
      <c r="S25" s="68">
        <v>24</v>
      </c>
      <c r="T25" s="69">
        <v>24.5</v>
      </c>
      <c r="U25" s="80">
        <f t="shared" ref="U25:U33" si="20">ROUNDUP(SUM(R25:T25),0)</f>
        <v>64</v>
      </c>
      <c r="V25" s="123" t="str">
        <f t="shared" ref="V25:V33" si="21">IF(U25&gt;=80,"A+", IF(U25&gt;=75,"A", IF(U25&gt;=70,"A-", IF(U25&gt;=65,"B+", IF(U25&gt;=60,"B", IF(U25&gt;=55,"B-", IF(U25&gt;=50,"C+", IF(U25&gt;=45,"C", IF(U25&gt;=40,"D","F")))))))))</f>
        <v>B</v>
      </c>
      <c r="W25" s="123" t="str">
        <f t="shared" ref="W25:W33" si="22">IF(U25&gt;=80,"4.00", IF(U25&gt;=75,"3.75", IF(U25&gt;=70,"3.50", IF(U25&gt;=65,"3.25", IF(U25&gt;=60,"3.00", IF(U25&gt;=55,"2.75", IF(U25&gt;=50,"2.50", IF(U25&gt;=45,"2.25", IF(U25&gt;=40,"2.00","0.00")))))))))</f>
        <v>3.00</v>
      </c>
      <c r="X25" s="68">
        <v>25</v>
      </c>
      <c r="Y25" s="69">
        <v>21.5</v>
      </c>
      <c r="Z25" s="118">
        <v>25</v>
      </c>
      <c r="AA25" s="80">
        <f t="shared" ref="AA25:AA33" si="23">ROUNDUP(SUM(X25:Z25),0)</f>
        <v>72</v>
      </c>
      <c r="AB25" s="123" t="str">
        <f t="shared" ref="AB25:AB33" si="24">IF(AA25&gt;=80,"A+", IF(AA25&gt;=75,"A", IF(AA25&gt;=70,"A-", IF(AA25&gt;=65,"B+", IF(AA25&gt;=60,"B", IF(AA25&gt;=55,"B-", IF(AA25&gt;=50,"C+", IF(AA25&gt;=45,"C", IF(AA25&gt;=40,"D","F")))))))))</f>
        <v>A-</v>
      </c>
      <c r="AC25" s="123" t="str">
        <f t="shared" ref="AC25:AC33" si="25">IF(AA25&gt;=80,"4.00", IF(AA25&gt;=75,"3.75", IF(AA25&gt;=70,"3.50", IF(AA25&gt;=65,"3.25", IF(AA25&gt;=60,"3.00", IF(AA25&gt;=55,"2.75", IF(AA25&gt;=50,"2.50", IF(AA25&gt;=45,"2.25", IF(AA25&gt;=40,"2.00","0.00")))))))))</f>
        <v>3.50</v>
      </c>
      <c r="AD25" s="68">
        <v>38</v>
      </c>
      <c r="AE25" s="69">
        <v>35</v>
      </c>
      <c r="AF25" s="80">
        <f t="shared" ref="AF25:AF33" si="26">ROUNDUP(SUM(AC25:AE25),0)</f>
        <v>73</v>
      </c>
      <c r="AG25" s="123" t="str">
        <f t="shared" ref="AG25:AG33" si="27">IF(AF25&gt;=80,"A+", IF(AF25&gt;=75,"A", IF(AF25&gt;=70,"A-", IF(AF25&gt;=65,"B+", IF(AF25&gt;=60,"B", IF(AF25&gt;=55,"B-", IF(AF25&gt;=50,"C+", IF(AF25&gt;=45,"C", "F"))))))))</f>
        <v>A-</v>
      </c>
      <c r="AH25" s="123" t="str">
        <f t="shared" ref="AH25:AH33" si="28">IF(AF25&gt;=80,"4.00", IF(AF25&gt;=75,"3.75", IF(AF25&gt;=70,"3.50", IF(AF25&gt;=65,"3.25", IF(AF25&gt;=60,"3.00", IF(AF25&gt;=55,"2.75", IF(AF25&gt;=50,"2.50", IF(AF25&gt;=45,"2.25", "0.00"))))))))</f>
        <v>3.50</v>
      </c>
      <c r="AI25" s="68">
        <v>42</v>
      </c>
      <c r="AJ25" s="69">
        <v>36</v>
      </c>
      <c r="AK25" s="80">
        <f t="shared" ref="AK25:AK33" si="29">ROUNDUP(SUM(AH25:AJ25),0)</f>
        <v>78</v>
      </c>
      <c r="AL25" s="123" t="str">
        <f t="shared" ref="AL25:AL33" si="30">IF(AK25&gt;=80,"A+", IF(AK25&gt;=75,"A", IF(AK25&gt;=70,"A-", IF(AK25&gt;=65,"B+", IF(AK25&gt;=60,"B", IF(AK25&gt;=55,"B-", IF(AK25&gt;=50,"C+", IF(AK25&gt;=45,"C", "F"))))))))</f>
        <v>A</v>
      </c>
      <c r="AM25" s="123" t="str">
        <f t="shared" ref="AM25:AM33" si="31">IF(AK25&gt;=80,"4.00", IF(AK25&gt;=75,"3.75", IF(AK25&gt;=70,"3.50", IF(AK25&gt;=65,"3.25", IF(AK25&gt;=60,"3.00", IF(AK25&gt;=55,"2.75", IF(AK25&gt;=50,"2.50", IF(AK25&gt;=45,"2.25", "0.00"))))))))</f>
        <v>3.75</v>
      </c>
      <c r="AN25" s="68">
        <v>66</v>
      </c>
      <c r="AO25" s="123" t="str">
        <f t="shared" ref="AO25:AO33" si="32">IF(AN25&gt;=80,"A+", IF(AN25&gt;=75,"A", IF(AN25&gt;=70,"A-", IF(AN25&gt;=65,"B+", IF(AN25&gt;=60,"B", IF(AN25&gt;=55,"B-", IF(AN25&gt;=50,"C+", IF(AN25&gt;=45,"C", "F"))))))))</f>
        <v>B+</v>
      </c>
      <c r="AP25" s="123" t="str">
        <f t="shared" ref="AP25:AP33" si="33">IF(AN25&gt;=80,"4.00", IF(AN25&gt;=75,"3.75", IF(AN25&gt;=70,"3.50", IF(AN25&gt;=65,"3.25", IF(AN25&gt;=60,"3.00", IF(AN25&gt;=55,"2.75", IF(AN25&gt;=50,"2.50", IF(AN25&gt;=45,"2.25", "0.00"))))))))</f>
        <v>3.25</v>
      </c>
      <c r="AQ25" s="68">
        <f t="shared" ref="AQ25:AQ33" si="34">K25*3+Q25*3+W25*3+AC25*3+AH25*3+AM25*3+AP25*3</f>
        <v>75</v>
      </c>
      <c r="AR25" s="70">
        <v>21</v>
      </c>
      <c r="AS25" s="70">
        <v>21</v>
      </c>
      <c r="AT25" s="71">
        <f t="shared" ref="AT25:AT33" si="35">AQ25/AS25</f>
        <v>3.5714285714285716</v>
      </c>
      <c r="AU25" s="68">
        <v>449.5</v>
      </c>
      <c r="AV25" s="68"/>
      <c r="AW25" s="70">
        <v>143</v>
      </c>
      <c r="AX25" s="70"/>
      <c r="AY25" s="68">
        <f t="shared" ref="AY25:AY33" si="36">AU25+AQ25+AV25</f>
        <v>524.5</v>
      </c>
      <c r="AZ25" s="70">
        <f t="shared" ref="AZ25:AZ33" si="37">143+AR25</f>
        <v>164</v>
      </c>
      <c r="BA25" s="70">
        <f t="shared" ref="BA25:BA33" si="38">AS25+AW25+AX25</f>
        <v>164</v>
      </c>
      <c r="BB25" s="71">
        <f t="shared" ref="BB25:BB33" si="39">AY25/BA25</f>
        <v>3.1981707317073171</v>
      </c>
      <c r="BC25" s="84" t="s">
        <v>5</v>
      </c>
      <c r="BD25" s="133" t="s">
        <v>642</v>
      </c>
      <c r="BE25" s="66" t="str">
        <f t="shared" ref="BE25:BE33" si="40">B25</f>
        <v>2016-1-4-002</v>
      </c>
      <c r="BF25" s="81"/>
      <c r="BG25" s="81"/>
      <c r="BH25" s="85"/>
    </row>
    <row r="26" spans="1:60" s="5" customFormat="1" ht="36" customHeight="1">
      <c r="A26" s="65">
        <v>3</v>
      </c>
      <c r="B26" s="75" t="s">
        <v>398</v>
      </c>
      <c r="C26" s="116" t="s">
        <v>678</v>
      </c>
      <c r="D26" s="65">
        <v>2016</v>
      </c>
      <c r="E26" s="65" t="s">
        <v>28</v>
      </c>
      <c r="F26" s="68">
        <v>26.5</v>
      </c>
      <c r="G26" s="68">
        <v>30</v>
      </c>
      <c r="H26" s="68">
        <v>31</v>
      </c>
      <c r="I26" s="80">
        <f t="shared" si="14"/>
        <v>88</v>
      </c>
      <c r="J26" s="123" t="str">
        <f t="shared" si="15"/>
        <v>A+</v>
      </c>
      <c r="K26" s="123" t="str">
        <f t="shared" si="16"/>
        <v>4.00</v>
      </c>
      <c r="L26" s="68">
        <v>28</v>
      </c>
      <c r="M26" s="68">
        <v>27</v>
      </c>
      <c r="N26" s="69">
        <v>30</v>
      </c>
      <c r="O26" s="80">
        <f t="shared" si="17"/>
        <v>85</v>
      </c>
      <c r="P26" s="123" t="str">
        <f t="shared" si="18"/>
        <v>A+</v>
      </c>
      <c r="Q26" s="123" t="str">
        <f t="shared" si="19"/>
        <v>4.00</v>
      </c>
      <c r="R26" s="68">
        <v>27</v>
      </c>
      <c r="S26" s="68">
        <v>26</v>
      </c>
      <c r="T26" s="69">
        <v>24</v>
      </c>
      <c r="U26" s="80">
        <f t="shared" si="20"/>
        <v>77</v>
      </c>
      <c r="V26" s="123" t="str">
        <f t="shared" si="21"/>
        <v>A</v>
      </c>
      <c r="W26" s="123" t="str">
        <f t="shared" si="22"/>
        <v>3.75</v>
      </c>
      <c r="X26" s="68">
        <v>27.5</v>
      </c>
      <c r="Y26" s="69">
        <v>25.5</v>
      </c>
      <c r="Z26" s="118">
        <v>25.5</v>
      </c>
      <c r="AA26" s="80">
        <f t="shared" si="23"/>
        <v>79</v>
      </c>
      <c r="AB26" s="123" t="str">
        <f t="shared" si="24"/>
        <v>A</v>
      </c>
      <c r="AC26" s="123" t="str">
        <f t="shared" si="25"/>
        <v>3.75</v>
      </c>
      <c r="AD26" s="68">
        <v>45</v>
      </c>
      <c r="AE26" s="69">
        <v>42</v>
      </c>
      <c r="AF26" s="80">
        <f t="shared" si="26"/>
        <v>87</v>
      </c>
      <c r="AG26" s="123" t="str">
        <f t="shared" si="27"/>
        <v>A+</v>
      </c>
      <c r="AH26" s="123" t="str">
        <f t="shared" si="28"/>
        <v>4.00</v>
      </c>
      <c r="AI26" s="68">
        <v>48</v>
      </c>
      <c r="AJ26" s="69">
        <v>43</v>
      </c>
      <c r="AK26" s="80">
        <f t="shared" si="29"/>
        <v>91</v>
      </c>
      <c r="AL26" s="123" t="str">
        <f t="shared" si="30"/>
        <v>A+</v>
      </c>
      <c r="AM26" s="123" t="str">
        <f t="shared" si="31"/>
        <v>4.00</v>
      </c>
      <c r="AN26" s="68">
        <v>77</v>
      </c>
      <c r="AO26" s="123" t="str">
        <f t="shared" si="32"/>
        <v>A</v>
      </c>
      <c r="AP26" s="123" t="str">
        <f t="shared" si="33"/>
        <v>3.75</v>
      </c>
      <c r="AQ26" s="68">
        <f t="shared" si="34"/>
        <v>81.75</v>
      </c>
      <c r="AR26" s="70">
        <v>21</v>
      </c>
      <c r="AS26" s="70">
        <v>21</v>
      </c>
      <c r="AT26" s="71">
        <f t="shared" si="35"/>
        <v>3.8928571428571428</v>
      </c>
      <c r="AU26" s="68">
        <v>544.5</v>
      </c>
      <c r="AV26" s="68"/>
      <c r="AW26" s="70">
        <v>143</v>
      </c>
      <c r="AX26" s="70"/>
      <c r="AY26" s="68">
        <f t="shared" si="36"/>
        <v>626.25</v>
      </c>
      <c r="AZ26" s="70">
        <f t="shared" si="37"/>
        <v>164</v>
      </c>
      <c r="BA26" s="70">
        <f t="shared" si="38"/>
        <v>164</v>
      </c>
      <c r="BB26" s="71">
        <f t="shared" si="39"/>
        <v>3.8185975609756095</v>
      </c>
      <c r="BC26" s="84" t="s">
        <v>5</v>
      </c>
      <c r="BD26" s="133" t="s">
        <v>606</v>
      </c>
      <c r="BE26" s="66" t="str">
        <f t="shared" si="40"/>
        <v>2016-1-4-003</v>
      </c>
      <c r="BF26" s="81"/>
      <c r="BG26" s="81"/>
      <c r="BH26" s="85"/>
    </row>
    <row r="27" spans="1:60" s="57" customFormat="1" ht="36" customHeight="1">
      <c r="A27" s="65">
        <v>4</v>
      </c>
      <c r="B27" s="75" t="s">
        <v>399</v>
      </c>
      <c r="C27" s="116" t="s">
        <v>678</v>
      </c>
      <c r="D27" s="65">
        <v>2016</v>
      </c>
      <c r="E27" s="65" t="s">
        <v>28</v>
      </c>
      <c r="F27" s="73">
        <v>14.5</v>
      </c>
      <c r="G27" s="73">
        <v>26</v>
      </c>
      <c r="H27" s="68">
        <v>24.5</v>
      </c>
      <c r="I27" s="80">
        <f t="shared" si="14"/>
        <v>65</v>
      </c>
      <c r="J27" s="123" t="str">
        <f t="shared" si="15"/>
        <v>B+</v>
      </c>
      <c r="K27" s="123" t="str">
        <f t="shared" si="16"/>
        <v>3.25</v>
      </c>
      <c r="L27" s="68">
        <v>19.5</v>
      </c>
      <c r="M27" s="68">
        <v>23</v>
      </c>
      <c r="N27" s="69">
        <v>18.5</v>
      </c>
      <c r="O27" s="80">
        <f t="shared" si="17"/>
        <v>61</v>
      </c>
      <c r="P27" s="123" t="str">
        <f t="shared" si="18"/>
        <v>B</v>
      </c>
      <c r="Q27" s="123" t="str">
        <f t="shared" si="19"/>
        <v>3.00</v>
      </c>
      <c r="R27" s="68">
        <v>19.5</v>
      </c>
      <c r="S27" s="68">
        <v>20</v>
      </c>
      <c r="T27" s="69">
        <v>22</v>
      </c>
      <c r="U27" s="80">
        <f t="shared" si="20"/>
        <v>62</v>
      </c>
      <c r="V27" s="123" t="str">
        <f t="shared" si="21"/>
        <v>B</v>
      </c>
      <c r="W27" s="123" t="str">
        <f t="shared" si="22"/>
        <v>3.00</v>
      </c>
      <c r="X27" s="68">
        <v>19.5</v>
      </c>
      <c r="Y27" s="69">
        <v>18.5</v>
      </c>
      <c r="Z27" s="118">
        <v>25</v>
      </c>
      <c r="AA27" s="80">
        <f t="shared" si="23"/>
        <v>63</v>
      </c>
      <c r="AB27" s="123" t="str">
        <f t="shared" si="24"/>
        <v>B</v>
      </c>
      <c r="AC27" s="123" t="str">
        <f t="shared" si="25"/>
        <v>3.00</v>
      </c>
      <c r="AD27" s="68">
        <v>40</v>
      </c>
      <c r="AE27" s="69">
        <v>36</v>
      </c>
      <c r="AF27" s="80">
        <f t="shared" si="26"/>
        <v>76</v>
      </c>
      <c r="AG27" s="123" t="str">
        <f t="shared" si="27"/>
        <v>A</v>
      </c>
      <c r="AH27" s="123" t="str">
        <f t="shared" si="28"/>
        <v>3.75</v>
      </c>
      <c r="AI27" s="68">
        <v>40</v>
      </c>
      <c r="AJ27" s="69">
        <v>43</v>
      </c>
      <c r="AK27" s="80">
        <f t="shared" si="29"/>
        <v>83</v>
      </c>
      <c r="AL27" s="123" t="str">
        <f t="shared" si="30"/>
        <v>A+</v>
      </c>
      <c r="AM27" s="123" t="str">
        <f t="shared" si="31"/>
        <v>4.00</v>
      </c>
      <c r="AN27" s="68">
        <v>70</v>
      </c>
      <c r="AO27" s="123" t="str">
        <f t="shared" si="32"/>
        <v>A-</v>
      </c>
      <c r="AP27" s="123" t="str">
        <f t="shared" si="33"/>
        <v>3.50</v>
      </c>
      <c r="AQ27" s="68">
        <f t="shared" si="34"/>
        <v>70.5</v>
      </c>
      <c r="AR27" s="70">
        <v>21</v>
      </c>
      <c r="AS27" s="70">
        <v>21</v>
      </c>
      <c r="AT27" s="71">
        <f t="shared" si="35"/>
        <v>3.3571428571428572</v>
      </c>
      <c r="AU27" s="68">
        <v>451.75</v>
      </c>
      <c r="AV27" s="68"/>
      <c r="AW27" s="70">
        <v>143</v>
      </c>
      <c r="AX27" s="70"/>
      <c r="AY27" s="68">
        <f t="shared" si="36"/>
        <v>522.25</v>
      </c>
      <c r="AZ27" s="70">
        <f t="shared" si="37"/>
        <v>164</v>
      </c>
      <c r="BA27" s="70">
        <f t="shared" si="38"/>
        <v>164</v>
      </c>
      <c r="BB27" s="71">
        <f t="shared" si="39"/>
        <v>3.1844512195121952</v>
      </c>
      <c r="BC27" s="84" t="s">
        <v>5</v>
      </c>
      <c r="BD27" s="133" t="s">
        <v>645</v>
      </c>
      <c r="BE27" s="66" t="str">
        <f t="shared" si="40"/>
        <v>2016-1-4-004</v>
      </c>
      <c r="BF27" s="81"/>
      <c r="BG27" s="81"/>
      <c r="BH27" s="85"/>
    </row>
    <row r="28" spans="1:60" s="5" customFormat="1" ht="36" customHeight="1">
      <c r="A28" s="65">
        <v>5</v>
      </c>
      <c r="B28" s="75" t="s">
        <v>400</v>
      </c>
      <c r="C28" s="116" t="s">
        <v>678</v>
      </c>
      <c r="D28" s="65">
        <v>2016</v>
      </c>
      <c r="E28" s="65" t="s">
        <v>28</v>
      </c>
      <c r="F28" s="73">
        <v>16</v>
      </c>
      <c r="G28" s="73">
        <v>23</v>
      </c>
      <c r="H28" s="68">
        <v>25</v>
      </c>
      <c r="I28" s="80">
        <f t="shared" si="14"/>
        <v>64</v>
      </c>
      <c r="J28" s="123" t="str">
        <f t="shared" si="15"/>
        <v>B</v>
      </c>
      <c r="K28" s="123" t="str">
        <f t="shared" si="16"/>
        <v>3.00</v>
      </c>
      <c r="L28" s="68">
        <v>21.5</v>
      </c>
      <c r="M28" s="68">
        <v>25</v>
      </c>
      <c r="N28" s="69">
        <v>25.5</v>
      </c>
      <c r="O28" s="80">
        <f t="shared" si="17"/>
        <v>72</v>
      </c>
      <c r="P28" s="123" t="str">
        <f t="shared" si="18"/>
        <v>A-</v>
      </c>
      <c r="Q28" s="123" t="str">
        <f t="shared" si="19"/>
        <v>3.50</v>
      </c>
      <c r="R28" s="68">
        <v>15</v>
      </c>
      <c r="S28" s="68">
        <v>25</v>
      </c>
      <c r="T28" s="69">
        <v>21</v>
      </c>
      <c r="U28" s="80">
        <f t="shared" si="20"/>
        <v>61</v>
      </c>
      <c r="V28" s="123" t="str">
        <f t="shared" si="21"/>
        <v>B</v>
      </c>
      <c r="W28" s="123" t="str">
        <f t="shared" si="22"/>
        <v>3.00</v>
      </c>
      <c r="X28" s="68">
        <v>17.5</v>
      </c>
      <c r="Y28" s="69">
        <v>19</v>
      </c>
      <c r="Z28" s="118">
        <v>23</v>
      </c>
      <c r="AA28" s="80">
        <f t="shared" si="23"/>
        <v>60</v>
      </c>
      <c r="AB28" s="123" t="str">
        <f t="shared" si="24"/>
        <v>B</v>
      </c>
      <c r="AC28" s="123" t="str">
        <f t="shared" si="25"/>
        <v>3.00</v>
      </c>
      <c r="AD28" s="68">
        <v>38</v>
      </c>
      <c r="AE28" s="69">
        <v>31</v>
      </c>
      <c r="AF28" s="80">
        <f t="shared" si="26"/>
        <v>69</v>
      </c>
      <c r="AG28" s="123" t="str">
        <f t="shared" si="27"/>
        <v>B+</v>
      </c>
      <c r="AH28" s="123" t="str">
        <f t="shared" si="28"/>
        <v>3.25</v>
      </c>
      <c r="AI28" s="68">
        <v>42</v>
      </c>
      <c r="AJ28" s="69">
        <v>34</v>
      </c>
      <c r="AK28" s="80">
        <f t="shared" si="29"/>
        <v>76</v>
      </c>
      <c r="AL28" s="123" t="str">
        <f t="shared" si="30"/>
        <v>A</v>
      </c>
      <c r="AM28" s="123" t="str">
        <f t="shared" si="31"/>
        <v>3.75</v>
      </c>
      <c r="AN28" s="68">
        <v>63</v>
      </c>
      <c r="AO28" s="123" t="str">
        <f t="shared" si="32"/>
        <v>B</v>
      </c>
      <c r="AP28" s="123" t="str">
        <f t="shared" si="33"/>
        <v>3.00</v>
      </c>
      <c r="AQ28" s="68">
        <f t="shared" si="34"/>
        <v>67.5</v>
      </c>
      <c r="AR28" s="70">
        <v>21</v>
      </c>
      <c r="AS28" s="70">
        <v>21</v>
      </c>
      <c r="AT28" s="71">
        <f t="shared" si="35"/>
        <v>3.2142857142857144</v>
      </c>
      <c r="AU28" s="68">
        <v>417.75</v>
      </c>
      <c r="AV28" s="68"/>
      <c r="AW28" s="70">
        <v>143</v>
      </c>
      <c r="AX28" s="70"/>
      <c r="AY28" s="68">
        <f t="shared" si="36"/>
        <v>485.25</v>
      </c>
      <c r="AZ28" s="70">
        <f t="shared" si="37"/>
        <v>164</v>
      </c>
      <c r="BA28" s="70">
        <f t="shared" si="38"/>
        <v>164</v>
      </c>
      <c r="BB28" s="71">
        <f t="shared" si="39"/>
        <v>2.9588414634146343</v>
      </c>
      <c r="BC28" s="84" t="s">
        <v>5</v>
      </c>
      <c r="BD28" s="133" t="s">
        <v>662</v>
      </c>
      <c r="BE28" s="66" t="str">
        <f t="shared" si="40"/>
        <v>2016-1-4-005</v>
      </c>
      <c r="BF28" s="81"/>
      <c r="BG28" s="81"/>
      <c r="BH28" s="85"/>
    </row>
    <row r="29" spans="1:60" s="57" customFormat="1" ht="36" customHeight="1">
      <c r="A29" s="65">
        <v>6</v>
      </c>
      <c r="B29" s="75" t="s">
        <v>401</v>
      </c>
      <c r="C29" s="116" t="s">
        <v>678</v>
      </c>
      <c r="D29" s="65">
        <v>2016</v>
      </c>
      <c r="E29" s="65" t="s">
        <v>28</v>
      </c>
      <c r="F29" s="73">
        <v>19</v>
      </c>
      <c r="G29" s="73">
        <v>26</v>
      </c>
      <c r="H29" s="68">
        <v>31</v>
      </c>
      <c r="I29" s="80">
        <f t="shared" si="14"/>
        <v>76</v>
      </c>
      <c r="J29" s="123" t="str">
        <f t="shared" si="15"/>
        <v>A</v>
      </c>
      <c r="K29" s="123" t="str">
        <f t="shared" si="16"/>
        <v>3.75</v>
      </c>
      <c r="L29" s="68">
        <v>22</v>
      </c>
      <c r="M29" s="68">
        <v>24.5</v>
      </c>
      <c r="N29" s="69">
        <v>32</v>
      </c>
      <c r="O29" s="80">
        <f t="shared" si="17"/>
        <v>79</v>
      </c>
      <c r="P29" s="123" t="str">
        <f t="shared" si="18"/>
        <v>A</v>
      </c>
      <c r="Q29" s="123" t="str">
        <f t="shared" si="19"/>
        <v>3.75</v>
      </c>
      <c r="R29" s="68">
        <v>25.5</v>
      </c>
      <c r="S29" s="68">
        <v>15</v>
      </c>
      <c r="T29" s="69">
        <v>23</v>
      </c>
      <c r="U29" s="80">
        <f t="shared" si="20"/>
        <v>64</v>
      </c>
      <c r="V29" s="123" t="str">
        <f t="shared" si="21"/>
        <v>B</v>
      </c>
      <c r="W29" s="123" t="str">
        <f t="shared" si="22"/>
        <v>3.00</v>
      </c>
      <c r="X29" s="68">
        <v>26</v>
      </c>
      <c r="Y29" s="69">
        <v>23</v>
      </c>
      <c r="Z29" s="118">
        <v>23.5</v>
      </c>
      <c r="AA29" s="80">
        <f t="shared" si="23"/>
        <v>73</v>
      </c>
      <c r="AB29" s="123" t="str">
        <f t="shared" si="24"/>
        <v>A-</v>
      </c>
      <c r="AC29" s="123" t="str">
        <f t="shared" si="25"/>
        <v>3.50</v>
      </c>
      <c r="AD29" s="68">
        <v>41</v>
      </c>
      <c r="AE29" s="69">
        <v>42</v>
      </c>
      <c r="AF29" s="80">
        <f t="shared" si="26"/>
        <v>83</v>
      </c>
      <c r="AG29" s="123" t="str">
        <f t="shared" si="27"/>
        <v>A+</v>
      </c>
      <c r="AH29" s="123" t="str">
        <f t="shared" si="28"/>
        <v>4.00</v>
      </c>
      <c r="AI29" s="68">
        <v>45</v>
      </c>
      <c r="AJ29" s="69">
        <v>39</v>
      </c>
      <c r="AK29" s="80">
        <f t="shared" si="29"/>
        <v>84</v>
      </c>
      <c r="AL29" s="123" t="str">
        <f t="shared" si="30"/>
        <v>A+</v>
      </c>
      <c r="AM29" s="123" t="str">
        <f t="shared" si="31"/>
        <v>4.00</v>
      </c>
      <c r="AN29" s="68">
        <v>73</v>
      </c>
      <c r="AO29" s="123" t="str">
        <f t="shared" si="32"/>
        <v>A-</v>
      </c>
      <c r="AP29" s="123" t="str">
        <f t="shared" si="33"/>
        <v>3.50</v>
      </c>
      <c r="AQ29" s="68">
        <f t="shared" si="34"/>
        <v>76.5</v>
      </c>
      <c r="AR29" s="70">
        <v>21</v>
      </c>
      <c r="AS29" s="70">
        <v>21</v>
      </c>
      <c r="AT29" s="71">
        <f t="shared" si="35"/>
        <v>3.6428571428571428</v>
      </c>
      <c r="AU29" s="68">
        <v>539.75</v>
      </c>
      <c r="AV29" s="68"/>
      <c r="AW29" s="70">
        <v>143</v>
      </c>
      <c r="AX29" s="70"/>
      <c r="AY29" s="68">
        <f t="shared" si="36"/>
        <v>616.25</v>
      </c>
      <c r="AZ29" s="70">
        <f t="shared" si="37"/>
        <v>164</v>
      </c>
      <c r="BA29" s="70">
        <f t="shared" si="38"/>
        <v>164</v>
      </c>
      <c r="BB29" s="71">
        <f t="shared" si="39"/>
        <v>3.7576219512195124</v>
      </c>
      <c r="BC29" s="84" t="s">
        <v>5</v>
      </c>
      <c r="BD29" s="133" t="s">
        <v>612</v>
      </c>
      <c r="BE29" s="66" t="str">
        <f t="shared" si="40"/>
        <v>2016-1-4-007</v>
      </c>
      <c r="BF29" s="81"/>
      <c r="BG29" s="81"/>
      <c r="BH29" s="88"/>
    </row>
    <row r="30" spans="1:60" s="5" customFormat="1" ht="36" customHeight="1">
      <c r="A30" s="65">
        <v>7</v>
      </c>
      <c r="B30" s="75" t="s">
        <v>402</v>
      </c>
      <c r="C30" s="116" t="s">
        <v>678</v>
      </c>
      <c r="D30" s="65">
        <v>2016</v>
      </c>
      <c r="E30" s="65" t="s">
        <v>28</v>
      </c>
      <c r="F30" s="73">
        <v>4.5</v>
      </c>
      <c r="G30" s="73">
        <v>17</v>
      </c>
      <c r="H30" s="68">
        <v>28.5</v>
      </c>
      <c r="I30" s="80">
        <f t="shared" si="14"/>
        <v>50</v>
      </c>
      <c r="J30" s="123" t="str">
        <f t="shared" si="15"/>
        <v>C+</v>
      </c>
      <c r="K30" s="123" t="str">
        <f t="shared" si="16"/>
        <v>2.50</v>
      </c>
      <c r="L30" s="68">
        <v>7</v>
      </c>
      <c r="M30" s="68">
        <v>7</v>
      </c>
      <c r="N30" s="69">
        <v>16</v>
      </c>
      <c r="O30" s="80">
        <f t="shared" si="17"/>
        <v>30</v>
      </c>
      <c r="P30" s="123" t="str">
        <f t="shared" si="18"/>
        <v>F</v>
      </c>
      <c r="Q30" s="123" t="str">
        <f t="shared" si="19"/>
        <v>0.00</v>
      </c>
      <c r="R30" s="68">
        <v>15</v>
      </c>
      <c r="S30" s="68">
        <v>9</v>
      </c>
      <c r="T30" s="69">
        <v>16.5</v>
      </c>
      <c r="U30" s="80">
        <f t="shared" si="20"/>
        <v>41</v>
      </c>
      <c r="V30" s="123" t="str">
        <f t="shared" si="21"/>
        <v>D</v>
      </c>
      <c r="W30" s="123" t="str">
        <f t="shared" si="22"/>
        <v>2.00</v>
      </c>
      <c r="X30" s="68">
        <v>5.5</v>
      </c>
      <c r="Y30" s="69">
        <v>16</v>
      </c>
      <c r="Z30" s="118">
        <v>20</v>
      </c>
      <c r="AA30" s="80">
        <f t="shared" si="23"/>
        <v>42</v>
      </c>
      <c r="AB30" s="123" t="str">
        <f t="shared" si="24"/>
        <v>D</v>
      </c>
      <c r="AC30" s="123" t="str">
        <f t="shared" si="25"/>
        <v>2.00</v>
      </c>
      <c r="AD30" s="68">
        <v>35</v>
      </c>
      <c r="AE30" s="69">
        <v>27</v>
      </c>
      <c r="AF30" s="80">
        <f t="shared" si="26"/>
        <v>62</v>
      </c>
      <c r="AG30" s="123" t="str">
        <f t="shared" si="27"/>
        <v>B</v>
      </c>
      <c r="AH30" s="123" t="str">
        <f t="shared" si="28"/>
        <v>3.00</v>
      </c>
      <c r="AI30" s="68">
        <v>44</v>
      </c>
      <c r="AJ30" s="69">
        <v>33</v>
      </c>
      <c r="AK30" s="80">
        <f t="shared" si="29"/>
        <v>77</v>
      </c>
      <c r="AL30" s="123" t="str">
        <f t="shared" si="30"/>
        <v>A</v>
      </c>
      <c r="AM30" s="123" t="str">
        <f t="shared" si="31"/>
        <v>3.75</v>
      </c>
      <c r="AN30" s="68">
        <v>60</v>
      </c>
      <c r="AO30" s="123" t="str">
        <f t="shared" si="32"/>
        <v>B</v>
      </c>
      <c r="AP30" s="123" t="str">
        <f t="shared" si="33"/>
        <v>3.00</v>
      </c>
      <c r="AQ30" s="68">
        <f t="shared" si="34"/>
        <v>48.75</v>
      </c>
      <c r="AR30" s="70">
        <v>21</v>
      </c>
      <c r="AS30" s="70">
        <v>18</v>
      </c>
      <c r="AT30" s="71">
        <f t="shared" si="35"/>
        <v>2.7083333333333335</v>
      </c>
      <c r="AU30" s="68">
        <v>361</v>
      </c>
      <c r="AV30" s="68"/>
      <c r="AW30" s="70">
        <v>137</v>
      </c>
      <c r="AX30" s="70"/>
      <c r="AY30" s="68">
        <f t="shared" si="36"/>
        <v>409.75</v>
      </c>
      <c r="AZ30" s="70">
        <f t="shared" si="37"/>
        <v>164</v>
      </c>
      <c r="BA30" s="70">
        <f t="shared" si="38"/>
        <v>155</v>
      </c>
      <c r="BB30" s="71">
        <f t="shared" si="39"/>
        <v>2.6435483870967742</v>
      </c>
      <c r="BC30" s="81" t="s">
        <v>96</v>
      </c>
      <c r="BD30" s="133"/>
      <c r="BE30" s="66" t="str">
        <f t="shared" si="40"/>
        <v>2016-1-4-008</v>
      </c>
      <c r="BF30" s="81" t="s">
        <v>590</v>
      </c>
      <c r="BG30" s="81" t="s">
        <v>586</v>
      </c>
      <c r="BH30" s="85"/>
    </row>
    <row r="31" spans="1:60" s="57" customFormat="1" ht="36" customHeight="1">
      <c r="A31" s="65">
        <v>8</v>
      </c>
      <c r="B31" s="75" t="s">
        <v>403</v>
      </c>
      <c r="C31" s="116" t="s">
        <v>678</v>
      </c>
      <c r="D31" s="65">
        <v>2016</v>
      </c>
      <c r="E31" s="65" t="s">
        <v>28</v>
      </c>
      <c r="F31" s="73">
        <v>20.5</v>
      </c>
      <c r="G31" s="73">
        <v>29</v>
      </c>
      <c r="H31" s="68">
        <v>28</v>
      </c>
      <c r="I31" s="80">
        <f t="shared" si="14"/>
        <v>78</v>
      </c>
      <c r="J31" s="123" t="str">
        <f t="shared" si="15"/>
        <v>A</v>
      </c>
      <c r="K31" s="123" t="str">
        <f t="shared" si="16"/>
        <v>3.75</v>
      </c>
      <c r="L31" s="68">
        <v>24.5</v>
      </c>
      <c r="M31" s="68">
        <v>26</v>
      </c>
      <c r="N31" s="69">
        <v>32</v>
      </c>
      <c r="O31" s="80">
        <f t="shared" si="17"/>
        <v>83</v>
      </c>
      <c r="P31" s="123" t="str">
        <f t="shared" si="18"/>
        <v>A+</v>
      </c>
      <c r="Q31" s="123" t="str">
        <f t="shared" si="19"/>
        <v>4.00</v>
      </c>
      <c r="R31" s="68">
        <v>27.5</v>
      </c>
      <c r="S31" s="68">
        <v>23</v>
      </c>
      <c r="T31" s="69">
        <v>21.5</v>
      </c>
      <c r="U31" s="80">
        <f t="shared" si="20"/>
        <v>72</v>
      </c>
      <c r="V31" s="123" t="str">
        <f t="shared" si="21"/>
        <v>A-</v>
      </c>
      <c r="W31" s="123" t="str">
        <f t="shared" si="22"/>
        <v>3.50</v>
      </c>
      <c r="X31" s="68">
        <v>25</v>
      </c>
      <c r="Y31" s="69">
        <v>23.5</v>
      </c>
      <c r="Z31" s="118">
        <v>25</v>
      </c>
      <c r="AA31" s="80">
        <f t="shared" si="23"/>
        <v>74</v>
      </c>
      <c r="AB31" s="123" t="str">
        <f t="shared" si="24"/>
        <v>A-</v>
      </c>
      <c r="AC31" s="123" t="str">
        <f t="shared" si="25"/>
        <v>3.50</v>
      </c>
      <c r="AD31" s="68">
        <v>41</v>
      </c>
      <c r="AE31" s="69">
        <v>42</v>
      </c>
      <c r="AF31" s="80">
        <f t="shared" si="26"/>
        <v>83</v>
      </c>
      <c r="AG31" s="123" t="str">
        <f t="shared" si="27"/>
        <v>A+</v>
      </c>
      <c r="AH31" s="123" t="str">
        <f t="shared" si="28"/>
        <v>4.00</v>
      </c>
      <c r="AI31" s="68">
        <v>45</v>
      </c>
      <c r="AJ31" s="69">
        <v>42</v>
      </c>
      <c r="AK31" s="80">
        <f t="shared" si="29"/>
        <v>87</v>
      </c>
      <c r="AL31" s="123" t="str">
        <f t="shared" si="30"/>
        <v>A+</v>
      </c>
      <c r="AM31" s="123" t="str">
        <f t="shared" si="31"/>
        <v>4.00</v>
      </c>
      <c r="AN31" s="68">
        <v>75</v>
      </c>
      <c r="AO31" s="123" t="str">
        <f t="shared" si="32"/>
        <v>A</v>
      </c>
      <c r="AP31" s="123" t="str">
        <f t="shared" si="33"/>
        <v>3.75</v>
      </c>
      <c r="AQ31" s="68">
        <f t="shared" si="34"/>
        <v>79.5</v>
      </c>
      <c r="AR31" s="70">
        <v>21</v>
      </c>
      <c r="AS31" s="70">
        <v>21</v>
      </c>
      <c r="AT31" s="71">
        <f t="shared" si="35"/>
        <v>3.7857142857142856</v>
      </c>
      <c r="AU31" s="68">
        <v>529</v>
      </c>
      <c r="AV31" s="68"/>
      <c r="AW31" s="70">
        <v>143</v>
      </c>
      <c r="AX31" s="70"/>
      <c r="AY31" s="68">
        <f t="shared" si="36"/>
        <v>608.5</v>
      </c>
      <c r="AZ31" s="70">
        <f t="shared" si="37"/>
        <v>164</v>
      </c>
      <c r="BA31" s="70">
        <f t="shared" si="38"/>
        <v>164</v>
      </c>
      <c r="BB31" s="71">
        <f t="shared" si="39"/>
        <v>3.7103658536585367</v>
      </c>
      <c r="BC31" s="84" t="s">
        <v>5</v>
      </c>
      <c r="BD31" s="133" t="s">
        <v>618</v>
      </c>
      <c r="BE31" s="66" t="str">
        <f t="shared" si="40"/>
        <v>2016-1-4-009</v>
      </c>
      <c r="BF31" s="81"/>
      <c r="BG31" s="81"/>
      <c r="BH31" s="85"/>
    </row>
    <row r="32" spans="1:60" s="5" customFormat="1" ht="36" customHeight="1">
      <c r="A32" s="65">
        <v>9</v>
      </c>
      <c r="B32" s="75" t="s">
        <v>404</v>
      </c>
      <c r="C32" s="116" t="s">
        <v>678</v>
      </c>
      <c r="D32" s="65">
        <v>2016</v>
      </c>
      <c r="E32" s="65" t="s">
        <v>28</v>
      </c>
      <c r="F32" s="73">
        <v>19</v>
      </c>
      <c r="G32" s="73">
        <v>30.5</v>
      </c>
      <c r="H32" s="73">
        <v>31</v>
      </c>
      <c r="I32" s="80">
        <f t="shared" si="14"/>
        <v>81</v>
      </c>
      <c r="J32" s="123" t="str">
        <f t="shared" si="15"/>
        <v>A+</v>
      </c>
      <c r="K32" s="123" t="str">
        <f t="shared" si="16"/>
        <v>4.00</v>
      </c>
      <c r="L32" s="68">
        <v>18</v>
      </c>
      <c r="M32" s="68">
        <v>24</v>
      </c>
      <c r="N32" s="69">
        <v>22</v>
      </c>
      <c r="O32" s="80">
        <f t="shared" si="17"/>
        <v>64</v>
      </c>
      <c r="P32" s="123" t="str">
        <f t="shared" si="18"/>
        <v>B</v>
      </c>
      <c r="Q32" s="123" t="str">
        <f t="shared" si="19"/>
        <v>3.00</v>
      </c>
      <c r="R32" s="68">
        <v>15</v>
      </c>
      <c r="S32" s="68">
        <v>17</v>
      </c>
      <c r="T32" s="69">
        <v>19</v>
      </c>
      <c r="U32" s="80">
        <f t="shared" si="20"/>
        <v>51</v>
      </c>
      <c r="V32" s="123" t="str">
        <f t="shared" si="21"/>
        <v>C+</v>
      </c>
      <c r="W32" s="123" t="str">
        <f t="shared" si="22"/>
        <v>2.50</v>
      </c>
      <c r="X32" s="68">
        <v>18.5</v>
      </c>
      <c r="Y32" s="69">
        <v>17.5</v>
      </c>
      <c r="Z32" s="118">
        <v>22.5</v>
      </c>
      <c r="AA32" s="80">
        <f t="shared" si="23"/>
        <v>59</v>
      </c>
      <c r="AB32" s="123" t="str">
        <f t="shared" si="24"/>
        <v>B-</v>
      </c>
      <c r="AC32" s="123" t="str">
        <f t="shared" si="25"/>
        <v>2.75</v>
      </c>
      <c r="AD32" s="68">
        <v>42</v>
      </c>
      <c r="AE32" s="69">
        <v>33</v>
      </c>
      <c r="AF32" s="80">
        <f t="shared" si="26"/>
        <v>75</v>
      </c>
      <c r="AG32" s="123" t="str">
        <f t="shared" si="27"/>
        <v>A</v>
      </c>
      <c r="AH32" s="123" t="str">
        <f t="shared" si="28"/>
        <v>3.75</v>
      </c>
      <c r="AI32" s="68">
        <v>42</v>
      </c>
      <c r="AJ32" s="69">
        <v>33</v>
      </c>
      <c r="AK32" s="80">
        <f t="shared" si="29"/>
        <v>75</v>
      </c>
      <c r="AL32" s="123" t="str">
        <f t="shared" si="30"/>
        <v>A</v>
      </c>
      <c r="AM32" s="123" t="str">
        <f t="shared" si="31"/>
        <v>3.75</v>
      </c>
      <c r="AN32" s="68">
        <v>70</v>
      </c>
      <c r="AO32" s="123" t="str">
        <f t="shared" si="32"/>
        <v>A-</v>
      </c>
      <c r="AP32" s="123" t="str">
        <f t="shared" si="33"/>
        <v>3.50</v>
      </c>
      <c r="AQ32" s="68">
        <f t="shared" si="34"/>
        <v>69.75</v>
      </c>
      <c r="AR32" s="70">
        <v>21</v>
      </c>
      <c r="AS32" s="70">
        <v>21</v>
      </c>
      <c r="AT32" s="71">
        <f t="shared" si="35"/>
        <v>3.3214285714285716</v>
      </c>
      <c r="AU32" s="68">
        <v>455.25</v>
      </c>
      <c r="AV32" s="68">
        <v>6.75</v>
      </c>
      <c r="AW32" s="70">
        <v>140</v>
      </c>
      <c r="AX32" s="70">
        <v>3</v>
      </c>
      <c r="AY32" s="68">
        <f t="shared" si="36"/>
        <v>531.75</v>
      </c>
      <c r="AZ32" s="70">
        <f t="shared" si="37"/>
        <v>164</v>
      </c>
      <c r="BA32" s="70">
        <f t="shared" si="38"/>
        <v>164</v>
      </c>
      <c r="BB32" s="71">
        <f t="shared" si="39"/>
        <v>3.2423780487804876</v>
      </c>
      <c r="BC32" s="81" t="s">
        <v>5</v>
      </c>
      <c r="BD32" s="133"/>
      <c r="BE32" s="66" t="str">
        <f t="shared" si="40"/>
        <v>2016-1-4-010</v>
      </c>
      <c r="BF32" s="81"/>
      <c r="BG32" s="81"/>
      <c r="BH32" s="140" t="s">
        <v>677</v>
      </c>
    </row>
    <row r="33" spans="1:60" s="57" customFormat="1" ht="36" customHeight="1">
      <c r="A33" s="65">
        <v>10</v>
      </c>
      <c r="B33" s="75" t="s">
        <v>405</v>
      </c>
      <c r="C33" s="116" t="s">
        <v>678</v>
      </c>
      <c r="D33" s="65">
        <v>2016</v>
      </c>
      <c r="E33" s="65" t="s">
        <v>28</v>
      </c>
      <c r="F33" s="73">
        <v>19.5</v>
      </c>
      <c r="G33" s="73">
        <v>25</v>
      </c>
      <c r="H33" s="73">
        <v>29</v>
      </c>
      <c r="I33" s="80">
        <f t="shared" si="14"/>
        <v>74</v>
      </c>
      <c r="J33" s="123" t="str">
        <f t="shared" si="15"/>
        <v>A-</v>
      </c>
      <c r="K33" s="123" t="str">
        <f t="shared" si="16"/>
        <v>3.50</v>
      </c>
      <c r="L33" s="68">
        <v>24.5</v>
      </c>
      <c r="M33" s="68">
        <v>24</v>
      </c>
      <c r="N33" s="69">
        <v>25.5</v>
      </c>
      <c r="O33" s="80">
        <f t="shared" si="17"/>
        <v>74</v>
      </c>
      <c r="P33" s="123" t="str">
        <f t="shared" si="18"/>
        <v>A-</v>
      </c>
      <c r="Q33" s="123" t="str">
        <f t="shared" si="19"/>
        <v>3.50</v>
      </c>
      <c r="R33" s="68">
        <v>25</v>
      </c>
      <c r="S33" s="68">
        <v>21</v>
      </c>
      <c r="T33" s="69">
        <v>24</v>
      </c>
      <c r="U33" s="80">
        <f t="shared" si="20"/>
        <v>70</v>
      </c>
      <c r="V33" s="123" t="str">
        <f t="shared" si="21"/>
        <v>A-</v>
      </c>
      <c r="W33" s="123" t="str">
        <f t="shared" si="22"/>
        <v>3.50</v>
      </c>
      <c r="X33" s="68">
        <v>25</v>
      </c>
      <c r="Y33" s="69">
        <v>21</v>
      </c>
      <c r="Z33" s="118">
        <v>21</v>
      </c>
      <c r="AA33" s="80">
        <f t="shared" si="23"/>
        <v>67</v>
      </c>
      <c r="AB33" s="123" t="str">
        <f t="shared" si="24"/>
        <v>B+</v>
      </c>
      <c r="AC33" s="123" t="str">
        <f t="shared" si="25"/>
        <v>3.25</v>
      </c>
      <c r="AD33" s="68">
        <v>44</v>
      </c>
      <c r="AE33" s="69">
        <v>35</v>
      </c>
      <c r="AF33" s="80">
        <f t="shared" si="26"/>
        <v>79</v>
      </c>
      <c r="AG33" s="123" t="str">
        <f t="shared" si="27"/>
        <v>A</v>
      </c>
      <c r="AH33" s="123" t="str">
        <f t="shared" si="28"/>
        <v>3.75</v>
      </c>
      <c r="AI33" s="68">
        <v>38</v>
      </c>
      <c r="AJ33" s="69">
        <v>35</v>
      </c>
      <c r="AK33" s="80">
        <f t="shared" si="29"/>
        <v>73</v>
      </c>
      <c r="AL33" s="123" t="str">
        <f t="shared" si="30"/>
        <v>A-</v>
      </c>
      <c r="AM33" s="123" t="str">
        <f t="shared" si="31"/>
        <v>3.50</v>
      </c>
      <c r="AN33" s="68">
        <v>58</v>
      </c>
      <c r="AO33" s="123" t="str">
        <f t="shared" si="32"/>
        <v>B-</v>
      </c>
      <c r="AP33" s="123" t="str">
        <f t="shared" si="33"/>
        <v>2.75</v>
      </c>
      <c r="AQ33" s="68">
        <f t="shared" si="34"/>
        <v>71.25</v>
      </c>
      <c r="AR33" s="70">
        <v>21</v>
      </c>
      <c r="AS33" s="70">
        <v>21</v>
      </c>
      <c r="AT33" s="71">
        <f t="shared" si="35"/>
        <v>3.3928571428571428</v>
      </c>
      <c r="AU33" s="68">
        <v>511</v>
      </c>
      <c r="AV33" s="68"/>
      <c r="AW33" s="70">
        <v>143</v>
      </c>
      <c r="AX33" s="70"/>
      <c r="AY33" s="68">
        <f t="shared" si="36"/>
        <v>582.25</v>
      </c>
      <c r="AZ33" s="70">
        <f t="shared" si="37"/>
        <v>164</v>
      </c>
      <c r="BA33" s="70">
        <f t="shared" si="38"/>
        <v>164</v>
      </c>
      <c r="BB33" s="71">
        <f t="shared" si="39"/>
        <v>3.5503048780487805</v>
      </c>
      <c r="BC33" s="84" t="s">
        <v>5</v>
      </c>
      <c r="BD33" s="133" t="s">
        <v>629</v>
      </c>
      <c r="BE33" s="66" t="str">
        <f t="shared" si="40"/>
        <v>2016-1-4-011</v>
      </c>
      <c r="BF33" s="81"/>
      <c r="BG33" s="81"/>
      <c r="BH33" s="85"/>
    </row>
  </sheetData>
  <mergeCells count="106">
    <mergeCell ref="AD20:AH20"/>
    <mergeCell ref="AI20:AM20"/>
    <mergeCell ref="AN20:AP20"/>
    <mergeCell ref="AG21:AG23"/>
    <mergeCell ref="AL21:AL23"/>
    <mergeCell ref="AO21:AO23"/>
    <mergeCell ref="AP21:AP23"/>
    <mergeCell ref="AE22:AE23"/>
    <mergeCell ref="AF22:AF23"/>
    <mergeCell ref="AI22:AI23"/>
    <mergeCell ref="AN22:AN23"/>
    <mergeCell ref="AJ22:AJ23"/>
    <mergeCell ref="AK22:AK23"/>
    <mergeCell ref="AH21:AH23"/>
    <mergeCell ref="AM21:AM23"/>
    <mergeCell ref="AQ17:AQ23"/>
    <mergeCell ref="AR17:AR23"/>
    <mergeCell ref="AI17:AM17"/>
    <mergeCell ref="AN17:AP17"/>
    <mergeCell ref="AD18:AH18"/>
    <mergeCell ref="AI18:AM18"/>
    <mergeCell ref="AN18:AP18"/>
    <mergeCell ref="AD19:AH19"/>
    <mergeCell ref="AI19:AM19"/>
    <mergeCell ref="AN19:AP19"/>
    <mergeCell ref="BH17:BH23"/>
    <mergeCell ref="AT22:AT23"/>
    <mergeCell ref="BB22:BB23"/>
    <mergeCell ref="AV17:AV23"/>
    <mergeCell ref="AX17:AX23"/>
    <mergeCell ref="AD22:AD23"/>
    <mergeCell ref="AD17:AH17"/>
    <mergeCell ref="AX11:AY11"/>
    <mergeCell ref="AS17:AS23"/>
    <mergeCell ref="AT17:AT21"/>
    <mergeCell ref="AY17:AY23"/>
    <mergeCell ref="BB17:BB21"/>
    <mergeCell ref="BE17:BE23"/>
    <mergeCell ref="BG17:BG23"/>
    <mergeCell ref="BC17:BC23"/>
    <mergeCell ref="BD17:BD23"/>
    <mergeCell ref="BF17:BF23"/>
    <mergeCell ref="AZ17:AZ23"/>
    <mergeCell ref="BA17:BA23"/>
    <mergeCell ref="AU17:AU23"/>
    <mergeCell ref="AW17:AW23"/>
    <mergeCell ref="AC21:AC23"/>
    <mergeCell ref="R17:W17"/>
    <mergeCell ref="X17:AC17"/>
    <mergeCell ref="V21:V23"/>
    <mergeCell ref="O22:O23"/>
    <mergeCell ref="R22:R23"/>
    <mergeCell ref="S22:T22"/>
    <mergeCell ref="U22:U23"/>
    <mergeCell ref="L20:Q20"/>
    <mergeCell ref="R20:W20"/>
    <mergeCell ref="X20:AC20"/>
    <mergeCell ref="L22:L23"/>
    <mergeCell ref="M22:N22"/>
    <mergeCell ref="W21:W23"/>
    <mergeCell ref="Y21:Z21"/>
    <mergeCell ref="AB21:AB23"/>
    <mergeCell ref="X22:X23"/>
    <mergeCell ref="L18:Q18"/>
    <mergeCell ref="R18:W18"/>
    <mergeCell ref="X18:AC18"/>
    <mergeCell ref="L19:Q19"/>
    <mergeCell ref="R19:W19"/>
    <mergeCell ref="X19:AC19"/>
    <mergeCell ref="AA22:AA23"/>
    <mergeCell ref="A17:A23"/>
    <mergeCell ref="B17:B23"/>
    <mergeCell ref="C17:C23"/>
    <mergeCell ref="D17:D23"/>
    <mergeCell ref="E17:E21"/>
    <mergeCell ref="F17:K17"/>
    <mergeCell ref="F19:K19"/>
    <mergeCell ref="F20:K20"/>
    <mergeCell ref="G21:H21"/>
    <mergeCell ref="J21:J23"/>
    <mergeCell ref="E22:E23"/>
    <mergeCell ref="F22:F23"/>
    <mergeCell ref="G22:H22"/>
    <mergeCell ref="I22:I23"/>
    <mergeCell ref="F18:K18"/>
    <mergeCell ref="K21:K23"/>
    <mergeCell ref="M21:N21"/>
    <mergeCell ref="P21:P23"/>
    <mergeCell ref="Q21:Q23"/>
    <mergeCell ref="H14:L14"/>
    <mergeCell ref="M14:Q14"/>
    <mergeCell ref="H15:L15"/>
    <mergeCell ref="M15:Q15"/>
    <mergeCell ref="L17:Q17"/>
    <mergeCell ref="Y22:Z22"/>
    <mergeCell ref="S21:T21"/>
    <mergeCell ref="H13:L13"/>
    <mergeCell ref="M13:Q13"/>
    <mergeCell ref="C2:E2"/>
    <mergeCell ref="W3:AP3"/>
    <mergeCell ref="W4:AP4"/>
    <mergeCell ref="W5:AP5"/>
    <mergeCell ref="W6:AP6"/>
    <mergeCell ref="W7:AP7"/>
    <mergeCell ref="H12:L12"/>
    <mergeCell ref="M12:Q12"/>
  </mergeCells>
  <conditionalFormatting sqref="I24:K33 O24:Q33 U24:W33 AA24:AC33 AF24:AH33 AK24:AM33 AO24:AP33">
    <cfRule type="cellIs" dxfId="29" priority="196" operator="equal">
      <formula>"F"</formula>
    </cfRule>
  </conditionalFormatting>
  <conditionalFormatting sqref="I24:I33 L24:O33 R24:U33 X24:AA33 AD24:AH33 AJ24:AM33 AO24:AP33">
    <cfRule type="containsText" dxfId="28" priority="194" operator="containsText" text="F">
      <formula>NOT(ISERROR(SEARCH("F",I24)))</formula>
    </cfRule>
  </conditionalFormatting>
  <conditionalFormatting sqref="J24:K33 P24:Q33 V24:W33 AB24:AC33 AG24:AI33 AL24:AP33">
    <cfRule type="containsText" dxfId="27" priority="192" operator="containsText" text="F">
      <formula>NOT(ISERROR(SEARCH("F",J24)))</formula>
    </cfRule>
  </conditionalFormatting>
  <conditionalFormatting sqref="I24:K33 O24:Q33 U24:W33 AA24:AC33 AF24:AH33 AK24:AM33 AO24:AP33">
    <cfRule type="containsText" dxfId="26" priority="146" operator="containsText" text="Absent">
      <formula>NOT(ISERROR(SEARCH("Absent",I24)))</formula>
    </cfRule>
    <cfRule type="containsText" dxfId="25" priority="147" operator="containsText" text="F">
      <formula>NOT(ISERROR(SEARCH("F",I24)))</formula>
    </cfRule>
  </conditionalFormatting>
  <pageMargins left="2" right="1.5" top="0.75" bottom="0.5" header="0.3" footer="0.3"/>
  <pageSetup paperSize="15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BB33"/>
  <sheetViews>
    <sheetView showWhiteSpace="0" view="pageBreakPreview" zoomScale="40" zoomScaleSheetLayoutView="40" workbookViewId="0">
      <selection activeCell="E29" sqref="E29"/>
    </sheetView>
  </sheetViews>
  <sheetFormatPr defaultColWidth="9.140625" defaultRowHeight="15"/>
  <cols>
    <col min="1" max="1" width="5.7109375" style="3" customWidth="1"/>
    <col min="2" max="2" width="15.7109375" style="19" customWidth="1"/>
    <col min="3" max="3" width="30.7109375" style="19" customWidth="1"/>
    <col min="4" max="4" width="10.7109375" style="3" customWidth="1"/>
    <col min="5" max="5" width="30.7109375" style="8" customWidth="1"/>
    <col min="6" max="36" width="6.42578125" style="3" customWidth="1"/>
    <col min="37" max="48" width="8.7109375" style="3" customWidth="1"/>
    <col min="49" max="50" width="10.7109375" style="27" customWidth="1"/>
    <col min="51" max="51" width="15.7109375" style="19" customWidth="1"/>
    <col min="52" max="53" width="20.7109375" style="19" customWidth="1"/>
    <col min="54" max="54" width="20.7109375" style="56" customWidth="1"/>
    <col min="55" max="16384" width="9.140625" style="3"/>
  </cols>
  <sheetData>
    <row r="2" spans="2:54">
      <c r="C2" s="169" t="s">
        <v>36</v>
      </c>
      <c r="D2" s="170"/>
      <c r="E2" s="171"/>
    </row>
    <row r="3" spans="2:54" s="18" customFormat="1" ht="27" customHeight="1">
      <c r="B3" s="12"/>
      <c r="C3" s="52" t="s">
        <v>89</v>
      </c>
      <c r="D3" s="52" t="s">
        <v>90</v>
      </c>
      <c r="E3" s="52" t="s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41" t="s">
        <v>30</v>
      </c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6"/>
      <c r="AP3" s="16"/>
      <c r="AQ3" s="16"/>
      <c r="AR3" s="16"/>
      <c r="AS3" s="16"/>
      <c r="AT3" s="16"/>
      <c r="AU3" s="16"/>
      <c r="AV3" s="16"/>
      <c r="AW3" s="28"/>
      <c r="AX3" s="28"/>
      <c r="AY3" s="23"/>
      <c r="AZ3" s="23"/>
      <c r="BA3" s="94" t="s">
        <v>97</v>
      </c>
      <c r="BB3" s="17"/>
    </row>
    <row r="4" spans="2:54" ht="20.25" customHeight="1">
      <c r="B4" s="38"/>
      <c r="C4" s="104" t="s">
        <v>91</v>
      </c>
      <c r="D4" s="104" t="s">
        <v>2</v>
      </c>
      <c r="E4" s="105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42" t="s">
        <v>31</v>
      </c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"/>
      <c r="AP4" s="1"/>
      <c r="AQ4" s="1"/>
      <c r="AR4" s="1"/>
      <c r="AS4" s="1"/>
      <c r="AT4" s="1"/>
      <c r="AU4" s="1"/>
      <c r="AV4" s="1"/>
      <c r="AW4" s="29"/>
      <c r="AX4" s="29"/>
      <c r="AY4" s="20"/>
      <c r="AZ4" s="20"/>
      <c r="BA4" s="20"/>
      <c r="BB4" s="17"/>
    </row>
    <row r="5" spans="2:54" ht="16.5" customHeight="1">
      <c r="B5" s="22"/>
      <c r="C5" s="104" t="s">
        <v>124</v>
      </c>
      <c r="D5" s="104" t="s">
        <v>3</v>
      </c>
      <c r="E5" s="105">
        <v>3.75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42" t="s">
        <v>64</v>
      </c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"/>
      <c r="AP5" s="1"/>
      <c r="AQ5" s="1"/>
      <c r="AR5" s="1"/>
      <c r="AS5" s="1"/>
      <c r="AT5" s="1"/>
      <c r="AU5" s="1"/>
      <c r="AV5" s="1"/>
      <c r="AW5" s="29"/>
      <c r="AX5" s="29"/>
      <c r="AY5" s="39"/>
      <c r="AZ5" s="39"/>
      <c r="BA5" s="39"/>
      <c r="BB5" s="39"/>
    </row>
    <row r="6" spans="2:54" ht="20.25">
      <c r="B6" s="38"/>
      <c r="C6" s="104" t="s">
        <v>125</v>
      </c>
      <c r="D6" s="104" t="s">
        <v>7</v>
      </c>
      <c r="E6" s="105">
        <v>3.5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43" t="s">
        <v>121</v>
      </c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"/>
      <c r="AP6" s="1"/>
      <c r="AQ6" s="1"/>
      <c r="AR6" s="1"/>
      <c r="AS6" s="1"/>
      <c r="AT6" s="1"/>
      <c r="AU6" s="1"/>
      <c r="AV6" s="1"/>
      <c r="AW6" s="29"/>
      <c r="AX6" s="29"/>
      <c r="AY6" s="20"/>
      <c r="AZ6" s="20"/>
      <c r="BA6" s="20"/>
      <c r="BB6" s="17"/>
    </row>
    <row r="7" spans="2:54" ht="16.5" customHeight="1">
      <c r="B7" s="38"/>
      <c r="C7" s="104" t="s">
        <v>126</v>
      </c>
      <c r="D7" s="104" t="s">
        <v>9</v>
      </c>
      <c r="E7" s="105">
        <v>3.25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44" t="s">
        <v>117</v>
      </c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</row>
    <row r="8" spans="2:54">
      <c r="B8" s="38"/>
      <c r="C8" s="104" t="s">
        <v>127</v>
      </c>
      <c r="D8" s="104" t="s">
        <v>10</v>
      </c>
      <c r="E8" s="105">
        <v>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2:54" ht="15.75" customHeight="1">
      <c r="B9" s="38"/>
      <c r="C9" s="104" t="s">
        <v>128</v>
      </c>
      <c r="D9" s="104" t="s">
        <v>12</v>
      </c>
      <c r="E9" s="105">
        <v>2.75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1"/>
      <c r="AL9" s="1"/>
      <c r="AM9" s="1"/>
    </row>
    <row r="10" spans="2:54">
      <c r="B10" s="38"/>
      <c r="C10" s="104" t="s">
        <v>129</v>
      </c>
      <c r="D10" s="104" t="s">
        <v>13</v>
      </c>
      <c r="E10" s="105">
        <v>2.5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47"/>
      <c r="AL10" s="47"/>
      <c r="AM10" s="47"/>
      <c r="AN10" s="48"/>
      <c r="AO10" s="48"/>
      <c r="AP10" s="48"/>
      <c r="AQ10" s="49"/>
      <c r="AR10" s="49"/>
      <c r="AS10" s="49"/>
      <c r="AT10" s="42"/>
      <c r="AU10" s="42"/>
      <c r="AV10" s="42"/>
    </row>
    <row r="11" spans="2:54">
      <c r="B11" s="38"/>
      <c r="C11" s="104" t="s">
        <v>130</v>
      </c>
      <c r="D11" s="104" t="s">
        <v>14</v>
      </c>
      <c r="E11" s="105">
        <v>2.25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50"/>
      <c r="AL11" s="50"/>
      <c r="AM11" s="50"/>
      <c r="AN11" s="50"/>
      <c r="AO11" s="50"/>
      <c r="AP11" s="50"/>
      <c r="AQ11" s="50"/>
      <c r="AR11" s="172" t="s">
        <v>25</v>
      </c>
      <c r="AS11" s="172"/>
      <c r="AT11" s="60" t="s">
        <v>4</v>
      </c>
      <c r="AU11" s="52" t="s">
        <v>26</v>
      </c>
      <c r="AV11" s="51" t="s">
        <v>5</v>
      </c>
      <c r="AW11" s="60" t="s">
        <v>6</v>
      </c>
    </row>
    <row r="12" spans="2:54" ht="15" customHeight="1">
      <c r="B12" s="38"/>
      <c r="C12" s="104" t="s">
        <v>131</v>
      </c>
      <c r="D12" s="104" t="s">
        <v>15</v>
      </c>
      <c r="E12" s="105">
        <v>2</v>
      </c>
      <c r="F12" s="1"/>
      <c r="G12" s="1"/>
      <c r="H12" s="149" t="s">
        <v>49</v>
      </c>
      <c r="I12" s="150"/>
      <c r="J12" s="150"/>
      <c r="K12" s="150"/>
      <c r="L12" s="150"/>
      <c r="M12" s="157" t="s">
        <v>78</v>
      </c>
      <c r="N12" s="158"/>
      <c r="O12" s="158"/>
      <c r="P12" s="158"/>
      <c r="Q12" s="158"/>
      <c r="R12" s="13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50"/>
      <c r="AL12" s="50"/>
      <c r="AM12" s="50"/>
      <c r="AN12" s="50"/>
      <c r="AO12" s="50"/>
      <c r="AP12" s="50"/>
      <c r="AQ12" s="50"/>
      <c r="AR12" s="60" t="s">
        <v>8</v>
      </c>
      <c r="AS12" s="60"/>
      <c r="AT12" s="60"/>
      <c r="AU12" s="60"/>
      <c r="AV12" s="53"/>
      <c r="AW12" s="61"/>
      <c r="AX12" s="30"/>
      <c r="AY12" s="40"/>
      <c r="AZ12" s="40"/>
      <c r="BA12" s="38"/>
      <c r="BB12" s="33"/>
    </row>
    <row r="13" spans="2:54" ht="15" customHeight="1">
      <c r="B13" s="38"/>
      <c r="C13" s="104" t="s">
        <v>92</v>
      </c>
      <c r="D13" s="104" t="s">
        <v>16</v>
      </c>
      <c r="E13" s="105">
        <v>0</v>
      </c>
      <c r="F13" s="1"/>
      <c r="G13" s="1"/>
      <c r="H13" s="149" t="s">
        <v>37</v>
      </c>
      <c r="I13" s="150"/>
      <c r="J13" s="150"/>
      <c r="K13" s="150"/>
      <c r="L13" s="150"/>
      <c r="M13" s="155" t="s">
        <v>38</v>
      </c>
      <c r="N13" s="156"/>
      <c r="O13" s="156"/>
      <c r="P13" s="156"/>
      <c r="Q13" s="156"/>
      <c r="R13" s="13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9"/>
      <c r="AI13" s="9"/>
      <c r="AJ13" s="9"/>
      <c r="AK13" s="47"/>
      <c r="AL13" s="47"/>
      <c r="AM13" s="47"/>
      <c r="AN13" s="47"/>
      <c r="AO13" s="47"/>
      <c r="AP13" s="47"/>
      <c r="AQ13" s="47"/>
      <c r="AR13" s="60" t="s">
        <v>11</v>
      </c>
      <c r="AS13" s="60"/>
      <c r="AT13" s="60"/>
      <c r="AU13" s="60"/>
      <c r="AV13" s="53"/>
      <c r="AW13" s="61"/>
      <c r="AX13" s="30"/>
      <c r="AY13" s="40"/>
      <c r="AZ13" s="40"/>
      <c r="BA13" s="38"/>
      <c r="BB13" s="33"/>
    </row>
    <row r="14" spans="2:54">
      <c r="B14" s="38"/>
      <c r="C14" s="104" t="s">
        <v>18</v>
      </c>
      <c r="D14" s="104" t="s">
        <v>17</v>
      </c>
      <c r="E14" s="106" t="s">
        <v>132</v>
      </c>
      <c r="F14" s="1"/>
      <c r="G14" s="1"/>
      <c r="H14" s="149" t="s">
        <v>39</v>
      </c>
      <c r="I14" s="150"/>
      <c r="J14" s="150"/>
      <c r="K14" s="150"/>
      <c r="L14" s="150"/>
      <c r="M14" s="155" t="s">
        <v>40</v>
      </c>
      <c r="N14" s="156"/>
      <c r="O14" s="156"/>
      <c r="P14" s="156"/>
      <c r="Q14" s="156"/>
      <c r="R14" s="9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9"/>
      <c r="AI14" s="33"/>
      <c r="AJ14" s="33"/>
      <c r="AK14" s="14"/>
      <c r="AL14" s="14"/>
      <c r="AM14" s="14"/>
      <c r="AN14" s="14"/>
      <c r="AO14" s="30"/>
      <c r="AP14" s="30"/>
      <c r="AQ14" s="30"/>
      <c r="AR14" s="60" t="s">
        <v>27</v>
      </c>
      <c r="AS14" s="82"/>
      <c r="AT14" s="82"/>
      <c r="AU14" s="82"/>
      <c r="AV14" s="82"/>
      <c r="AW14" s="83"/>
      <c r="AX14" s="31"/>
      <c r="AY14" s="20"/>
      <c r="AZ14" s="20"/>
      <c r="BA14" s="20"/>
      <c r="BB14" s="17"/>
    </row>
    <row r="15" spans="2:54" ht="22.5" customHeight="1">
      <c r="B15" s="38"/>
      <c r="C15" s="104" t="s">
        <v>96</v>
      </c>
      <c r="D15" s="104" t="s">
        <v>19</v>
      </c>
      <c r="E15" s="106" t="s">
        <v>132</v>
      </c>
      <c r="F15" s="1"/>
      <c r="G15" s="1"/>
      <c r="H15" s="151" t="s">
        <v>79</v>
      </c>
      <c r="I15" s="152"/>
      <c r="J15" s="152"/>
      <c r="K15" s="152"/>
      <c r="L15" s="152"/>
      <c r="M15" s="174" t="s">
        <v>80</v>
      </c>
      <c r="N15" s="156"/>
      <c r="O15" s="156"/>
      <c r="P15" s="156"/>
      <c r="Q15" s="156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9"/>
      <c r="AI15" s="33"/>
      <c r="AJ15" s="33"/>
      <c r="AK15" s="1"/>
      <c r="AL15" s="1"/>
      <c r="AM15" s="1"/>
      <c r="AN15" s="14"/>
      <c r="AO15" s="14"/>
      <c r="AP15" s="14"/>
      <c r="AQ15" s="14"/>
      <c r="AR15" s="14"/>
      <c r="AS15" s="14"/>
      <c r="AT15" s="14"/>
      <c r="AU15" s="14"/>
      <c r="AV15" s="14"/>
      <c r="AW15" s="31"/>
      <c r="AX15" s="31"/>
      <c r="AY15" s="20"/>
      <c r="AZ15" s="20"/>
      <c r="BA15" s="20"/>
      <c r="BB15" s="17"/>
    </row>
    <row r="16" spans="2:54" ht="20.100000000000001" customHeight="1">
      <c r="B16" s="38"/>
      <c r="C16" s="20"/>
      <c r="D16" s="1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29"/>
      <c r="AX16" s="29"/>
      <c r="AY16" s="20"/>
      <c r="AZ16" s="20"/>
      <c r="BA16" s="20"/>
      <c r="BB16" s="17"/>
    </row>
    <row r="17" spans="1:54" s="24" customFormat="1" ht="22.5" customHeight="1">
      <c r="A17" s="164" t="s">
        <v>52</v>
      </c>
      <c r="B17" s="164" t="s">
        <v>34</v>
      </c>
      <c r="C17" s="167" t="s">
        <v>53</v>
      </c>
      <c r="D17" s="166" t="s">
        <v>35</v>
      </c>
      <c r="E17" s="167" t="s">
        <v>29</v>
      </c>
      <c r="F17" s="147" t="s">
        <v>187</v>
      </c>
      <c r="G17" s="147"/>
      <c r="H17" s="147"/>
      <c r="I17" s="147"/>
      <c r="J17" s="147"/>
      <c r="K17" s="147"/>
      <c r="L17" s="147" t="s">
        <v>58</v>
      </c>
      <c r="M17" s="147"/>
      <c r="N17" s="147"/>
      <c r="O17" s="147"/>
      <c r="P17" s="147"/>
      <c r="Q17" s="147"/>
      <c r="R17" s="147" t="s">
        <v>56</v>
      </c>
      <c r="S17" s="147"/>
      <c r="T17" s="147"/>
      <c r="U17" s="147"/>
      <c r="V17" s="147"/>
      <c r="W17" s="147"/>
      <c r="X17" s="148" t="s">
        <v>189</v>
      </c>
      <c r="Y17" s="148"/>
      <c r="Z17" s="148"/>
      <c r="AA17" s="148"/>
      <c r="AB17" s="148"/>
      <c r="AC17" s="148" t="s">
        <v>191</v>
      </c>
      <c r="AD17" s="148"/>
      <c r="AE17" s="148"/>
      <c r="AF17" s="148"/>
      <c r="AG17" s="148"/>
      <c r="AH17" s="148" t="s">
        <v>193</v>
      </c>
      <c r="AI17" s="148"/>
      <c r="AJ17" s="148"/>
      <c r="AK17" s="162" t="s">
        <v>82</v>
      </c>
      <c r="AL17" s="162" t="s">
        <v>111</v>
      </c>
      <c r="AM17" s="162" t="s">
        <v>112</v>
      </c>
      <c r="AN17" s="160" t="s">
        <v>47</v>
      </c>
      <c r="AO17" s="162" t="s">
        <v>113</v>
      </c>
      <c r="AP17" s="162" t="s">
        <v>83</v>
      </c>
      <c r="AQ17" s="162" t="s">
        <v>114</v>
      </c>
      <c r="AR17" s="162" t="s">
        <v>81</v>
      </c>
      <c r="AS17" s="162" t="s">
        <v>84</v>
      </c>
      <c r="AT17" s="162" t="s">
        <v>115</v>
      </c>
      <c r="AU17" s="162" t="s">
        <v>116</v>
      </c>
      <c r="AV17" s="160" t="s">
        <v>48</v>
      </c>
      <c r="AW17" s="160" t="s">
        <v>24</v>
      </c>
      <c r="AX17" s="160" t="s">
        <v>67</v>
      </c>
      <c r="AY17" s="160" t="s">
        <v>34</v>
      </c>
      <c r="AZ17" s="160" t="s">
        <v>87</v>
      </c>
      <c r="BA17" s="160" t="s">
        <v>88</v>
      </c>
      <c r="BB17" s="160" t="s">
        <v>66</v>
      </c>
    </row>
    <row r="18" spans="1:54" s="24" customFormat="1" ht="15.75" customHeight="1">
      <c r="A18" s="164"/>
      <c r="B18" s="164"/>
      <c r="C18" s="167"/>
      <c r="D18" s="166"/>
      <c r="E18" s="167"/>
      <c r="F18" s="147" t="s">
        <v>188</v>
      </c>
      <c r="G18" s="147"/>
      <c r="H18" s="147"/>
      <c r="I18" s="147"/>
      <c r="J18" s="147"/>
      <c r="K18" s="147"/>
      <c r="L18" s="147" t="s">
        <v>138</v>
      </c>
      <c r="M18" s="147"/>
      <c r="N18" s="147"/>
      <c r="O18" s="147"/>
      <c r="P18" s="147"/>
      <c r="Q18" s="147"/>
      <c r="R18" s="147" t="s">
        <v>137</v>
      </c>
      <c r="S18" s="147"/>
      <c r="T18" s="147"/>
      <c r="U18" s="147"/>
      <c r="V18" s="147"/>
      <c r="W18" s="147"/>
      <c r="X18" s="146" t="s">
        <v>190</v>
      </c>
      <c r="Y18" s="146"/>
      <c r="Z18" s="146"/>
      <c r="AA18" s="146"/>
      <c r="AB18" s="146"/>
      <c r="AC18" s="146" t="s">
        <v>192</v>
      </c>
      <c r="AD18" s="146"/>
      <c r="AE18" s="146"/>
      <c r="AF18" s="146"/>
      <c r="AG18" s="146"/>
      <c r="AH18" s="146" t="s">
        <v>194</v>
      </c>
      <c r="AI18" s="146"/>
      <c r="AJ18" s="146"/>
      <c r="AK18" s="162"/>
      <c r="AL18" s="162"/>
      <c r="AM18" s="162"/>
      <c r="AN18" s="160"/>
      <c r="AO18" s="162"/>
      <c r="AP18" s="162"/>
      <c r="AQ18" s="162"/>
      <c r="AR18" s="162"/>
      <c r="AS18" s="162"/>
      <c r="AT18" s="162"/>
      <c r="AU18" s="162"/>
      <c r="AV18" s="160"/>
      <c r="AW18" s="160"/>
      <c r="AX18" s="160"/>
      <c r="AY18" s="160"/>
      <c r="AZ18" s="160"/>
      <c r="BA18" s="160"/>
      <c r="BB18" s="160"/>
    </row>
    <row r="19" spans="1:54" s="24" customFormat="1" ht="15" customHeight="1">
      <c r="A19" s="164"/>
      <c r="B19" s="164"/>
      <c r="C19" s="167"/>
      <c r="D19" s="166"/>
      <c r="E19" s="167"/>
      <c r="F19" s="168" t="s">
        <v>20</v>
      </c>
      <c r="G19" s="168"/>
      <c r="H19" s="168"/>
      <c r="I19" s="168"/>
      <c r="J19" s="168"/>
      <c r="K19" s="168"/>
      <c r="L19" s="168" t="s">
        <v>20</v>
      </c>
      <c r="M19" s="168"/>
      <c r="N19" s="168"/>
      <c r="O19" s="168"/>
      <c r="P19" s="168"/>
      <c r="Q19" s="168"/>
      <c r="R19" s="168" t="s">
        <v>20</v>
      </c>
      <c r="S19" s="168"/>
      <c r="T19" s="168"/>
      <c r="U19" s="168"/>
      <c r="V19" s="168"/>
      <c r="W19" s="168"/>
      <c r="X19" s="148" t="s">
        <v>21</v>
      </c>
      <c r="Y19" s="148"/>
      <c r="Z19" s="148"/>
      <c r="AA19" s="148"/>
      <c r="AB19" s="148"/>
      <c r="AC19" s="148" t="s">
        <v>21</v>
      </c>
      <c r="AD19" s="148"/>
      <c r="AE19" s="148"/>
      <c r="AF19" s="148"/>
      <c r="AG19" s="148"/>
      <c r="AH19" s="148" t="s">
        <v>70</v>
      </c>
      <c r="AI19" s="148"/>
      <c r="AJ19" s="148"/>
      <c r="AK19" s="162"/>
      <c r="AL19" s="162"/>
      <c r="AM19" s="162"/>
      <c r="AN19" s="160"/>
      <c r="AO19" s="162"/>
      <c r="AP19" s="162"/>
      <c r="AQ19" s="162"/>
      <c r="AR19" s="162"/>
      <c r="AS19" s="162"/>
      <c r="AT19" s="162"/>
      <c r="AU19" s="162"/>
      <c r="AV19" s="160"/>
      <c r="AW19" s="160"/>
      <c r="AX19" s="160"/>
      <c r="AY19" s="160"/>
      <c r="AZ19" s="160"/>
      <c r="BA19" s="160"/>
      <c r="BB19" s="160"/>
    </row>
    <row r="20" spans="1:54" s="24" customFormat="1" ht="15" customHeight="1">
      <c r="A20" s="164"/>
      <c r="B20" s="164"/>
      <c r="C20" s="167"/>
      <c r="D20" s="166"/>
      <c r="E20" s="167"/>
      <c r="F20" s="168" t="s">
        <v>22</v>
      </c>
      <c r="G20" s="168"/>
      <c r="H20" s="168"/>
      <c r="I20" s="168"/>
      <c r="J20" s="168"/>
      <c r="K20" s="168"/>
      <c r="L20" s="168" t="s">
        <v>22</v>
      </c>
      <c r="M20" s="168"/>
      <c r="N20" s="168"/>
      <c r="O20" s="168"/>
      <c r="P20" s="168"/>
      <c r="Q20" s="168"/>
      <c r="R20" s="168" t="s">
        <v>22</v>
      </c>
      <c r="S20" s="168"/>
      <c r="T20" s="168"/>
      <c r="U20" s="168"/>
      <c r="V20" s="168"/>
      <c r="W20" s="168"/>
      <c r="X20" s="148" t="s">
        <v>22</v>
      </c>
      <c r="Y20" s="148"/>
      <c r="Z20" s="148"/>
      <c r="AA20" s="148"/>
      <c r="AB20" s="148"/>
      <c r="AC20" s="148" t="s">
        <v>22</v>
      </c>
      <c r="AD20" s="148"/>
      <c r="AE20" s="148"/>
      <c r="AF20" s="148"/>
      <c r="AG20" s="148"/>
      <c r="AH20" s="148" t="s">
        <v>22</v>
      </c>
      <c r="AI20" s="148"/>
      <c r="AJ20" s="148"/>
      <c r="AK20" s="162"/>
      <c r="AL20" s="162"/>
      <c r="AM20" s="162"/>
      <c r="AN20" s="160"/>
      <c r="AO20" s="162"/>
      <c r="AP20" s="162"/>
      <c r="AQ20" s="162"/>
      <c r="AR20" s="162"/>
      <c r="AS20" s="162"/>
      <c r="AT20" s="162"/>
      <c r="AU20" s="162"/>
      <c r="AV20" s="160"/>
      <c r="AW20" s="160"/>
      <c r="AX20" s="160"/>
      <c r="AY20" s="160"/>
      <c r="AZ20" s="160"/>
      <c r="BA20" s="160"/>
      <c r="BB20" s="160"/>
    </row>
    <row r="21" spans="1:54" s="26" customFormat="1" ht="62.25" customHeight="1">
      <c r="A21" s="164"/>
      <c r="B21" s="164"/>
      <c r="C21" s="167"/>
      <c r="D21" s="166"/>
      <c r="E21" s="167"/>
      <c r="F21" s="137" t="s">
        <v>133</v>
      </c>
      <c r="G21" s="159" t="s">
        <v>134</v>
      </c>
      <c r="H21" s="159"/>
      <c r="I21" s="137" t="s">
        <v>23</v>
      </c>
      <c r="J21" s="159" t="s">
        <v>0</v>
      </c>
      <c r="K21" s="159" t="s">
        <v>1</v>
      </c>
      <c r="L21" s="137" t="s">
        <v>133</v>
      </c>
      <c r="M21" s="159" t="s">
        <v>134</v>
      </c>
      <c r="N21" s="159"/>
      <c r="O21" s="137" t="s">
        <v>23</v>
      </c>
      <c r="P21" s="159" t="s">
        <v>0</v>
      </c>
      <c r="Q21" s="159" t="s">
        <v>1</v>
      </c>
      <c r="R21" s="137" t="s">
        <v>133</v>
      </c>
      <c r="S21" s="159" t="s">
        <v>134</v>
      </c>
      <c r="T21" s="159"/>
      <c r="U21" s="137" t="s">
        <v>23</v>
      </c>
      <c r="V21" s="159" t="s">
        <v>0</v>
      </c>
      <c r="W21" s="159" t="s">
        <v>1</v>
      </c>
      <c r="X21" s="137" t="s">
        <v>141</v>
      </c>
      <c r="Y21" s="135" t="s">
        <v>142</v>
      </c>
      <c r="Z21" s="135" t="s">
        <v>23</v>
      </c>
      <c r="AA21" s="145" t="s">
        <v>0</v>
      </c>
      <c r="AB21" s="145" t="s">
        <v>1</v>
      </c>
      <c r="AC21" s="137" t="s">
        <v>141</v>
      </c>
      <c r="AD21" s="135" t="s">
        <v>142</v>
      </c>
      <c r="AE21" s="135" t="s">
        <v>23</v>
      </c>
      <c r="AF21" s="145" t="s">
        <v>0</v>
      </c>
      <c r="AG21" s="145" t="s">
        <v>1</v>
      </c>
      <c r="AH21" s="135" t="s">
        <v>23</v>
      </c>
      <c r="AI21" s="145" t="s">
        <v>0</v>
      </c>
      <c r="AJ21" s="145" t="s">
        <v>1</v>
      </c>
      <c r="AK21" s="162"/>
      <c r="AL21" s="162"/>
      <c r="AM21" s="162"/>
      <c r="AN21" s="160"/>
      <c r="AO21" s="162"/>
      <c r="AP21" s="162"/>
      <c r="AQ21" s="162"/>
      <c r="AR21" s="162"/>
      <c r="AS21" s="162"/>
      <c r="AT21" s="162"/>
      <c r="AU21" s="162"/>
      <c r="AV21" s="160"/>
      <c r="AW21" s="160"/>
      <c r="AX21" s="160"/>
      <c r="AY21" s="160"/>
      <c r="AZ21" s="160"/>
      <c r="BA21" s="160"/>
      <c r="BB21" s="160"/>
    </row>
    <row r="22" spans="1:54" s="26" customFormat="1" ht="11.25" customHeight="1">
      <c r="A22" s="164"/>
      <c r="B22" s="164"/>
      <c r="C22" s="167"/>
      <c r="D22" s="166"/>
      <c r="E22" s="165" t="s">
        <v>93</v>
      </c>
      <c r="F22" s="147">
        <v>28</v>
      </c>
      <c r="G22" s="147">
        <v>72</v>
      </c>
      <c r="H22" s="147"/>
      <c r="I22" s="147">
        <v>100</v>
      </c>
      <c r="J22" s="159"/>
      <c r="K22" s="159"/>
      <c r="L22" s="147">
        <v>28</v>
      </c>
      <c r="M22" s="147">
        <v>72</v>
      </c>
      <c r="N22" s="147"/>
      <c r="O22" s="147">
        <v>100</v>
      </c>
      <c r="P22" s="159"/>
      <c r="Q22" s="159"/>
      <c r="R22" s="147">
        <v>28</v>
      </c>
      <c r="S22" s="147">
        <v>72</v>
      </c>
      <c r="T22" s="147"/>
      <c r="U22" s="147">
        <v>100</v>
      </c>
      <c r="V22" s="159"/>
      <c r="W22" s="159"/>
      <c r="X22" s="146">
        <v>50</v>
      </c>
      <c r="Y22" s="146">
        <v>50</v>
      </c>
      <c r="Z22" s="146">
        <v>100</v>
      </c>
      <c r="AA22" s="145"/>
      <c r="AB22" s="145"/>
      <c r="AC22" s="146">
        <v>50</v>
      </c>
      <c r="AD22" s="146">
        <v>50</v>
      </c>
      <c r="AE22" s="146">
        <v>100</v>
      </c>
      <c r="AF22" s="145"/>
      <c r="AG22" s="145"/>
      <c r="AH22" s="146">
        <v>100</v>
      </c>
      <c r="AI22" s="145"/>
      <c r="AJ22" s="145"/>
      <c r="AK22" s="162"/>
      <c r="AL22" s="162"/>
      <c r="AM22" s="162"/>
      <c r="AN22" s="161">
        <v>4</v>
      </c>
      <c r="AO22" s="162"/>
      <c r="AP22" s="162"/>
      <c r="AQ22" s="162"/>
      <c r="AR22" s="162"/>
      <c r="AS22" s="162"/>
      <c r="AT22" s="162"/>
      <c r="AU22" s="162"/>
      <c r="AV22" s="161">
        <v>4</v>
      </c>
      <c r="AW22" s="160"/>
      <c r="AX22" s="160"/>
      <c r="AY22" s="160"/>
      <c r="AZ22" s="160"/>
      <c r="BA22" s="160"/>
      <c r="BB22" s="160"/>
    </row>
    <row r="23" spans="1:54" s="26" customFormat="1" ht="11.25" customHeight="1">
      <c r="A23" s="164"/>
      <c r="B23" s="164"/>
      <c r="C23" s="167"/>
      <c r="D23" s="166"/>
      <c r="E23" s="165"/>
      <c r="F23" s="147"/>
      <c r="G23" s="136" t="s">
        <v>43</v>
      </c>
      <c r="H23" s="136" t="s">
        <v>44</v>
      </c>
      <c r="I23" s="147"/>
      <c r="J23" s="159"/>
      <c r="K23" s="159"/>
      <c r="L23" s="147"/>
      <c r="M23" s="136" t="s">
        <v>43</v>
      </c>
      <c r="N23" s="136" t="s">
        <v>44</v>
      </c>
      <c r="O23" s="147"/>
      <c r="P23" s="159"/>
      <c r="Q23" s="159"/>
      <c r="R23" s="147"/>
      <c r="S23" s="136" t="s">
        <v>43</v>
      </c>
      <c r="T23" s="136" t="s">
        <v>44</v>
      </c>
      <c r="U23" s="147"/>
      <c r="V23" s="159"/>
      <c r="W23" s="159"/>
      <c r="X23" s="146"/>
      <c r="Y23" s="146"/>
      <c r="Z23" s="146"/>
      <c r="AA23" s="145"/>
      <c r="AB23" s="145"/>
      <c r="AC23" s="146"/>
      <c r="AD23" s="146"/>
      <c r="AE23" s="146"/>
      <c r="AF23" s="145"/>
      <c r="AG23" s="145"/>
      <c r="AH23" s="146"/>
      <c r="AI23" s="145"/>
      <c r="AJ23" s="145"/>
      <c r="AK23" s="162"/>
      <c r="AL23" s="162"/>
      <c r="AM23" s="162"/>
      <c r="AN23" s="161"/>
      <c r="AO23" s="162"/>
      <c r="AP23" s="162"/>
      <c r="AQ23" s="162"/>
      <c r="AR23" s="162"/>
      <c r="AS23" s="162"/>
      <c r="AT23" s="162"/>
      <c r="AU23" s="162"/>
      <c r="AV23" s="161"/>
      <c r="AW23" s="160"/>
      <c r="AX23" s="160"/>
      <c r="AY23" s="160"/>
      <c r="AZ23" s="160"/>
      <c r="BA23" s="160"/>
      <c r="BB23" s="160"/>
    </row>
    <row r="24" spans="1:54" s="4" customFormat="1" ht="45" customHeight="1">
      <c r="A24" s="65">
        <v>1</v>
      </c>
      <c r="B24" s="75" t="s">
        <v>458</v>
      </c>
      <c r="C24" s="116" t="s">
        <v>678</v>
      </c>
      <c r="D24" s="65">
        <v>2016</v>
      </c>
      <c r="E24" s="74" t="s">
        <v>195</v>
      </c>
      <c r="F24" s="68">
        <v>21.5</v>
      </c>
      <c r="G24" s="68">
        <v>9</v>
      </c>
      <c r="H24" s="68">
        <v>12.5</v>
      </c>
      <c r="I24" s="80">
        <f t="shared" ref="I24" si="0">ROUNDUP(SUM(F24:H24),0)</f>
        <v>43</v>
      </c>
      <c r="J24" s="123" t="str">
        <f t="shared" ref="J24" si="1">IF(I24&gt;=80,"A+", IF(I24&gt;=75,"A", IF(I24&gt;=70,"A-", IF(I24&gt;=65,"B+", IF(I24&gt;=60,"B", IF(I24&gt;=55,"B-", IF(I24&gt;=50,"C+", IF(I24&gt;=45,"C", IF(I24&gt;=40,"D","F")))))))))</f>
        <v>D</v>
      </c>
      <c r="K24" s="123" t="str">
        <f t="shared" ref="K24" si="2">IF(I24&gt;=80,"4.00", IF(I24&gt;=75,"3.75", IF(I24&gt;=70,"3.50", IF(I24&gt;=65,"3.25", IF(I24&gt;=60,"3.00", IF(I24&gt;=55,"2.75", IF(I24&gt;=50,"2.50", IF(I24&gt;=45,"2.25", IF(I24&gt;=40,"2.00","0.00")))))))))</f>
        <v>2.00</v>
      </c>
      <c r="L24" s="68">
        <v>28</v>
      </c>
      <c r="M24" s="68">
        <v>30</v>
      </c>
      <c r="N24" s="69">
        <v>25</v>
      </c>
      <c r="O24" s="80">
        <f t="shared" ref="O24" si="3">ROUNDUP(SUM(L24:N24),0)</f>
        <v>83</v>
      </c>
      <c r="P24" s="123" t="str">
        <f t="shared" ref="P24" si="4">IF(O24&gt;=80,"A+", IF(O24&gt;=75,"A", IF(O24&gt;=70,"A-", IF(O24&gt;=65,"B+", IF(O24&gt;=60,"B", IF(O24&gt;=55,"B-", IF(O24&gt;=50,"C+", IF(O24&gt;=45,"C", IF(O24&gt;=40,"D","F")))))))))</f>
        <v>A+</v>
      </c>
      <c r="Q24" s="123" t="str">
        <f t="shared" ref="Q24" si="5">IF(O24&gt;=80,"4.00", IF(O24&gt;=75,"3.75", IF(O24&gt;=70,"3.50", IF(O24&gt;=65,"3.25", IF(O24&gt;=60,"3.00", IF(O24&gt;=55,"2.75", IF(O24&gt;=50,"2.50", IF(O24&gt;=45,"2.25", IF(O24&gt;=40,"2.00","0.00")))))))))</f>
        <v>4.00</v>
      </c>
      <c r="R24" s="68">
        <v>22.5</v>
      </c>
      <c r="S24" s="68">
        <v>24.5</v>
      </c>
      <c r="T24" s="69">
        <v>25</v>
      </c>
      <c r="U24" s="80">
        <f t="shared" ref="U24" si="6">ROUNDUP(SUM(R24:T24),0)</f>
        <v>72</v>
      </c>
      <c r="V24" s="123" t="str">
        <f t="shared" ref="V24" si="7">IF(U24&gt;=80,"A+", IF(U24&gt;=75,"A", IF(U24&gt;=70,"A-", IF(U24&gt;=65,"B+", IF(U24&gt;=60,"B", IF(U24&gt;=55,"B-", IF(U24&gt;=50,"C+", IF(U24&gt;=45,"C", IF(U24&gt;=40,"D","F")))))))))</f>
        <v>A-</v>
      </c>
      <c r="W24" s="123" t="str">
        <f t="shared" ref="W24" si="8">IF(U24&gt;=80,"4.00", IF(U24&gt;=75,"3.75", IF(U24&gt;=70,"3.50", IF(U24&gt;=65,"3.25", IF(U24&gt;=60,"3.00", IF(U24&gt;=55,"2.75", IF(U24&gt;=50,"2.50", IF(U24&gt;=45,"2.25", IF(U24&gt;=40,"2.00","0.00")))))))))</f>
        <v>3.50</v>
      </c>
      <c r="X24" s="68">
        <v>47</v>
      </c>
      <c r="Y24" s="69">
        <v>41</v>
      </c>
      <c r="Z24" s="80">
        <f t="shared" ref="Z24" si="9">ROUNDUP(SUM(W24:Y24),0)</f>
        <v>88</v>
      </c>
      <c r="AA24" s="123" t="str">
        <f>IF(Z24&gt;=80,"A+", IF(Z24&gt;=75,"A", IF(Z24&gt;=70,"A-", IF(Z24&gt;=65,"B+", IF(Z24&gt;=60,"B", IF(Z24&gt;=55,"B-", IF(Z24&gt;=50,"C+", IF(Z24&gt;=45,"C", "F"))))))))</f>
        <v>A+</v>
      </c>
      <c r="AB24" s="123" t="str">
        <f>IF(Z24&gt;=80,"4.00", IF(Z24&gt;=75,"3.75", IF(Z24&gt;=70,"3.50", IF(Z24&gt;=65,"3.25", IF(Z24&gt;=60,"3.00", IF(Z24&gt;=55,"2.75", IF(Z24&gt;=50,"2.50", IF(Z24&gt;=45,"2.25", "0.00"))))))))</f>
        <v>4.00</v>
      </c>
      <c r="AC24" s="68">
        <v>46</v>
      </c>
      <c r="AD24" s="68">
        <v>42</v>
      </c>
      <c r="AE24" s="80">
        <f t="shared" ref="AE24" si="10">ROUNDUP(SUM(AB24:AD24),0)</f>
        <v>88</v>
      </c>
      <c r="AF24" s="123" t="str">
        <f>IF(AE24&gt;=80,"A+", IF(AE24&gt;=75,"A", IF(AE24&gt;=70,"A-", IF(AE24&gt;=65,"B+", IF(AE24&gt;=60,"B", IF(AE24&gt;=55,"B-", IF(AE24&gt;=50,"C+", IF(AE24&gt;=45,"C", "F"))))))))</f>
        <v>A+</v>
      </c>
      <c r="AG24" s="123" t="str">
        <f>IF(AE24&gt;=80,"4.00", IF(AE24&gt;=75,"3.75", IF(AE24&gt;=70,"3.50", IF(AE24&gt;=65,"3.25", IF(AE24&gt;=60,"3.00", IF(AE24&gt;=55,"2.75", IF(AE24&gt;=50,"2.50", IF(AE24&gt;=45,"2.25", "0.00"))))))))</f>
        <v>4.00</v>
      </c>
      <c r="AH24" s="68">
        <v>84</v>
      </c>
      <c r="AI24" s="123" t="str">
        <f>IF(AH24&gt;=80,"A+", IF(AH24&gt;=75,"A", IF(AH24&gt;=70,"A-", IF(AH24&gt;=65,"B+", IF(AH24&gt;=60,"B", IF(AH24&gt;=55,"B-", IF(AH24&gt;=50,"C+", IF(AH24&gt;=45,"C", "F"))))))))</f>
        <v>A+</v>
      </c>
      <c r="AJ24" s="123" t="str">
        <f>IF(AH24&gt;=80,"4.00", IF(AH24&gt;=75,"3.75", IF(AH24&gt;=70,"3.50", IF(AH24&gt;=65,"3.25", IF(AH24&gt;=60,"3.00", IF(AH24&gt;=55,"2.75", IF(AH24&gt;=50,"2.50", IF(AH24&gt;=45,"2.25", "0.00"))))))))</f>
        <v>4.00</v>
      </c>
      <c r="AK24" s="68">
        <f>K24*3+Q24*3+W24*3+AB24*3+AG24*3+AJ24*3</f>
        <v>64.5</v>
      </c>
      <c r="AL24" s="70">
        <v>18</v>
      </c>
      <c r="AM24" s="70">
        <v>18</v>
      </c>
      <c r="AN24" s="71">
        <f>AK24/AM24</f>
        <v>3.5833333333333335</v>
      </c>
      <c r="AO24" s="68">
        <v>543.25</v>
      </c>
      <c r="AP24" s="68"/>
      <c r="AQ24" s="70">
        <v>147</v>
      </c>
      <c r="AR24" s="70"/>
      <c r="AS24" s="68">
        <f>AO24+AK24+AP24</f>
        <v>607.75</v>
      </c>
      <c r="AT24" s="70">
        <f>147+AL24</f>
        <v>165</v>
      </c>
      <c r="AU24" s="70">
        <f>AM24+AQ24+AR24</f>
        <v>165</v>
      </c>
      <c r="AV24" s="71">
        <f>AS24/AU24</f>
        <v>3.6833333333333331</v>
      </c>
      <c r="AW24" s="84" t="s">
        <v>5</v>
      </c>
      <c r="AX24" s="133" t="s">
        <v>607</v>
      </c>
      <c r="AY24" s="66" t="str">
        <f>B24</f>
        <v>2016-1-5-001</v>
      </c>
      <c r="AZ24" s="81"/>
      <c r="BA24" s="81"/>
      <c r="BB24" s="85"/>
    </row>
    <row r="25" spans="1:54" s="58" customFormat="1" ht="39.950000000000003" customHeight="1">
      <c r="A25" s="65">
        <v>2</v>
      </c>
      <c r="B25" s="75" t="s">
        <v>459</v>
      </c>
      <c r="C25" s="116" t="s">
        <v>678</v>
      </c>
      <c r="D25" s="65">
        <v>2016</v>
      </c>
      <c r="E25" s="65" t="s">
        <v>28</v>
      </c>
      <c r="F25" s="68">
        <v>17.5</v>
      </c>
      <c r="G25" s="68">
        <v>13</v>
      </c>
      <c r="H25" s="68">
        <v>20</v>
      </c>
      <c r="I25" s="80">
        <f t="shared" ref="I25:I33" si="11">ROUNDUP(SUM(F25:H25),0)</f>
        <v>51</v>
      </c>
      <c r="J25" s="123" t="str">
        <f t="shared" ref="J25:J33" si="12">IF(I25&gt;=80,"A+", IF(I25&gt;=75,"A", IF(I25&gt;=70,"A-", IF(I25&gt;=65,"B+", IF(I25&gt;=60,"B", IF(I25&gt;=55,"B-", IF(I25&gt;=50,"C+", IF(I25&gt;=45,"C", IF(I25&gt;=40,"D","F")))))))))</f>
        <v>C+</v>
      </c>
      <c r="K25" s="123" t="str">
        <f t="shared" ref="K25:K33" si="13">IF(I25&gt;=80,"4.00", IF(I25&gt;=75,"3.75", IF(I25&gt;=70,"3.50", IF(I25&gt;=65,"3.25", IF(I25&gt;=60,"3.00", IF(I25&gt;=55,"2.75", IF(I25&gt;=50,"2.50", IF(I25&gt;=45,"2.25", IF(I25&gt;=40,"2.00","0.00")))))))))</f>
        <v>2.50</v>
      </c>
      <c r="L25" s="68">
        <v>25</v>
      </c>
      <c r="M25" s="68">
        <v>30</v>
      </c>
      <c r="N25" s="69">
        <v>17</v>
      </c>
      <c r="O25" s="80">
        <f t="shared" ref="O25:O33" si="14">ROUNDUP(SUM(L25:N25),0)</f>
        <v>72</v>
      </c>
      <c r="P25" s="123" t="str">
        <f t="shared" ref="P25:P33" si="15">IF(O25&gt;=80,"A+", IF(O25&gt;=75,"A", IF(O25&gt;=70,"A-", IF(O25&gt;=65,"B+", IF(O25&gt;=60,"B", IF(O25&gt;=55,"B-", IF(O25&gt;=50,"C+", IF(O25&gt;=45,"C", IF(O25&gt;=40,"D","F")))))))))</f>
        <v>A-</v>
      </c>
      <c r="Q25" s="123" t="str">
        <f t="shared" ref="Q25:Q33" si="16">IF(O25&gt;=80,"4.00", IF(O25&gt;=75,"3.75", IF(O25&gt;=70,"3.50", IF(O25&gt;=65,"3.25", IF(O25&gt;=60,"3.00", IF(O25&gt;=55,"2.75", IF(O25&gt;=50,"2.50", IF(O25&gt;=45,"2.25", IF(O25&gt;=40,"2.00","0.00")))))))))</f>
        <v>3.50</v>
      </c>
      <c r="R25" s="68">
        <v>22.5</v>
      </c>
      <c r="S25" s="68">
        <v>28</v>
      </c>
      <c r="T25" s="69">
        <v>33</v>
      </c>
      <c r="U25" s="80">
        <f t="shared" ref="U25:U33" si="17">ROUNDUP(SUM(R25:T25),0)</f>
        <v>84</v>
      </c>
      <c r="V25" s="123" t="str">
        <f t="shared" ref="V25:V33" si="18">IF(U25&gt;=80,"A+", IF(U25&gt;=75,"A", IF(U25&gt;=70,"A-", IF(U25&gt;=65,"B+", IF(U25&gt;=60,"B", IF(U25&gt;=55,"B-", IF(U25&gt;=50,"C+", IF(U25&gt;=45,"C", IF(U25&gt;=40,"D","F")))))))))</f>
        <v>A+</v>
      </c>
      <c r="W25" s="123" t="str">
        <f t="shared" ref="W25:W33" si="19">IF(U25&gt;=80,"4.00", IF(U25&gt;=75,"3.75", IF(U25&gt;=70,"3.50", IF(U25&gt;=65,"3.25", IF(U25&gt;=60,"3.00", IF(U25&gt;=55,"2.75", IF(U25&gt;=50,"2.50", IF(U25&gt;=45,"2.25", IF(U25&gt;=40,"2.00","0.00")))))))))</f>
        <v>4.00</v>
      </c>
      <c r="X25" s="68">
        <v>47</v>
      </c>
      <c r="Y25" s="69">
        <v>34.5</v>
      </c>
      <c r="Z25" s="80">
        <f t="shared" ref="Z25:Z33" si="20">ROUNDUP(SUM(W25:Y25),0)</f>
        <v>82</v>
      </c>
      <c r="AA25" s="123" t="str">
        <f t="shared" ref="AA25:AA33" si="21">IF(Z25&gt;=80,"A+", IF(Z25&gt;=75,"A", IF(Z25&gt;=70,"A-", IF(Z25&gt;=65,"B+", IF(Z25&gt;=60,"B", IF(Z25&gt;=55,"B-", IF(Z25&gt;=50,"C+", IF(Z25&gt;=45,"C", "F"))))))))</f>
        <v>A+</v>
      </c>
      <c r="AB25" s="123" t="str">
        <f t="shared" ref="AB25:AB33" si="22">IF(Z25&gt;=80,"4.00", IF(Z25&gt;=75,"3.75", IF(Z25&gt;=70,"3.50", IF(Z25&gt;=65,"3.25", IF(Z25&gt;=60,"3.00", IF(Z25&gt;=55,"2.75", IF(Z25&gt;=50,"2.50", IF(Z25&gt;=45,"2.25", "0.00"))))))))</f>
        <v>4.00</v>
      </c>
      <c r="AC25" s="68">
        <v>48</v>
      </c>
      <c r="AD25" s="68">
        <v>38</v>
      </c>
      <c r="AE25" s="80">
        <f t="shared" ref="AE25:AE33" si="23">ROUNDUP(SUM(AB25:AD25),0)</f>
        <v>86</v>
      </c>
      <c r="AF25" s="123" t="str">
        <f t="shared" ref="AF25:AF33" si="24">IF(AE25&gt;=80,"A+", IF(AE25&gt;=75,"A", IF(AE25&gt;=70,"A-", IF(AE25&gt;=65,"B+", IF(AE25&gt;=60,"B", IF(AE25&gt;=55,"B-", IF(AE25&gt;=50,"C+", IF(AE25&gt;=45,"C", "F"))))))))</f>
        <v>A+</v>
      </c>
      <c r="AG25" s="123" t="str">
        <f t="shared" ref="AG25:AG33" si="25">IF(AE25&gt;=80,"4.00", IF(AE25&gt;=75,"3.75", IF(AE25&gt;=70,"3.50", IF(AE25&gt;=65,"3.25", IF(AE25&gt;=60,"3.00", IF(AE25&gt;=55,"2.75", IF(AE25&gt;=50,"2.50", IF(AE25&gt;=45,"2.25", "0.00"))))))))</f>
        <v>4.00</v>
      </c>
      <c r="AH25" s="68">
        <v>66</v>
      </c>
      <c r="AI25" s="123" t="str">
        <f t="shared" ref="AI25:AI33" si="26">IF(AH25&gt;=80,"A+", IF(AH25&gt;=75,"A", IF(AH25&gt;=70,"A-", IF(AH25&gt;=65,"B+", IF(AH25&gt;=60,"B", IF(AH25&gt;=55,"B-", IF(AH25&gt;=50,"C+", IF(AH25&gt;=45,"C", "F"))))))))</f>
        <v>B+</v>
      </c>
      <c r="AJ25" s="123" t="str">
        <f t="shared" ref="AJ25:AJ33" si="27">IF(AH25&gt;=80,"4.00", IF(AH25&gt;=75,"3.75", IF(AH25&gt;=70,"3.50", IF(AH25&gt;=65,"3.25", IF(AH25&gt;=60,"3.00", IF(AH25&gt;=55,"2.75", IF(AH25&gt;=50,"2.50", IF(AH25&gt;=45,"2.25", "0.00"))))))))</f>
        <v>3.25</v>
      </c>
      <c r="AK25" s="68">
        <f t="shared" ref="AK25:AK33" si="28">K25*3+Q25*3+W25*3+AB25*3+AG25*3+AJ25*3</f>
        <v>63.75</v>
      </c>
      <c r="AL25" s="70">
        <v>18</v>
      </c>
      <c r="AM25" s="70">
        <v>18</v>
      </c>
      <c r="AN25" s="71">
        <f t="shared" ref="AN25:AN33" si="29">AK25/AM25</f>
        <v>3.5416666666666665</v>
      </c>
      <c r="AO25" s="68">
        <v>518.5</v>
      </c>
      <c r="AP25" s="68"/>
      <c r="AQ25" s="70">
        <v>147</v>
      </c>
      <c r="AR25" s="70"/>
      <c r="AS25" s="68">
        <f t="shared" ref="AS25:AS33" si="30">AO25+AK25+AP25</f>
        <v>582.25</v>
      </c>
      <c r="AT25" s="70">
        <f t="shared" ref="AT25:AT33" si="31">147+AL25</f>
        <v>165</v>
      </c>
      <c r="AU25" s="70">
        <f t="shared" ref="AU25:AU33" si="32">AM25+AQ25+AR25</f>
        <v>165</v>
      </c>
      <c r="AV25" s="71">
        <f t="shared" ref="AV25:AV33" si="33">AS25/AU25</f>
        <v>3.5287878787878788</v>
      </c>
      <c r="AW25" s="84" t="s">
        <v>5</v>
      </c>
      <c r="AX25" s="133" t="s">
        <v>611</v>
      </c>
      <c r="AY25" s="66" t="str">
        <f t="shared" ref="AY25:AY33" si="34">B25</f>
        <v>2016-1-5-002</v>
      </c>
      <c r="AZ25" s="81"/>
      <c r="BA25" s="81"/>
      <c r="BB25" s="85"/>
    </row>
    <row r="26" spans="1:54" s="5" customFormat="1" ht="39.950000000000003" customHeight="1">
      <c r="A26" s="65">
        <v>3</v>
      </c>
      <c r="B26" s="75" t="s">
        <v>460</v>
      </c>
      <c r="C26" s="116" t="s">
        <v>678</v>
      </c>
      <c r="D26" s="65">
        <v>2016</v>
      </c>
      <c r="E26" s="65" t="s">
        <v>28</v>
      </c>
      <c r="F26" s="68">
        <v>14</v>
      </c>
      <c r="G26" s="68">
        <v>11</v>
      </c>
      <c r="H26" s="68">
        <v>15</v>
      </c>
      <c r="I26" s="80">
        <f t="shared" si="11"/>
        <v>40</v>
      </c>
      <c r="J26" s="123" t="str">
        <f t="shared" si="12"/>
        <v>D</v>
      </c>
      <c r="K26" s="123" t="str">
        <f t="shared" si="13"/>
        <v>2.00</v>
      </c>
      <c r="L26" s="68">
        <v>20.5</v>
      </c>
      <c r="M26" s="68">
        <v>27</v>
      </c>
      <c r="N26" s="69">
        <v>13.5</v>
      </c>
      <c r="O26" s="80">
        <f t="shared" si="14"/>
        <v>61</v>
      </c>
      <c r="P26" s="123" t="str">
        <f t="shared" si="15"/>
        <v>B</v>
      </c>
      <c r="Q26" s="123" t="str">
        <f t="shared" si="16"/>
        <v>3.00</v>
      </c>
      <c r="R26" s="68">
        <v>19.5</v>
      </c>
      <c r="S26" s="68">
        <v>17</v>
      </c>
      <c r="T26" s="69">
        <v>30</v>
      </c>
      <c r="U26" s="80">
        <f t="shared" si="17"/>
        <v>67</v>
      </c>
      <c r="V26" s="123" t="str">
        <f t="shared" si="18"/>
        <v>B+</v>
      </c>
      <c r="W26" s="123" t="str">
        <f t="shared" si="19"/>
        <v>3.25</v>
      </c>
      <c r="X26" s="68">
        <v>45</v>
      </c>
      <c r="Y26" s="69">
        <v>36.5</v>
      </c>
      <c r="Z26" s="80">
        <f t="shared" si="20"/>
        <v>82</v>
      </c>
      <c r="AA26" s="123" t="str">
        <f t="shared" si="21"/>
        <v>A+</v>
      </c>
      <c r="AB26" s="123" t="str">
        <f t="shared" si="22"/>
        <v>4.00</v>
      </c>
      <c r="AC26" s="68">
        <v>47</v>
      </c>
      <c r="AD26" s="68">
        <v>35</v>
      </c>
      <c r="AE26" s="80">
        <f t="shared" si="23"/>
        <v>82</v>
      </c>
      <c r="AF26" s="123" t="str">
        <f t="shared" si="24"/>
        <v>A+</v>
      </c>
      <c r="AG26" s="123" t="str">
        <f t="shared" si="25"/>
        <v>4.00</v>
      </c>
      <c r="AH26" s="68">
        <v>66</v>
      </c>
      <c r="AI26" s="123" t="str">
        <f t="shared" si="26"/>
        <v>B+</v>
      </c>
      <c r="AJ26" s="123" t="str">
        <f t="shared" si="27"/>
        <v>3.25</v>
      </c>
      <c r="AK26" s="68">
        <f t="shared" si="28"/>
        <v>58.5</v>
      </c>
      <c r="AL26" s="70">
        <v>18</v>
      </c>
      <c r="AM26" s="70">
        <v>18</v>
      </c>
      <c r="AN26" s="71">
        <f t="shared" si="29"/>
        <v>3.25</v>
      </c>
      <c r="AO26" s="68">
        <v>530.25</v>
      </c>
      <c r="AP26" s="68"/>
      <c r="AQ26" s="70">
        <v>147</v>
      </c>
      <c r="AR26" s="70"/>
      <c r="AS26" s="68">
        <f t="shared" si="30"/>
        <v>588.75</v>
      </c>
      <c r="AT26" s="70">
        <f t="shared" si="31"/>
        <v>165</v>
      </c>
      <c r="AU26" s="70">
        <f t="shared" si="32"/>
        <v>165</v>
      </c>
      <c r="AV26" s="71">
        <f t="shared" si="33"/>
        <v>3.5681818181818183</v>
      </c>
      <c r="AW26" s="84" t="s">
        <v>5</v>
      </c>
      <c r="AX26" s="133" t="s">
        <v>609</v>
      </c>
      <c r="AY26" s="66" t="str">
        <f t="shared" si="34"/>
        <v>2016-1-5-004</v>
      </c>
      <c r="AZ26" s="81"/>
      <c r="BA26" s="81"/>
      <c r="BB26" s="85"/>
    </row>
    <row r="27" spans="1:54" s="58" customFormat="1" ht="39.950000000000003" customHeight="1">
      <c r="A27" s="65">
        <v>4</v>
      </c>
      <c r="B27" s="75" t="s">
        <v>461</v>
      </c>
      <c r="C27" s="116" t="s">
        <v>678</v>
      </c>
      <c r="D27" s="65">
        <v>2016</v>
      </c>
      <c r="E27" s="65" t="s">
        <v>28</v>
      </c>
      <c r="F27" s="73">
        <v>18.5</v>
      </c>
      <c r="G27" s="73">
        <v>6</v>
      </c>
      <c r="H27" s="68">
        <v>13</v>
      </c>
      <c r="I27" s="80">
        <f t="shared" si="11"/>
        <v>38</v>
      </c>
      <c r="J27" s="123" t="str">
        <f t="shared" si="12"/>
        <v>F</v>
      </c>
      <c r="K27" s="123" t="str">
        <f t="shared" si="13"/>
        <v>0.00</v>
      </c>
      <c r="L27" s="68">
        <v>24</v>
      </c>
      <c r="M27" s="68">
        <v>35</v>
      </c>
      <c r="N27" s="69">
        <v>31</v>
      </c>
      <c r="O27" s="80">
        <f t="shared" si="14"/>
        <v>90</v>
      </c>
      <c r="P27" s="123" t="str">
        <f t="shared" si="15"/>
        <v>A+</v>
      </c>
      <c r="Q27" s="123" t="str">
        <f t="shared" si="16"/>
        <v>4.00</v>
      </c>
      <c r="R27" s="68">
        <v>18</v>
      </c>
      <c r="S27" s="68">
        <v>26.5</v>
      </c>
      <c r="T27" s="69">
        <v>28</v>
      </c>
      <c r="U27" s="80">
        <f t="shared" si="17"/>
        <v>73</v>
      </c>
      <c r="V27" s="123" t="str">
        <f t="shared" si="18"/>
        <v>A-</v>
      </c>
      <c r="W27" s="123" t="str">
        <f t="shared" si="19"/>
        <v>3.50</v>
      </c>
      <c r="X27" s="68">
        <v>46</v>
      </c>
      <c r="Y27" s="69">
        <v>40</v>
      </c>
      <c r="Z27" s="80">
        <f t="shared" si="20"/>
        <v>86</v>
      </c>
      <c r="AA27" s="123" t="str">
        <f t="shared" si="21"/>
        <v>A+</v>
      </c>
      <c r="AB27" s="123" t="str">
        <f t="shared" si="22"/>
        <v>4.00</v>
      </c>
      <c r="AC27" s="68">
        <v>47</v>
      </c>
      <c r="AD27" s="68">
        <v>37</v>
      </c>
      <c r="AE27" s="80">
        <f t="shared" si="23"/>
        <v>84</v>
      </c>
      <c r="AF27" s="123" t="str">
        <f t="shared" si="24"/>
        <v>A+</v>
      </c>
      <c r="AG27" s="123" t="str">
        <f t="shared" si="25"/>
        <v>4.00</v>
      </c>
      <c r="AH27" s="68">
        <v>74</v>
      </c>
      <c r="AI27" s="123" t="str">
        <f t="shared" si="26"/>
        <v>A-</v>
      </c>
      <c r="AJ27" s="123" t="str">
        <f t="shared" si="27"/>
        <v>3.50</v>
      </c>
      <c r="AK27" s="68">
        <f t="shared" si="28"/>
        <v>57</v>
      </c>
      <c r="AL27" s="70">
        <v>18</v>
      </c>
      <c r="AM27" s="70">
        <v>15</v>
      </c>
      <c r="AN27" s="71">
        <f>AK27/AM27</f>
        <v>3.8</v>
      </c>
      <c r="AO27" s="68">
        <v>457.75</v>
      </c>
      <c r="AP27" s="68"/>
      <c r="AQ27" s="70">
        <v>144</v>
      </c>
      <c r="AR27" s="70"/>
      <c r="AS27" s="68">
        <f t="shared" si="30"/>
        <v>514.75</v>
      </c>
      <c r="AT27" s="70">
        <f t="shared" si="31"/>
        <v>165</v>
      </c>
      <c r="AU27" s="70">
        <f t="shared" si="32"/>
        <v>159</v>
      </c>
      <c r="AV27" s="71">
        <f t="shared" si="33"/>
        <v>3.2374213836477987</v>
      </c>
      <c r="AW27" s="81" t="s">
        <v>96</v>
      </c>
      <c r="AX27" s="133"/>
      <c r="AY27" s="66" t="str">
        <f t="shared" si="34"/>
        <v>2016-1-5-005</v>
      </c>
      <c r="AZ27" s="81" t="s">
        <v>591</v>
      </c>
      <c r="BA27" s="81" t="s">
        <v>582</v>
      </c>
      <c r="BB27" s="89"/>
    </row>
    <row r="28" spans="1:54" s="5" customFormat="1" ht="39.950000000000003" customHeight="1">
      <c r="A28" s="65">
        <v>5</v>
      </c>
      <c r="B28" s="75" t="s">
        <v>462</v>
      </c>
      <c r="C28" s="116" t="s">
        <v>678</v>
      </c>
      <c r="D28" s="65">
        <v>2016</v>
      </c>
      <c r="E28" s="65" t="s">
        <v>28</v>
      </c>
      <c r="F28" s="73">
        <v>26.5</v>
      </c>
      <c r="G28" s="73">
        <v>19.5</v>
      </c>
      <c r="H28" s="68">
        <v>23.5</v>
      </c>
      <c r="I28" s="80">
        <f t="shared" si="11"/>
        <v>70</v>
      </c>
      <c r="J28" s="123" t="str">
        <f t="shared" si="12"/>
        <v>A-</v>
      </c>
      <c r="K28" s="123" t="str">
        <f t="shared" si="13"/>
        <v>3.50</v>
      </c>
      <c r="L28" s="68">
        <v>24.5</v>
      </c>
      <c r="M28" s="68">
        <v>31</v>
      </c>
      <c r="N28" s="69">
        <v>34</v>
      </c>
      <c r="O28" s="80">
        <f t="shared" si="14"/>
        <v>90</v>
      </c>
      <c r="P28" s="123" t="str">
        <f t="shared" si="15"/>
        <v>A+</v>
      </c>
      <c r="Q28" s="123" t="str">
        <f t="shared" si="16"/>
        <v>4.00</v>
      </c>
      <c r="R28" s="68">
        <v>25</v>
      </c>
      <c r="S28" s="68">
        <v>30.5</v>
      </c>
      <c r="T28" s="69">
        <v>33</v>
      </c>
      <c r="U28" s="80">
        <f t="shared" si="17"/>
        <v>89</v>
      </c>
      <c r="V28" s="123" t="str">
        <f t="shared" si="18"/>
        <v>A+</v>
      </c>
      <c r="W28" s="123" t="str">
        <f t="shared" si="19"/>
        <v>4.00</v>
      </c>
      <c r="X28" s="68">
        <v>49</v>
      </c>
      <c r="Y28" s="69">
        <v>36.5</v>
      </c>
      <c r="Z28" s="80">
        <f t="shared" si="20"/>
        <v>86</v>
      </c>
      <c r="AA28" s="123" t="str">
        <f t="shared" si="21"/>
        <v>A+</v>
      </c>
      <c r="AB28" s="123" t="str">
        <f t="shared" si="22"/>
        <v>4.00</v>
      </c>
      <c r="AC28" s="68">
        <v>49</v>
      </c>
      <c r="AD28" s="68">
        <v>39</v>
      </c>
      <c r="AE28" s="80">
        <f t="shared" si="23"/>
        <v>88</v>
      </c>
      <c r="AF28" s="123" t="str">
        <f t="shared" si="24"/>
        <v>A+</v>
      </c>
      <c r="AG28" s="123" t="str">
        <f t="shared" si="25"/>
        <v>4.00</v>
      </c>
      <c r="AH28" s="68">
        <v>80</v>
      </c>
      <c r="AI28" s="123" t="str">
        <f t="shared" si="26"/>
        <v>A+</v>
      </c>
      <c r="AJ28" s="123" t="str">
        <f t="shared" si="27"/>
        <v>4.00</v>
      </c>
      <c r="AK28" s="68">
        <f t="shared" si="28"/>
        <v>70.5</v>
      </c>
      <c r="AL28" s="70">
        <v>18</v>
      </c>
      <c r="AM28" s="70">
        <v>18</v>
      </c>
      <c r="AN28" s="71">
        <f t="shared" si="29"/>
        <v>3.9166666666666665</v>
      </c>
      <c r="AO28" s="68">
        <v>561.5</v>
      </c>
      <c r="AP28" s="68"/>
      <c r="AQ28" s="70">
        <v>147</v>
      </c>
      <c r="AR28" s="70"/>
      <c r="AS28" s="68">
        <f t="shared" si="30"/>
        <v>632</v>
      </c>
      <c r="AT28" s="70">
        <f t="shared" si="31"/>
        <v>165</v>
      </c>
      <c r="AU28" s="70">
        <f t="shared" si="32"/>
        <v>165</v>
      </c>
      <c r="AV28" s="71">
        <f t="shared" si="33"/>
        <v>3.8303030303030301</v>
      </c>
      <c r="AW28" s="84" t="s">
        <v>5</v>
      </c>
      <c r="AX28" s="133" t="s">
        <v>656</v>
      </c>
      <c r="AY28" s="66" t="str">
        <f t="shared" si="34"/>
        <v>2016-1-5-006</v>
      </c>
      <c r="AZ28" s="81"/>
      <c r="BA28" s="81"/>
      <c r="BB28" s="85"/>
    </row>
    <row r="29" spans="1:54" s="58" customFormat="1" ht="39.950000000000003" customHeight="1">
      <c r="A29" s="65">
        <v>6</v>
      </c>
      <c r="B29" s="75" t="s">
        <v>463</v>
      </c>
      <c r="C29" s="116" t="s">
        <v>678</v>
      </c>
      <c r="D29" s="65">
        <v>2016</v>
      </c>
      <c r="E29" s="65" t="s">
        <v>28</v>
      </c>
      <c r="F29" s="73">
        <v>17</v>
      </c>
      <c r="G29" s="73">
        <v>7.5</v>
      </c>
      <c r="H29" s="68">
        <v>14</v>
      </c>
      <c r="I29" s="80">
        <f t="shared" si="11"/>
        <v>39</v>
      </c>
      <c r="J29" s="123" t="str">
        <f t="shared" si="12"/>
        <v>F</v>
      </c>
      <c r="K29" s="123" t="str">
        <f t="shared" si="13"/>
        <v>0.00</v>
      </c>
      <c r="L29" s="68">
        <v>27</v>
      </c>
      <c r="M29" s="68">
        <v>35</v>
      </c>
      <c r="N29" s="69">
        <v>23</v>
      </c>
      <c r="O29" s="80">
        <f t="shared" si="14"/>
        <v>85</v>
      </c>
      <c r="P29" s="123" t="str">
        <f t="shared" si="15"/>
        <v>A+</v>
      </c>
      <c r="Q29" s="123" t="str">
        <f t="shared" si="16"/>
        <v>4.00</v>
      </c>
      <c r="R29" s="68">
        <v>25.5</v>
      </c>
      <c r="S29" s="68">
        <v>29.5</v>
      </c>
      <c r="T29" s="69">
        <v>34</v>
      </c>
      <c r="U29" s="80">
        <f t="shared" si="17"/>
        <v>89</v>
      </c>
      <c r="V29" s="123" t="str">
        <f t="shared" si="18"/>
        <v>A+</v>
      </c>
      <c r="W29" s="123" t="str">
        <f t="shared" si="19"/>
        <v>4.00</v>
      </c>
      <c r="X29" s="68">
        <v>48</v>
      </c>
      <c r="Y29" s="69">
        <v>44.5</v>
      </c>
      <c r="Z29" s="80">
        <f t="shared" si="20"/>
        <v>93</v>
      </c>
      <c r="AA29" s="123" t="str">
        <f t="shared" si="21"/>
        <v>A+</v>
      </c>
      <c r="AB29" s="123" t="str">
        <f t="shared" si="22"/>
        <v>4.00</v>
      </c>
      <c r="AC29" s="68">
        <v>48</v>
      </c>
      <c r="AD29" s="68">
        <v>40</v>
      </c>
      <c r="AE29" s="80">
        <f t="shared" si="23"/>
        <v>88</v>
      </c>
      <c r="AF29" s="123" t="str">
        <f t="shared" si="24"/>
        <v>A+</v>
      </c>
      <c r="AG29" s="123" t="str">
        <f t="shared" si="25"/>
        <v>4.00</v>
      </c>
      <c r="AH29" s="68">
        <v>78</v>
      </c>
      <c r="AI29" s="123" t="str">
        <f t="shared" si="26"/>
        <v>A</v>
      </c>
      <c r="AJ29" s="123" t="str">
        <f t="shared" si="27"/>
        <v>3.75</v>
      </c>
      <c r="AK29" s="68">
        <f t="shared" si="28"/>
        <v>59.25</v>
      </c>
      <c r="AL29" s="70">
        <v>18</v>
      </c>
      <c r="AM29" s="70">
        <v>15</v>
      </c>
      <c r="AN29" s="71">
        <f t="shared" si="29"/>
        <v>3.95</v>
      </c>
      <c r="AO29" s="68">
        <v>560</v>
      </c>
      <c r="AP29" s="68"/>
      <c r="AQ29" s="70">
        <v>147</v>
      </c>
      <c r="AR29" s="70"/>
      <c r="AS29" s="68">
        <f t="shared" si="30"/>
        <v>619.25</v>
      </c>
      <c r="AT29" s="70">
        <f t="shared" si="31"/>
        <v>165</v>
      </c>
      <c r="AU29" s="70">
        <f t="shared" si="32"/>
        <v>162</v>
      </c>
      <c r="AV29" s="71">
        <f t="shared" si="33"/>
        <v>3.8225308641975309</v>
      </c>
      <c r="AW29" s="81" t="s">
        <v>96</v>
      </c>
      <c r="AX29" s="133"/>
      <c r="AY29" s="66" t="str">
        <f t="shared" si="34"/>
        <v>2016-1-5-007</v>
      </c>
      <c r="AZ29" s="81" t="s">
        <v>591</v>
      </c>
      <c r="BA29" s="81"/>
      <c r="BB29" s="85"/>
    </row>
    <row r="30" spans="1:54" s="5" customFormat="1" ht="39.950000000000003" customHeight="1">
      <c r="A30" s="65">
        <v>7</v>
      </c>
      <c r="B30" s="75" t="s">
        <v>464</v>
      </c>
      <c r="C30" s="116" t="s">
        <v>678</v>
      </c>
      <c r="D30" s="65">
        <v>2016</v>
      </c>
      <c r="E30" s="65" t="s">
        <v>28</v>
      </c>
      <c r="F30" s="73">
        <v>14.5</v>
      </c>
      <c r="G30" s="73">
        <v>13.5</v>
      </c>
      <c r="H30" s="68">
        <v>20</v>
      </c>
      <c r="I30" s="80">
        <f t="shared" si="11"/>
        <v>48</v>
      </c>
      <c r="J30" s="123" t="str">
        <f t="shared" si="12"/>
        <v>C</v>
      </c>
      <c r="K30" s="123" t="str">
        <f t="shared" si="13"/>
        <v>2.25</v>
      </c>
      <c r="L30" s="68">
        <v>19.5</v>
      </c>
      <c r="M30" s="68">
        <v>30</v>
      </c>
      <c r="N30" s="69">
        <v>20.5</v>
      </c>
      <c r="O30" s="80">
        <f t="shared" si="14"/>
        <v>70</v>
      </c>
      <c r="P30" s="123" t="str">
        <f t="shared" si="15"/>
        <v>A-</v>
      </c>
      <c r="Q30" s="123" t="str">
        <f t="shared" si="16"/>
        <v>3.50</v>
      </c>
      <c r="R30" s="68">
        <v>20</v>
      </c>
      <c r="S30" s="68">
        <v>16.5</v>
      </c>
      <c r="T30" s="69">
        <v>29</v>
      </c>
      <c r="U30" s="80">
        <f t="shared" si="17"/>
        <v>66</v>
      </c>
      <c r="V30" s="123" t="str">
        <f t="shared" si="18"/>
        <v>B+</v>
      </c>
      <c r="W30" s="123" t="str">
        <f t="shared" si="19"/>
        <v>3.25</v>
      </c>
      <c r="X30" s="68">
        <v>47</v>
      </c>
      <c r="Y30" s="69">
        <v>36</v>
      </c>
      <c r="Z30" s="80">
        <f t="shared" si="20"/>
        <v>83</v>
      </c>
      <c r="AA30" s="123" t="str">
        <f t="shared" si="21"/>
        <v>A+</v>
      </c>
      <c r="AB30" s="123" t="str">
        <f t="shared" si="22"/>
        <v>4.00</v>
      </c>
      <c r="AC30" s="68">
        <v>47</v>
      </c>
      <c r="AD30" s="68">
        <v>38</v>
      </c>
      <c r="AE30" s="80">
        <f t="shared" si="23"/>
        <v>85</v>
      </c>
      <c r="AF30" s="123" t="str">
        <f t="shared" si="24"/>
        <v>A+</v>
      </c>
      <c r="AG30" s="123" t="str">
        <f t="shared" si="25"/>
        <v>4.00</v>
      </c>
      <c r="AH30" s="68">
        <v>68</v>
      </c>
      <c r="AI30" s="123" t="str">
        <f t="shared" si="26"/>
        <v>B+</v>
      </c>
      <c r="AJ30" s="123" t="str">
        <f t="shared" si="27"/>
        <v>3.25</v>
      </c>
      <c r="AK30" s="68">
        <f t="shared" si="28"/>
        <v>60.75</v>
      </c>
      <c r="AL30" s="70">
        <v>18</v>
      </c>
      <c r="AM30" s="70">
        <v>18</v>
      </c>
      <c r="AN30" s="71">
        <f t="shared" si="29"/>
        <v>3.375</v>
      </c>
      <c r="AO30" s="68">
        <v>449</v>
      </c>
      <c r="AP30" s="68"/>
      <c r="AQ30" s="70">
        <v>144</v>
      </c>
      <c r="AR30" s="70"/>
      <c r="AS30" s="68">
        <f t="shared" si="30"/>
        <v>509.75</v>
      </c>
      <c r="AT30" s="70">
        <f t="shared" si="31"/>
        <v>165</v>
      </c>
      <c r="AU30" s="70">
        <f t="shared" si="32"/>
        <v>162</v>
      </c>
      <c r="AV30" s="71">
        <f t="shared" si="33"/>
        <v>3.1466049382716048</v>
      </c>
      <c r="AW30" s="81" t="s">
        <v>96</v>
      </c>
      <c r="AX30" s="133"/>
      <c r="AY30" s="66" t="str">
        <f t="shared" si="34"/>
        <v>2016-1-5-008</v>
      </c>
      <c r="AZ30" s="81"/>
      <c r="BA30" s="81" t="s">
        <v>587</v>
      </c>
      <c r="BB30" s="85"/>
    </row>
    <row r="31" spans="1:54" s="58" customFormat="1" ht="39.950000000000003" customHeight="1">
      <c r="A31" s="65">
        <v>8</v>
      </c>
      <c r="B31" s="75" t="s">
        <v>465</v>
      </c>
      <c r="C31" s="116" t="s">
        <v>678</v>
      </c>
      <c r="D31" s="65">
        <v>2016</v>
      </c>
      <c r="E31" s="65" t="s">
        <v>28</v>
      </c>
      <c r="F31" s="73">
        <v>12</v>
      </c>
      <c r="G31" s="73">
        <v>3</v>
      </c>
      <c r="H31" s="68">
        <v>14</v>
      </c>
      <c r="I31" s="80">
        <f t="shared" si="11"/>
        <v>29</v>
      </c>
      <c r="J31" s="123" t="str">
        <f t="shared" si="12"/>
        <v>F</v>
      </c>
      <c r="K31" s="123" t="str">
        <f t="shared" si="13"/>
        <v>0.00</v>
      </c>
      <c r="L31" s="68">
        <v>20</v>
      </c>
      <c r="M31" s="68">
        <v>22</v>
      </c>
      <c r="N31" s="69">
        <v>8.5</v>
      </c>
      <c r="O31" s="80">
        <f t="shared" si="14"/>
        <v>51</v>
      </c>
      <c r="P31" s="123" t="str">
        <f t="shared" si="15"/>
        <v>C+</v>
      </c>
      <c r="Q31" s="123" t="str">
        <f t="shared" si="16"/>
        <v>2.50</v>
      </c>
      <c r="R31" s="68">
        <v>17</v>
      </c>
      <c r="S31" s="68">
        <v>3</v>
      </c>
      <c r="T31" s="69">
        <v>25</v>
      </c>
      <c r="U31" s="80">
        <f t="shared" si="17"/>
        <v>45</v>
      </c>
      <c r="V31" s="123" t="str">
        <f t="shared" si="18"/>
        <v>C</v>
      </c>
      <c r="W31" s="123" t="str">
        <f t="shared" si="19"/>
        <v>2.25</v>
      </c>
      <c r="X31" s="68">
        <v>48</v>
      </c>
      <c r="Y31" s="69">
        <v>40</v>
      </c>
      <c r="Z31" s="80">
        <f t="shared" si="20"/>
        <v>88</v>
      </c>
      <c r="AA31" s="123" t="str">
        <f t="shared" si="21"/>
        <v>A+</v>
      </c>
      <c r="AB31" s="123" t="str">
        <f t="shared" si="22"/>
        <v>4.00</v>
      </c>
      <c r="AC31" s="68">
        <v>48</v>
      </c>
      <c r="AD31" s="68">
        <v>42</v>
      </c>
      <c r="AE31" s="80">
        <f t="shared" si="23"/>
        <v>90</v>
      </c>
      <c r="AF31" s="123" t="str">
        <f t="shared" si="24"/>
        <v>A+</v>
      </c>
      <c r="AG31" s="123" t="str">
        <f t="shared" si="25"/>
        <v>4.00</v>
      </c>
      <c r="AH31" s="68">
        <v>70</v>
      </c>
      <c r="AI31" s="123" t="str">
        <f t="shared" si="26"/>
        <v>A-</v>
      </c>
      <c r="AJ31" s="123" t="str">
        <f t="shared" si="27"/>
        <v>3.50</v>
      </c>
      <c r="AK31" s="68">
        <f t="shared" si="28"/>
        <v>48.75</v>
      </c>
      <c r="AL31" s="70">
        <v>18</v>
      </c>
      <c r="AM31" s="70">
        <v>15</v>
      </c>
      <c r="AN31" s="71">
        <f t="shared" si="29"/>
        <v>3.25</v>
      </c>
      <c r="AO31" s="68">
        <v>379.75</v>
      </c>
      <c r="AP31" s="68"/>
      <c r="AQ31" s="70">
        <v>141</v>
      </c>
      <c r="AR31" s="70"/>
      <c r="AS31" s="68">
        <f t="shared" si="30"/>
        <v>428.5</v>
      </c>
      <c r="AT31" s="70">
        <f t="shared" si="31"/>
        <v>165</v>
      </c>
      <c r="AU31" s="70">
        <f t="shared" si="32"/>
        <v>156</v>
      </c>
      <c r="AV31" s="71">
        <f t="shared" si="33"/>
        <v>2.7467948717948718</v>
      </c>
      <c r="AW31" s="81" t="s">
        <v>96</v>
      </c>
      <c r="AX31" s="133"/>
      <c r="AY31" s="66" t="str">
        <f t="shared" si="34"/>
        <v>2016-1-5-009</v>
      </c>
      <c r="AZ31" s="81" t="s">
        <v>591</v>
      </c>
      <c r="BA31" s="81" t="s">
        <v>588</v>
      </c>
      <c r="BB31" s="85"/>
    </row>
    <row r="32" spans="1:54" s="5" customFormat="1" ht="39.950000000000003" customHeight="1">
      <c r="A32" s="65">
        <v>9</v>
      </c>
      <c r="B32" s="75" t="s">
        <v>466</v>
      </c>
      <c r="C32" s="116" t="s">
        <v>678</v>
      </c>
      <c r="D32" s="65">
        <v>2016</v>
      </c>
      <c r="E32" s="65" t="s">
        <v>28</v>
      </c>
      <c r="F32" s="73">
        <v>20.5</v>
      </c>
      <c r="G32" s="73">
        <v>25</v>
      </c>
      <c r="H32" s="73">
        <v>21.5</v>
      </c>
      <c r="I32" s="80">
        <f t="shared" si="11"/>
        <v>67</v>
      </c>
      <c r="J32" s="123" t="str">
        <f t="shared" si="12"/>
        <v>B+</v>
      </c>
      <c r="K32" s="123" t="str">
        <f t="shared" si="13"/>
        <v>3.25</v>
      </c>
      <c r="L32" s="68">
        <v>22.5</v>
      </c>
      <c r="M32" s="68">
        <v>32</v>
      </c>
      <c r="N32" s="69">
        <v>27</v>
      </c>
      <c r="O32" s="80">
        <f t="shared" si="14"/>
        <v>82</v>
      </c>
      <c r="P32" s="123" t="str">
        <f t="shared" si="15"/>
        <v>A+</v>
      </c>
      <c r="Q32" s="123" t="str">
        <f t="shared" si="16"/>
        <v>4.00</v>
      </c>
      <c r="R32" s="68">
        <v>21.5</v>
      </c>
      <c r="S32" s="68">
        <v>28</v>
      </c>
      <c r="T32" s="69">
        <v>28</v>
      </c>
      <c r="U32" s="80">
        <f t="shared" si="17"/>
        <v>78</v>
      </c>
      <c r="V32" s="123" t="str">
        <f t="shared" si="18"/>
        <v>A</v>
      </c>
      <c r="W32" s="123" t="str">
        <f t="shared" si="19"/>
        <v>3.75</v>
      </c>
      <c r="X32" s="68">
        <v>48</v>
      </c>
      <c r="Y32" s="69">
        <v>42</v>
      </c>
      <c r="Z32" s="80">
        <f t="shared" si="20"/>
        <v>90</v>
      </c>
      <c r="AA32" s="123" t="str">
        <f t="shared" si="21"/>
        <v>A+</v>
      </c>
      <c r="AB32" s="123" t="str">
        <f t="shared" si="22"/>
        <v>4.00</v>
      </c>
      <c r="AC32" s="68">
        <v>48</v>
      </c>
      <c r="AD32" s="68">
        <v>41</v>
      </c>
      <c r="AE32" s="80">
        <f t="shared" si="23"/>
        <v>89</v>
      </c>
      <c r="AF32" s="123" t="str">
        <f t="shared" si="24"/>
        <v>A+</v>
      </c>
      <c r="AG32" s="123" t="str">
        <f t="shared" si="25"/>
        <v>4.00</v>
      </c>
      <c r="AH32" s="68">
        <v>79</v>
      </c>
      <c r="AI32" s="123" t="str">
        <f t="shared" si="26"/>
        <v>A</v>
      </c>
      <c r="AJ32" s="123" t="str">
        <f t="shared" si="27"/>
        <v>3.75</v>
      </c>
      <c r="AK32" s="68">
        <f t="shared" si="28"/>
        <v>68.25</v>
      </c>
      <c r="AL32" s="70">
        <v>18</v>
      </c>
      <c r="AM32" s="70">
        <v>18</v>
      </c>
      <c r="AN32" s="71">
        <f t="shared" si="29"/>
        <v>3.7916666666666665</v>
      </c>
      <c r="AO32" s="68">
        <v>519</v>
      </c>
      <c r="AP32" s="68"/>
      <c r="AQ32" s="70">
        <v>147</v>
      </c>
      <c r="AR32" s="70"/>
      <c r="AS32" s="68">
        <f t="shared" si="30"/>
        <v>587.25</v>
      </c>
      <c r="AT32" s="70">
        <f t="shared" si="31"/>
        <v>165</v>
      </c>
      <c r="AU32" s="70">
        <f t="shared" si="32"/>
        <v>165</v>
      </c>
      <c r="AV32" s="71">
        <f t="shared" si="33"/>
        <v>3.5590909090909091</v>
      </c>
      <c r="AW32" s="84" t="s">
        <v>5</v>
      </c>
      <c r="AX32" s="133" t="s">
        <v>610</v>
      </c>
      <c r="AY32" s="66" t="str">
        <f t="shared" si="34"/>
        <v>2016-1-5-010</v>
      </c>
      <c r="AZ32" s="81"/>
      <c r="BA32" s="81"/>
      <c r="BB32" s="85"/>
    </row>
    <row r="33" spans="1:54" s="58" customFormat="1" ht="39.950000000000003" customHeight="1">
      <c r="A33" s="65">
        <v>10</v>
      </c>
      <c r="B33" s="75" t="s">
        <v>467</v>
      </c>
      <c r="C33" s="116" t="s">
        <v>678</v>
      </c>
      <c r="D33" s="65">
        <v>2016</v>
      </c>
      <c r="E33" s="65" t="s">
        <v>28</v>
      </c>
      <c r="F33" s="73">
        <v>13.5</v>
      </c>
      <c r="G33" s="73">
        <v>7</v>
      </c>
      <c r="H33" s="73">
        <v>17.5</v>
      </c>
      <c r="I33" s="80">
        <f t="shared" si="11"/>
        <v>38</v>
      </c>
      <c r="J33" s="123" t="str">
        <f t="shared" si="12"/>
        <v>F</v>
      </c>
      <c r="K33" s="123" t="str">
        <f t="shared" si="13"/>
        <v>0.00</v>
      </c>
      <c r="L33" s="68">
        <v>23</v>
      </c>
      <c r="M33" s="68">
        <v>32</v>
      </c>
      <c r="N33" s="69">
        <v>26</v>
      </c>
      <c r="O33" s="80">
        <f t="shared" si="14"/>
        <v>81</v>
      </c>
      <c r="P33" s="123" t="str">
        <f t="shared" si="15"/>
        <v>A+</v>
      </c>
      <c r="Q33" s="123" t="str">
        <f t="shared" si="16"/>
        <v>4.00</v>
      </c>
      <c r="R33" s="68">
        <v>23</v>
      </c>
      <c r="S33" s="68">
        <v>28</v>
      </c>
      <c r="T33" s="69">
        <v>35</v>
      </c>
      <c r="U33" s="80">
        <f t="shared" si="17"/>
        <v>86</v>
      </c>
      <c r="V33" s="123" t="str">
        <f t="shared" si="18"/>
        <v>A+</v>
      </c>
      <c r="W33" s="123" t="str">
        <f t="shared" si="19"/>
        <v>4.00</v>
      </c>
      <c r="X33" s="68">
        <v>46</v>
      </c>
      <c r="Y33" s="69">
        <v>41</v>
      </c>
      <c r="Z33" s="80">
        <f t="shared" si="20"/>
        <v>87</v>
      </c>
      <c r="AA33" s="123" t="str">
        <f t="shared" si="21"/>
        <v>A+</v>
      </c>
      <c r="AB33" s="123" t="str">
        <f t="shared" si="22"/>
        <v>4.00</v>
      </c>
      <c r="AC33" s="68">
        <v>46</v>
      </c>
      <c r="AD33" s="68">
        <v>42</v>
      </c>
      <c r="AE33" s="80">
        <f t="shared" si="23"/>
        <v>88</v>
      </c>
      <c r="AF33" s="123" t="str">
        <f t="shared" si="24"/>
        <v>A+</v>
      </c>
      <c r="AG33" s="123" t="str">
        <f t="shared" si="25"/>
        <v>4.00</v>
      </c>
      <c r="AH33" s="68">
        <v>69</v>
      </c>
      <c r="AI33" s="123" t="str">
        <f t="shared" si="26"/>
        <v>B+</v>
      </c>
      <c r="AJ33" s="123" t="str">
        <f t="shared" si="27"/>
        <v>3.25</v>
      </c>
      <c r="AK33" s="68">
        <f t="shared" si="28"/>
        <v>57.75</v>
      </c>
      <c r="AL33" s="70">
        <v>18</v>
      </c>
      <c r="AM33" s="70">
        <v>15</v>
      </c>
      <c r="AN33" s="71">
        <f t="shared" si="29"/>
        <v>3.85</v>
      </c>
      <c r="AO33" s="68">
        <v>482</v>
      </c>
      <c r="AP33" s="68"/>
      <c r="AQ33" s="70">
        <v>147</v>
      </c>
      <c r="AR33" s="70"/>
      <c r="AS33" s="68">
        <f t="shared" si="30"/>
        <v>539.75</v>
      </c>
      <c r="AT33" s="70">
        <f t="shared" si="31"/>
        <v>165</v>
      </c>
      <c r="AU33" s="70">
        <f t="shared" si="32"/>
        <v>162</v>
      </c>
      <c r="AV33" s="71">
        <f t="shared" si="33"/>
        <v>3.3317901234567899</v>
      </c>
      <c r="AW33" s="81" t="s">
        <v>96</v>
      </c>
      <c r="AX33" s="133"/>
      <c r="AY33" s="66" t="str">
        <f t="shared" si="34"/>
        <v>2016-1-5-012</v>
      </c>
      <c r="AZ33" s="81" t="s">
        <v>591</v>
      </c>
      <c r="BA33" s="81"/>
      <c r="BB33" s="85"/>
    </row>
  </sheetData>
  <mergeCells count="96">
    <mergeCell ref="AB21:AB23"/>
    <mergeCell ref="AR11:AS11"/>
    <mergeCell ref="AN22:AN23"/>
    <mergeCell ref="AV22:AV23"/>
    <mergeCell ref="AR17:AR23"/>
    <mergeCell ref="AQ17:AQ23"/>
    <mergeCell ref="AP17:AP23"/>
    <mergeCell ref="AO17:AO23"/>
    <mergeCell ref="L22:L23"/>
    <mergeCell ref="M22:N22"/>
    <mergeCell ref="M21:N21"/>
    <mergeCell ref="P21:P23"/>
    <mergeCell ref="Q21:Q23"/>
    <mergeCell ref="BA17:BA23"/>
    <mergeCell ref="BB17:BB23"/>
    <mergeCell ref="AS17:AS23"/>
    <mergeCell ref="AT17:AT23"/>
    <mergeCell ref="AU17:AU23"/>
    <mergeCell ref="AV17:AV21"/>
    <mergeCell ref="AW17:AW23"/>
    <mergeCell ref="AX17:AX23"/>
    <mergeCell ref="AZ17:AZ23"/>
    <mergeCell ref="AY17:AY23"/>
    <mergeCell ref="X22:X23"/>
    <mergeCell ref="X20:AB20"/>
    <mergeCell ref="AC20:AG20"/>
    <mergeCell ref="R22:R23"/>
    <mergeCell ref="S22:T22"/>
    <mergeCell ref="U22:U23"/>
    <mergeCell ref="AD22:AD23"/>
    <mergeCell ref="Y22:Y23"/>
    <mergeCell ref="Z22:Z23"/>
    <mergeCell ref="A17:A23"/>
    <mergeCell ref="B17:B23"/>
    <mergeCell ref="C17:C23"/>
    <mergeCell ref="D17:D23"/>
    <mergeCell ref="E17:E21"/>
    <mergeCell ref="F17:K17"/>
    <mergeCell ref="F19:K19"/>
    <mergeCell ref="F20:K20"/>
    <mergeCell ref="G21:H21"/>
    <mergeCell ref="J21:J23"/>
    <mergeCell ref="E22:E23"/>
    <mergeCell ref="F22:F23"/>
    <mergeCell ref="G22:H22"/>
    <mergeCell ref="I22:I23"/>
    <mergeCell ref="K21:K23"/>
    <mergeCell ref="F18:K18"/>
    <mergeCell ref="H12:L12"/>
    <mergeCell ref="M12:Q12"/>
    <mergeCell ref="C2:E2"/>
    <mergeCell ref="H13:L13"/>
    <mergeCell ref="M13:Q13"/>
    <mergeCell ref="H14:L14"/>
    <mergeCell ref="L17:Q17"/>
    <mergeCell ref="L18:Q18"/>
    <mergeCell ref="W3:AN3"/>
    <mergeCell ref="W4:AN4"/>
    <mergeCell ref="W5:AN5"/>
    <mergeCell ref="W6:AN6"/>
    <mergeCell ref="W7:AN7"/>
    <mergeCell ref="AM17:AM23"/>
    <mergeCell ref="AK17:AK23"/>
    <mergeCell ref="AL17:AL23"/>
    <mergeCell ref="AN17:AN21"/>
    <mergeCell ref="AH22:AH23"/>
    <mergeCell ref="L19:Q19"/>
    <mergeCell ref="O22:O23"/>
    <mergeCell ref="M14:Q14"/>
    <mergeCell ref="H15:L15"/>
    <mergeCell ref="M15:Q15"/>
    <mergeCell ref="L20:Q20"/>
    <mergeCell ref="R17:W17"/>
    <mergeCell ref="R18:W18"/>
    <mergeCell ref="AH20:AJ20"/>
    <mergeCell ref="AF21:AF23"/>
    <mergeCell ref="AG21:AG23"/>
    <mergeCell ref="AJ21:AJ23"/>
    <mergeCell ref="AI21:AI23"/>
    <mergeCell ref="X19:AB19"/>
    <mergeCell ref="AC19:AG19"/>
    <mergeCell ref="AH19:AJ19"/>
    <mergeCell ref="R19:W19"/>
    <mergeCell ref="X17:AB17"/>
    <mergeCell ref="AC17:AG17"/>
    <mergeCell ref="AH17:AJ17"/>
    <mergeCell ref="X18:AB18"/>
    <mergeCell ref="AC18:AG18"/>
    <mergeCell ref="AH18:AJ18"/>
    <mergeCell ref="AC22:AC23"/>
    <mergeCell ref="AE22:AE23"/>
    <mergeCell ref="R20:W20"/>
    <mergeCell ref="S21:T21"/>
    <mergeCell ref="W21:W23"/>
    <mergeCell ref="V21:V23"/>
    <mergeCell ref="AA21:AA23"/>
  </mergeCells>
  <conditionalFormatting sqref="O24:Q33 AE24:AG33 AI24:AJ33 I24:K33 U24:W33 Z24:AB33">
    <cfRule type="cellIs" dxfId="24" priority="175" operator="equal">
      <formula>"F"</formula>
    </cfRule>
  </conditionalFormatting>
  <conditionalFormatting sqref="I24:I33 L24:O33 AI24:AJ33 AD24:AG33 R24:U33 X24:AB33">
    <cfRule type="containsText" dxfId="23" priority="173" operator="containsText" text="F">
      <formula>NOT(ISERROR(SEARCH("F",I24)))</formula>
    </cfRule>
  </conditionalFormatting>
  <conditionalFormatting sqref="J24:K33 P24:Q33 AF24:AJ33 V24:W33 AA24:AC33">
    <cfRule type="containsText" dxfId="22" priority="171" operator="containsText" text="F">
      <formula>NOT(ISERROR(SEARCH("F",J24)))</formula>
    </cfRule>
  </conditionalFormatting>
  <conditionalFormatting sqref="I24:K33 O24:Q33 AI24:AJ33 AE24:AG33 U24:W33 Z24:AB33">
    <cfRule type="containsText" dxfId="21" priority="125" operator="containsText" text="Absent">
      <formula>NOT(ISERROR(SEARCH("Absent",I24)))</formula>
    </cfRule>
    <cfRule type="containsText" dxfId="20" priority="126" operator="containsText" text="F">
      <formula>NOT(ISERROR(SEARCH("F",I24)))</formula>
    </cfRule>
  </conditionalFormatting>
  <pageMargins left="2" right="1.5" top="0.75" bottom="0.5" header="0.3" footer="0.3"/>
  <pageSetup paperSize="15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BG33"/>
  <sheetViews>
    <sheetView showWhiteSpace="0" view="pageBreakPreview" zoomScale="40" zoomScaleSheetLayoutView="40" workbookViewId="0">
      <selection activeCell="E29" sqref="E29"/>
    </sheetView>
  </sheetViews>
  <sheetFormatPr defaultColWidth="9.140625" defaultRowHeight="15"/>
  <cols>
    <col min="1" max="1" width="5.7109375" style="3" customWidth="1"/>
    <col min="2" max="2" width="15.7109375" style="19" customWidth="1"/>
    <col min="3" max="3" width="30.7109375" style="19" customWidth="1"/>
    <col min="4" max="4" width="10.7109375" style="3" customWidth="1"/>
    <col min="5" max="5" width="30.7109375" style="8" customWidth="1"/>
    <col min="6" max="41" width="6" style="3" customWidth="1"/>
    <col min="42" max="53" width="8.7109375" style="3" customWidth="1"/>
    <col min="54" max="55" width="10.7109375" style="27" customWidth="1"/>
    <col min="56" max="56" width="15.7109375" style="19" customWidth="1"/>
    <col min="57" max="58" width="20.7109375" style="19" customWidth="1"/>
    <col min="59" max="59" width="20.7109375" style="56" customWidth="1"/>
    <col min="60" max="16384" width="9.140625" style="3"/>
  </cols>
  <sheetData>
    <row r="2" spans="2:59">
      <c r="C2" s="169" t="s">
        <v>36</v>
      </c>
      <c r="D2" s="170"/>
      <c r="E2" s="171"/>
    </row>
    <row r="3" spans="2:59" s="18" customFormat="1" ht="27" customHeight="1">
      <c r="B3" s="12"/>
      <c r="C3" s="52" t="s">
        <v>89</v>
      </c>
      <c r="D3" s="52" t="s">
        <v>90</v>
      </c>
      <c r="E3" s="52" t="s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41" t="s">
        <v>30</v>
      </c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28"/>
      <c r="BC3" s="28"/>
      <c r="BD3" s="23"/>
      <c r="BF3" s="93" t="s">
        <v>98</v>
      </c>
      <c r="BG3" s="17"/>
    </row>
    <row r="4" spans="2:59" ht="20.25" customHeight="1">
      <c r="B4" s="38"/>
      <c r="C4" s="104" t="s">
        <v>91</v>
      </c>
      <c r="D4" s="104" t="s">
        <v>2</v>
      </c>
      <c r="E4" s="105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42" t="s">
        <v>31</v>
      </c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29"/>
      <c r="BC4" s="29"/>
      <c r="BD4" s="20"/>
      <c r="BE4" s="20"/>
      <c r="BF4" s="20"/>
      <c r="BG4" s="17"/>
    </row>
    <row r="5" spans="2:59" ht="16.5" customHeight="1">
      <c r="B5" s="22"/>
      <c r="C5" s="104" t="s">
        <v>124</v>
      </c>
      <c r="D5" s="104" t="s">
        <v>3</v>
      </c>
      <c r="E5" s="105">
        <v>3.75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42" t="s">
        <v>64</v>
      </c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29"/>
      <c r="BC5" s="29"/>
      <c r="BD5" s="39"/>
      <c r="BE5" s="39"/>
      <c r="BF5" s="39"/>
      <c r="BG5" s="39"/>
    </row>
    <row r="6" spans="2:59" ht="20.25">
      <c r="B6" s="38"/>
      <c r="C6" s="104" t="s">
        <v>125</v>
      </c>
      <c r="D6" s="104" t="s">
        <v>7</v>
      </c>
      <c r="E6" s="105">
        <v>3.5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43" t="s">
        <v>33</v>
      </c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29"/>
      <c r="BC6" s="29"/>
      <c r="BD6" s="20"/>
      <c r="BE6" s="20"/>
      <c r="BF6" s="20"/>
      <c r="BG6" s="17"/>
    </row>
    <row r="7" spans="2:59" ht="16.5" customHeight="1">
      <c r="B7" s="38"/>
      <c r="C7" s="104" t="s">
        <v>126</v>
      </c>
      <c r="D7" s="104" t="s">
        <v>9</v>
      </c>
      <c r="E7" s="105">
        <v>3.25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44" t="s">
        <v>117</v>
      </c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2"/>
      <c r="AQ7" s="2"/>
      <c r="AR7" s="2"/>
    </row>
    <row r="8" spans="2:59">
      <c r="B8" s="38"/>
      <c r="C8" s="104" t="s">
        <v>127</v>
      </c>
      <c r="D8" s="104" t="s">
        <v>10</v>
      </c>
      <c r="E8" s="105">
        <v>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2:59" ht="15.75" customHeight="1">
      <c r="B9" s="38"/>
      <c r="C9" s="104" t="s">
        <v>128</v>
      </c>
      <c r="D9" s="104" t="s">
        <v>12</v>
      </c>
      <c r="E9" s="105">
        <v>2.75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1"/>
      <c r="AQ9" s="1"/>
      <c r="AR9" s="1"/>
    </row>
    <row r="10" spans="2:59">
      <c r="B10" s="38"/>
      <c r="C10" s="104" t="s">
        <v>129</v>
      </c>
      <c r="D10" s="104" t="s">
        <v>13</v>
      </c>
      <c r="E10" s="105">
        <v>2.5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47"/>
      <c r="AQ10" s="47"/>
      <c r="AR10" s="47"/>
      <c r="AS10" s="48"/>
      <c r="AT10" s="48"/>
      <c r="AU10" s="48"/>
      <c r="AV10" s="49"/>
      <c r="AW10" s="49"/>
      <c r="AX10" s="49"/>
      <c r="AY10" s="42"/>
      <c r="AZ10" s="42"/>
      <c r="BA10" s="42"/>
    </row>
    <row r="11" spans="2:59">
      <c r="B11" s="38"/>
      <c r="C11" s="104" t="s">
        <v>130</v>
      </c>
      <c r="D11" s="104" t="s">
        <v>14</v>
      </c>
      <c r="E11" s="105">
        <v>2.25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50"/>
      <c r="AQ11" s="50"/>
      <c r="AR11" s="50"/>
      <c r="AS11" s="50"/>
      <c r="AT11" s="50"/>
      <c r="AU11" s="50"/>
      <c r="AV11" s="47"/>
      <c r="AW11" s="172" t="s">
        <v>25</v>
      </c>
      <c r="AX11" s="172"/>
      <c r="AY11" s="60" t="s">
        <v>4</v>
      </c>
      <c r="AZ11" s="52" t="s">
        <v>26</v>
      </c>
      <c r="BA11" s="51" t="s">
        <v>5</v>
      </c>
      <c r="BB11" s="60" t="s">
        <v>6</v>
      </c>
    </row>
    <row r="12" spans="2:59" ht="15" customHeight="1">
      <c r="B12" s="38"/>
      <c r="C12" s="104" t="s">
        <v>131</v>
      </c>
      <c r="D12" s="104" t="s">
        <v>15</v>
      </c>
      <c r="E12" s="105">
        <v>2</v>
      </c>
      <c r="F12" s="1"/>
      <c r="G12" s="1"/>
      <c r="H12" s="149" t="s">
        <v>49</v>
      </c>
      <c r="I12" s="150"/>
      <c r="J12" s="150"/>
      <c r="K12" s="150"/>
      <c r="L12" s="150"/>
      <c r="M12" s="157" t="s">
        <v>55</v>
      </c>
      <c r="N12" s="158"/>
      <c r="O12" s="158"/>
      <c r="P12" s="158"/>
      <c r="Q12" s="158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50"/>
      <c r="AQ12" s="50"/>
      <c r="AR12" s="50"/>
      <c r="AS12" s="50"/>
      <c r="AT12" s="50"/>
      <c r="AU12" s="50"/>
      <c r="AV12" s="47"/>
      <c r="AW12" s="60" t="s">
        <v>8</v>
      </c>
      <c r="AX12" s="60"/>
      <c r="AY12" s="60"/>
      <c r="AZ12" s="60"/>
      <c r="BA12" s="53"/>
      <c r="BB12" s="61"/>
      <c r="BC12" s="30"/>
      <c r="BD12" s="40"/>
      <c r="BE12" s="40"/>
      <c r="BF12" s="38"/>
      <c r="BG12" s="33"/>
    </row>
    <row r="13" spans="2:59" ht="15" customHeight="1">
      <c r="B13" s="38"/>
      <c r="C13" s="104" t="s">
        <v>92</v>
      </c>
      <c r="D13" s="104" t="s">
        <v>16</v>
      </c>
      <c r="E13" s="105">
        <v>0</v>
      </c>
      <c r="F13" s="1"/>
      <c r="G13" s="1"/>
      <c r="H13" s="149" t="s">
        <v>37</v>
      </c>
      <c r="I13" s="150"/>
      <c r="J13" s="150"/>
      <c r="K13" s="150"/>
      <c r="L13" s="150"/>
      <c r="M13" s="155" t="s">
        <v>38</v>
      </c>
      <c r="N13" s="156"/>
      <c r="O13" s="156"/>
      <c r="P13" s="156"/>
      <c r="Q13" s="156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9"/>
      <c r="AH13" s="9"/>
      <c r="AI13" s="9"/>
      <c r="AJ13" s="9"/>
      <c r="AK13" s="9"/>
      <c r="AL13" s="9"/>
      <c r="AM13" s="9"/>
      <c r="AN13" s="1"/>
      <c r="AO13" s="1"/>
      <c r="AP13" s="47"/>
      <c r="AQ13" s="47"/>
      <c r="AR13" s="47"/>
      <c r="AS13" s="47"/>
      <c r="AT13" s="47"/>
      <c r="AU13" s="47"/>
      <c r="AV13" s="47"/>
      <c r="AW13" s="60" t="s">
        <v>11</v>
      </c>
      <c r="AX13" s="60"/>
      <c r="AY13" s="60"/>
      <c r="AZ13" s="60"/>
      <c r="BA13" s="53"/>
      <c r="BB13" s="61"/>
      <c r="BC13" s="30"/>
      <c r="BD13" s="40"/>
      <c r="BE13" s="40"/>
      <c r="BF13" s="38"/>
      <c r="BG13" s="33"/>
    </row>
    <row r="14" spans="2:59">
      <c r="B14" s="38"/>
      <c r="C14" s="104" t="s">
        <v>18</v>
      </c>
      <c r="D14" s="104" t="s">
        <v>17</v>
      </c>
      <c r="E14" s="106" t="s">
        <v>132</v>
      </c>
      <c r="F14" s="1"/>
      <c r="G14" s="1"/>
      <c r="H14" s="149" t="s">
        <v>39</v>
      </c>
      <c r="I14" s="150"/>
      <c r="J14" s="150"/>
      <c r="K14" s="150"/>
      <c r="L14" s="150"/>
      <c r="M14" s="155" t="s">
        <v>40</v>
      </c>
      <c r="N14" s="156"/>
      <c r="O14" s="156"/>
      <c r="P14" s="156"/>
      <c r="Q14" s="156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9"/>
      <c r="AH14" s="33"/>
      <c r="AI14" s="33"/>
      <c r="AJ14" s="33"/>
      <c r="AK14" s="33"/>
      <c r="AL14" s="33"/>
      <c r="AM14" s="33"/>
      <c r="AN14" s="1"/>
      <c r="AO14" s="1"/>
      <c r="AP14" s="14"/>
      <c r="AQ14" s="14"/>
      <c r="AR14" s="14"/>
      <c r="AS14" s="14"/>
      <c r="AT14" s="30"/>
      <c r="AU14" s="30"/>
      <c r="AV14" s="30"/>
      <c r="AW14" s="60" t="s">
        <v>27</v>
      </c>
      <c r="AX14" s="60"/>
      <c r="AY14" s="60"/>
      <c r="AZ14" s="60"/>
      <c r="BA14" s="60"/>
      <c r="BB14" s="83"/>
      <c r="BC14" s="31"/>
      <c r="BD14" s="20"/>
      <c r="BE14" s="20"/>
      <c r="BF14" s="20"/>
      <c r="BG14" s="17"/>
    </row>
    <row r="15" spans="2:59" ht="22.5" customHeight="1">
      <c r="B15" s="38"/>
      <c r="C15" s="104" t="s">
        <v>96</v>
      </c>
      <c r="D15" s="104" t="s">
        <v>19</v>
      </c>
      <c r="E15" s="106" t="s">
        <v>132</v>
      </c>
      <c r="F15" s="1"/>
      <c r="G15" s="1"/>
      <c r="H15" s="151" t="s">
        <v>79</v>
      </c>
      <c r="I15" s="152"/>
      <c r="J15" s="152"/>
      <c r="K15" s="152"/>
      <c r="L15" s="152"/>
      <c r="M15" s="174" t="s">
        <v>80</v>
      </c>
      <c r="N15" s="156"/>
      <c r="O15" s="156"/>
      <c r="P15" s="156"/>
      <c r="Q15" s="156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9"/>
      <c r="AH15" s="33"/>
      <c r="AI15" s="33"/>
      <c r="AJ15" s="33"/>
      <c r="AK15" s="33"/>
      <c r="AL15" s="33"/>
      <c r="AM15" s="33"/>
      <c r="AN15" s="1"/>
      <c r="AO15" s="1"/>
      <c r="AP15" s="1"/>
      <c r="AQ15" s="1"/>
      <c r="AR15" s="1"/>
      <c r="AS15" s="14"/>
      <c r="AT15" s="14"/>
      <c r="AU15" s="14"/>
      <c r="AV15" s="14"/>
      <c r="AW15" s="14"/>
      <c r="AX15" s="14"/>
      <c r="AY15" s="14"/>
      <c r="AZ15" s="14"/>
      <c r="BA15" s="14"/>
      <c r="BB15" s="31"/>
      <c r="BC15" s="31"/>
      <c r="BD15" s="20"/>
      <c r="BE15" s="20"/>
      <c r="BF15" s="20"/>
      <c r="BG15" s="17"/>
    </row>
    <row r="16" spans="2:59" ht="20.100000000000001" customHeight="1">
      <c r="B16" s="38"/>
      <c r="C16" s="20"/>
      <c r="D16" s="1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29"/>
      <c r="BC16" s="29"/>
      <c r="BD16" s="20"/>
      <c r="BE16" s="20"/>
      <c r="BF16" s="20"/>
      <c r="BG16" s="17"/>
    </row>
    <row r="17" spans="1:59" s="24" customFormat="1" ht="22.5" customHeight="1">
      <c r="A17" s="164" t="s">
        <v>52</v>
      </c>
      <c r="B17" s="164" t="s">
        <v>34</v>
      </c>
      <c r="C17" s="167" t="s">
        <v>53</v>
      </c>
      <c r="D17" s="166" t="s">
        <v>35</v>
      </c>
      <c r="E17" s="167" t="s">
        <v>29</v>
      </c>
      <c r="F17" s="147" t="s">
        <v>159</v>
      </c>
      <c r="G17" s="147"/>
      <c r="H17" s="147"/>
      <c r="I17" s="147"/>
      <c r="J17" s="147"/>
      <c r="K17" s="147"/>
      <c r="L17" s="147" t="s">
        <v>196</v>
      </c>
      <c r="M17" s="147"/>
      <c r="N17" s="147"/>
      <c r="O17" s="147"/>
      <c r="P17" s="147"/>
      <c r="Q17" s="147"/>
      <c r="R17" s="147" t="s">
        <v>198</v>
      </c>
      <c r="S17" s="147"/>
      <c r="T17" s="147"/>
      <c r="U17" s="147"/>
      <c r="V17" s="147"/>
      <c r="W17" s="147"/>
      <c r="X17" s="148" t="s">
        <v>200</v>
      </c>
      <c r="Y17" s="148"/>
      <c r="Z17" s="148"/>
      <c r="AA17" s="148"/>
      <c r="AB17" s="148"/>
      <c r="AC17" s="148" t="s">
        <v>202</v>
      </c>
      <c r="AD17" s="148"/>
      <c r="AE17" s="148"/>
      <c r="AF17" s="148"/>
      <c r="AG17" s="148"/>
      <c r="AH17" s="148" t="s">
        <v>203</v>
      </c>
      <c r="AI17" s="148"/>
      <c r="AJ17" s="148"/>
      <c r="AK17" s="148"/>
      <c r="AL17" s="148"/>
      <c r="AM17" s="148" t="s">
        <v>204</v>
      </c>
      <c r="AN17" s="148"/>
      <c r="AO17" s="148"/>
      <c r="AP17" s="162" t="s">
        <v>82</v>
      </c>
      <c r="AQ17" s="162" t="s">
        <v>111</v>
      </c>
      <c r="AR17" s="162" t="s">
        <v>112</v>
      </c>
      <c r="AS17" s="160" t="s">
        <v>47</v>
      </c>
      <c r="AT17" s="162" t="s">
        <v>113</v>
      </c>
      <c r="AU17" s="162" t="s">
        <v>83</v>
      </c>
      <c r="AV17" s="162" t="s">
        <v>114</v>
      </c>
      <c r="AW17" s="162" t="s">
        <v>81</v>
      </c>
      <c r="AX17" s="162" t="s">
        <v>84</v>
      </c>
      <c r="AY17" s="162" t="s">
        <v>115</v>
      </c>
      <c r="AZ17" s="162" t="s">
        <v>116</v>
      </c>
      <c r="BA17" s="160" t="s">
        <v>48</v>
      </c>
      <c r="BB17" s="160" t="s">
        <v>24</v>
      </c>
      <c r="BC17" s="160" t="s">
        <v>67</v>
      </c>
      <c r="BD17" s="160" t="s">
        <v>34</v>
      </c>
      <c r="BE17" s="160" t="s">
        <v>87</v>
      </c>
      <c r="BF17" s="160" t="s">
        <v>88</v>
      </c>
      <c r="BG17" s="160" t="s">
        <v>66</v>
      </c>
    </row>
    <row r="18" spans="1:59" s="24" customFormat="1" ht="15.75" customHeight="1">
      <c r="A18" s="164"/>
      <c r="B18" s="164"/>
      <c r="C18" s="167"/>
      <c r="D18" s="166"/>
      <c r="E18" s="167"/>
      <c r="F18" s="147" t="s">
        <v>101</v>
      </c>
      <c r="G18" s="147"/>
      <c r="H18" s="147"/>
      <c r="I18" s="147"/>
      <c r="J18" s="147"/>
      <c r="K18" s="147"/>
      <c r="L18" s="147" t="s">
        <v>197</v>
      </c>
      <c r="M18" s="147"/>
      <c r="N18" s="147"/>
      <c r="O18" s="147"/>
      <c r="P18" s="147"/>
      <c r="Q18" s="147"/>
      <c r="R18" s="147" t="s">
        <v>199</v>
      </c>
      <c r="S18" s="147"/>
      <c r="T18" s="147"/>
      <c r="U18" s="147"/>
      <c r="V18" s="147"/>
      <c r="W18" s="147"/>
      <c r="X18" s="147" t="s">
        <v>201</v>
      </c>
      <c r="Y18" s="147"/>
      <c r="Z18" s="147"/>
      <c r="AA18" s="147"/>
      <c r="AB18" s="147"/>
      <c r="AC18" s="146" t="s">
        <v>205</v>
      </c>
      <c r="AD18" s="146"/>
      <c r="AE18" s="146"/>
      <c r="AF18" s="146"/>
      <c r="AG18" s="146"/>
      <c r="AH18" s="146" t="s">
        <v>206</v>
      </c>
      <c r="AI18" s="146"/>
      <c r="AJ18" s="146"/>
      <c r="AK18" s="146"/>
      <c r="AL18" s="146"/>
      <c r="AM18" s="146" t="s">
        <v>207</v>
      </c>
      <c r="AN18" s="146"/>
      <c r="AO18" s="146"/>
      <c r="AP18" s="162"/>
      <c r="AQ18" s="162"/>
      <c r="AR18" s="162"/>
      <c r="AS18" s="160"/>
      <c r="AT18" s="162"/>
      <c r="AU18" s="162"/>
      <c r="AV18" s="162"/>
      <c r="AW18" s="162"/>
      <c r="AX18" s="162"/>
      <c r="AY18" s="162"/>
      <c r="AZ18" s="162"/>
      <c r="BA18" s="160"/>
      <c r="BB18" s="160"/>
      <c r="BC18" s="160"/>
      <c r="BD18" s="160"/>
      <c r="BE18" s="160"/>
      <c r="BF18" s="160"/>
      <c r="BG18" s="160"/>
    </row>
    <row r="19" spans="1:59" s="24" customFormat="1" ht="15" customHeight="1">
      <c r="A19" s="164"/>
      <c r="B19" s="164"/>
      <c r="C19" s="167"/>
      <c r="D19" s="166"/>
      <c r="E19" s="167"/>
      <c r="F19" s="168" t="s">
        <v>20</v>
      </c>
      <c r="G19" s="168"/>
      <c r="H19" s="168"/>
      <c r="I19" s="168"/>
      <c r="J19" s="168"/>
      <c r="K19" s="168"/>
      <c r="L19" s="168" t="s">
        <v>20</v>
      </c>
      <c r="M19" s="168"/>
      <c r="N19" s="168"/>
      <c r="O19" s="168"/>
      <c r="P19" s="168"/>
      <c r="Q19" s="168"/>
      <c r="R19" s="168" t="s">
        <v>20</v>
      </c>
      <c r="S19" s="168"/>
      <c r="T19" s="168"/>
      <c r="U19" s="168"/>
      <c r="V19" s="168"/>
      <c r="W19" s="168"/>
      <c r="X19" s="147" t="s">
        <v>21</v>
      </c>
      <c r="Y19" s="147"/>
      <c r="Z19" s="147"/>
      <c r="AA19" s="147"/>
      <c r="AB19" s="147"/>
      <c r="AC19" s="148" t="s">
        <v>21</v>
      </c>
      <c r="AD19" s="148"/>
      <c r="AE19" s="148"/>
      <c r="AF19" s="148"/>
      <c r="AG19" s="148"/>
      <c r="AH19" s="148" t="s">
        <v>21</v>
      </c>
      <c r="AI19" s="148"/>
      <c r="AJ19" s="148"/>
      <c r="AK19" s="148"/>
      <c r="AL19" s="148"/>
      <c r="AM19" s="148" t="s">
        <v>70</v>
      </c>
      <c r="AN19" s="148"/>
      <c r="AO19" s="148"/>
      <c r="AP19" s="162"/>
      <c r="AQ19" s="162"/>
      <c r="AR19" s="162"/>
      <c r="AS19" s="160"/>
      <c r="AT19" s="162"/>
      <c r="AU19" s="162"/>
      <c r="AV19" s="162"/>
      <c r="AW19" s="162"/>
      <c r="AX19" s="162"/>
      <c r="AY19" s="162"/>
      <c r="AZ19" s="162"/>
      <c r="BA19" s="160"/>
      <c r="BB19" s="160"/>
      <c r="BC19" s="160"/>
      <c r="BD19" s="160"/>
      <c r="BE19" s="160"/>
      <c r="BF19" s="160"/>
      <c r="BG19" s="160"/>
    </row>
    <row r="20" spans="1:59" s="24" customFormat="1" ht="15" customHeight="1">
      <c r="A20" s="164"/>
      <c r="B20" s="164"/>
      <c r="C20" s="167"/>
      <c r="D20" s="166"/>
      <c r="E20" s="167"/>
      <c r="F20" s="168" t="s">
        <v>22</v>
      </c>
      <c r="G20" s="168"/>
      <c r="H20" s="168"/>
      <c r="I20" s="168"/>
      <c r="J20" s="168"/>
      <c r="K20" s="168"/>
      <c r="L20" s="168" t="s">
        <v>22</v>
      </c>
      <c r="M20" s="168"/>
      <c r="N20" s="168"/>
      <c r="O20" s="168"/>
      <c r="P20" s="168"/>
      <c r="Q20" s="168"/>
      <c r="R20" s="168" t="s">
        <v>22</v>
      </c>
      <c r="S20" s="168"/>
      <c r="T20" s="168"/>
      <c r="U20" s="168"/>
      <c r="V20" s="168"/>
      <c r="W20" s="168"/>
      <c r="X20" s="147" t="s">
        <v>105</v>
      </c>
      <c r="Y20" s="147"/>
      <c r="Z20" s="147"/>
      <c r="AA20" s="147"/>
      <c r="AB20" s="147"/>
      <c r="AC20" s="148" t="s">
        <v>22</v>
      </c>
      <c r="AD20" s="148"/>
      <c r="AE20" s="148"/>
      <c r="AF20" s="148"/>
      <c r="AG20" s="148"/>
      <c r="AH20" s="148" t="s">
        <v>22</v>
      </c>
      <c r="AI20" s="148"/>
      <c r="AJ20" s="148"/>
      <c r="AK20" s="148"/>
      <c r="AL20" s="148"/>
      <c r="AM20" s="148" t="s">
        <v>22</v>
      </c>
      <c r="AN20" s="148"/>
      <c r="AO20" s="148"/>
      <c r="AP20" s="162"/>
      <c r="AQ20" s="162"/>
      <c r="AR20" s="162"/>
      <c r="AS20" s="160"/>
      <c r="AT20" s="162"/>
      <c r="AU20" s="162"/>
      <c r="AV20" s="162"/>
      <c r="AW20" s="162"/>
      <c r="AX20" s="162"/>
      <c r="AY20" s="162"/>
      <c r="AZ20" s="162"/>
      <c r="BA20" s="160"/>
      <c r="BB20" s="160"/>
      <c r="BC20" s="160"/>
      <c r="BD20" s="160"/>
      <c r="BE20" s="160"/>
      <c r="BF20" s="160"/>
      <c r="BG20" s="160"/>
    </row>
    <row r="21" spans="1:59" s="26" customFormat="1" ht="65.099999999999994" customHeight="1">
      <c r="A21" s="164"/>
      <c r="B21" s="164"/>
      <c r="C21" s="167"/>
      <c r="D21" s="166"/>
      <c r="E21" s="167"/>
      <c r="F21" s="137" t="s">
        <v>133</v>
      </c>
      <c r="G21" s="159" t="s">
        <v>134</v>
      </c>
      <c r="H21" s="159"/>
      <c r="I21" s="137" t="s">
        <v>23</v>
      </c>
      <c r="J21" s="159" t="s">
        <v>0</v>
      </c>
      <c r="K21" s="159" t="s">
        <v>1</v>
      </c>
      <c r="L21" s="137" t="s">
        <v>133</v>
      </c>
      <c r="M21" s="159" t="s">
        <v>134</v>
      </c>
      <c r="N21" s="159"/>
      <c r="O21" s="137" t="s">
        <v>23</v>
      </c>
      <c r="P21" s="159" t="s">
        <v>0</v>
      </c>
      <c r="Q21" s="159" t="s">
        <v>1</v>
      </c>
      <c r="R21" s="137" t="s">
        <v>133</v>
      </c>
      <c r="S21" s="159" t="s">
        <v>134</v>
      </c>
      <c r="T21" s="159"/>
      <c r="U21" s="137" t="s">
        <v>23</v>
      </c>
      <c r="V21" s="159" t="s">
        <v>0</v>
      </c>
      <c r="W21" s="159" t="s">
        <v>1</v>
      </c>
      <c r="X21" s="137" t="s">
        <v>45</v>
      </c>
      <c r="Y21" s="137" t="s">
        <v>46</v>
      </c>
      <c r="Z21" s="137" t="s">
        <v>23</v>
      </c>
      <c r="AA21" s="159" t="s">
        <v>0</v>
      </c>
      <c r="AB21" s="159" t="s">
        <v>1</v>
      </c>
      <c r="AC21" s="137" t="s">
        <v>141</v>
      </c>
      <c r="AD21" s="135" t="s">
        <v>142</v>
      </c>
      <c r="AE21" s="135" t="s">
        <v>23</v>
      </c>
      <c r="AF21" s="145" t="s">
        <v>0</v>
      </c>
      <c r="AG21" s="145" t="s">
        <v>1</v>
      </c>
      <c r="AH21" s="137" t="s">
        <v>141</v>
      </c>
      <c r="AI21" s="135" t="s">
        <v>142</v>
      </c>
      <c r="AJ21" s="135" t="s">
        <v>23</v>
      </c>
      <c r="AK21" s="145" t="s">
        <v>0</v>
      </c>
      <c r="AL21" s="145" t="s">
        <v>1</v>
      </c>
      <c r="AM21" s="135" t="s">
        <v>23</v>
      </c>
      <c r="AN21" s="145" t="s">
        <v>0</v>
      </c>
      <c r="AO21" s="145" t="s">
        <v>1</v>
      </c>
      <c r="AP21" s="162"/>
      <c r="AQ21" s="162"/>
      <c r="AR21" s="162"/>
      <c r="AS21" s="160"/>
      <c r="AT21" s="162"/>
      <c r="AU21" s="162"/>
      <c r="AV21" s="162"/>
      <c r="AW21" s="162"/>
      <c r="AX21" s="162"/>
      <c r="AY21" s="162"/>
      <c r="AZ21" s="162"/>
      <c r="BA21" s="160"/>
      <c r="BB21" s="160"/>
      <c r="BC21" s="160"/>
      <c r="BD21" s="160"/>
      <c r="BE21" s="160"/>
      <c r="BF21" s="160"/>
      <c r="BG21" s="160"/>
    </row>
    <row r="22" spans="1:59" s="26" customFormat="1" ht="11.25" customHeight="1">
      <c r="A22" s="164"/>
      <c r="B22" s="164"/>
      <c r="C22" s="167"/>
      <c r="D22" s="166"/>
      <c r="E22" s="165" t="s">
        <v>93</v>
      </c>
      <c r="F22" s="147">
        <v>28</v>
      </c>
      <c r="G22" s="147">
        <v>72</v>
      </c>
      <c r="H22" s="147"/>
      <c r="I22" s="147">
        <v>100</v>
      </c>
      <c r="J22" s="159"/>
      <c r="K22" s="159"/>
      <c r="L22" s="147">
        <v>28</v>
      </c>
      <c r="M22" s="147">
        <v>72</v>
      </c>
      <c r="N22" s="147"/>
      <c r="O22" s="147">
        <v>100</v>
      </c>
      <c r="P22" s="159"/>
      <c r="Q22" s="159"/>
      <c r="R22" s="147">
        <v>28</v>
      </c>
      <c r="S22" s="147">
        <v>72</v>
      </c>
      <c r="T22" s="147"/>
      <c r="U22" s="147">
        <v>100</v>
      </c>
      <c r="V22" s="159"/>
      <c r="W22" s="159"/>
      <c r="X22" s="147">
        <v>80</v>
      </c>
      <c r="Y22" s="147">
        <v>20</v>
      </c>
      <c r="Z22" s="147">
        <v>100</v>
      </c>
      <c r="AA22" s="159"/>
      <c r="AB22" s="159"/>
      <c r="AC22" s="146">
        <v>50</v>
      </c>
      <c r="AD22" s="146">
        <v>50</v>
      </c>
      <c r="AE22" s="146">
        <v>100</v>
      </c>
      <c r="AF22" s="145"/>
      <c r="AG22" s="145"/>
      <c r="AH22" s="146">
        <v>50</v>
      </c>
      <c r="AI22" s="146">
        <v>50</v>
      </c>
      <c r="AJ22" s="146">
        <v>100</v>
      </c>
      <c r="AK22" s="145"/>
      <c r="AL22" s="145"/>
      <c r="AM22" s="146">
        <v>100</v>
      </c>
      <c r="AN22" s="145"/>
      <c r="AO22" s="145"/>
      <c r="AP22" s="162"/>
      <c r="AQ22" s="162"/>
      <c r="AR22" s="162"/>
      <c r="AS22" s="161">
        <v>4</v>
      </c>
      <c r="AT22" s="162"/>
      <c r="AU22" s="162"/>
      <c r="AV22" s="162"/>
      <c r="AW22" s="162"/>
      <c r="AX22" s="162"/>
      <c r="AY22" s="162"/>
      <c r="AZ22" s="162"/>
      <c r="BA22" s="161">
        <v>4</v>
      </c>
      <c r="BB22" s="160"/>
      <c r="BC22" s="160"/>
      <c r="BD22" s="160"/>
      <c r="BE22" s="160"/>
      <c r="BF22" s="160"/>
      <c r="BG22" s="160"/>
    </row>
    <row r="23" spans="1:59" s="26" customFormat="1" ht="18.75" customHeight="1">
      <c r="A23" s="164"/>
      <c r="B23" s="164"/>
      <c r="C23" s="167"/>
      <c r="D23" s="166"/>
      <c r="E23" s="165"/>
      <c r="F23" s="147"/>
      <c r="G23" s="136" t="s">
        <v>43</v>
      </c>
      <c r="H23" s="136" t="s">
        <v>44</v>
      </c>
      <c r="I23" s="147"/>
      <c r="J23" s="159"/>
      <c r="K23" s="159"/>
      <c r="L23" s="147"/>
      <c r="M23" s="136" t="s">
        <v>43</v>
      </c>
      <c r="N23" s="136" t="s">
        <v>44</v>
      </c>
      <c r="O23" s="147"/>
      <c r="P23" s="159"/>
      <c r="Q23" s="159"/>
      <c r="R23" s="147"/>
      <c r="S23" s="136" t="s">
        <v>43</v>
      </c>
      <c r="T23" s="136" t="s">
        <v>44</v>
      </c>
      <c r="U23" s="147"/>
      <c r="V23" s="159"/>
      <c r="W23" s="159"/>
      <c r="X23" s="147"/>
      <c r="Y23" s="147"/>
      <c r="Z23" s="147"/>
      <c r="AA23" s="159"/>
      <c r="AB23" s="159"/>
      <c r="AC23" s="146"/>
      <c r="AD23" s="146"/>
      <c r="AE23" s="146"/>
      <c r="AF23" s="145"/>
      <c r="AG23" s="145"/>
      <c r="AH23" s="146"/>
      <c r="AI23" s="146"/>
      <c r="AJ23" s="146"/>
      <c r="AK23" s="145"/>
      <c r="AL23" s="145"/>
      <c r="AM23" s="146"/>
      <c r="AN23" s="145"/>
      <c r="AO23" s="145"/>
      <c r="AP23" s="162"/>
      <c r="AQ23" s="162"/>
      <c r="AR23" s="162"/>
      <c r="AS23" s="161"/>
      <c r="AT23" s="162"/>
      <c r="AU23" s="162"/>
      <c r="AV23" s="162"/>
      <c r="AW23" s="162"/>
      <c r="AX23" s="162"/>
      <c r="AY23" s="162"/>
      <c r="AZ23" s="162"/>
      <c r="BA23" s="161"/>
      <c r="BB23" s="160"/>
      <c r="BC23" s="160"/>
      <c r="BD23" s="160"/>
      <c r="BE23" s="160"/>
      <c r="BF23" s="160"/>
      <c r="BG23" s="160"/>
    </row>
    <row r="24" spans="1:59" s="4" customFormat="1" ht="45" customHeight="1">
      <c r="A24" s="65">
        <v>1</v>
      </c>
      <c r="B24" s="75" t="s">
        <v>495</v>
      </c>
      <c r="C24" s="116" t="s">
        <v>678</v>
      </c>
      <c r="D24" s="65">
        <v>2016</v>
      </c>
      <c r="E24" s="74" t="s">
        <v>213</v>
      </c>
      <c r="F24" s="68">
        <v>24.5</v>
      </c>
      <c r="G24" s="68">
        <v>29</v>
      </c>
      <c r="H24" s="68">
        <v>24</v>
      </c>
      <c r="I24" s="80">
        <f t="shared" ref="I24" si="0">ROUNDUP(SUM(F24:H24),0)</f>
        <v>78</v>
      </c>
      <c r="J24" s="123" t="str">
        <f t="shared" ref="J24" si="1">IF(I24&gt;=80,"A+", IF(I24&gt;=75,"A", IF(I24&gt;=70,"A-", IF(I24&gt;=65,"B+", IF(I24&gt;=60,"B", IF(I24&gt;=55,"B-", IF(I24&gt;=50,"C+", IF(I24&gt;=45,"C", IF(I24&gt;=40,"D","F")))))))))</f>
        <v>A</v>
      </c>
      <c r="K24" s="123" t="str">
        <f t="shared" ref="K24" si="2">IF(I24&gt;=80,"4.00", IF(I24&gt;=75,"3.75", IF(I24&gt;=70,"3.50", IF(I24&gt;=65,"3.25", IF(I24&gt;=60,"3.00", IF(I24&gt;=55,"2.75", IF(I24&gt;=50,"2.50", IF(I24&gt;=45,"2.25", IF(I24&gt;=40,"2.00","0.00")))))))))</f>
        <v>3.75</v>
      </c>
      <c r="L24" s="68">
        <v>23</v>
      </c>
      <c r="M24" s="68">
        <v>27</v>
      </c>
      <c r="N24" s="79">
        <v>27</v>
      </c>
      <c r="O24" s="80">
        <f t="shared" ref="O24" si="3">ROUNDUP(SUM(L24:N24),0)</f>
        <v>77</v>
      </c>
      <c r="P24" s="123" t="str">
        <f t="shared" ref="P24" si="4">IF(O24&gt;=80,"A+", IF(O24&gt;=75,"A", IF(O24&gt;=70,"A-", IF(O24&gt;=65,"B+", IF(O24&gt;=60,"B", IF(O24&gt;=55,"B-", IF(O24&gt;=50,"C+", IF(O24&gt;=45,"C", IF(O24&gt;=40,"D","F")))))))))</f>
        <v>A</v>
      </c>
      <c r="Q24" s="123" t="str">
        <f t="shared" ref="Q24" si="5">IF(O24&gt;=80,"4.00", IF(O24&gt;=75,"3.75", IF(O24&gt;=70,"3.50", IF(O24&gt;=65,"3.25", IF(O24&gt;=60,"3.00", IF(O24&gt;=55,"2.75", IF(O24&gt;=50,"2.50", IF(O24&gt;=45,"2.25", IF(O24&gt;=40,"2.00","0.00")))))))))</f>
        <v>3.75</v>
      </c>
      <c r="R24" s="68">
        <v>23.5</v>
      </c>
      <c r="S24" s="68">
        <v>21.5</v>
      </c>
      <c r="T24" s="79">
        <v>24</v>
      </c>
      <c r="U24" s="80">
        <f t="shared" ref="U24" si="6">ROUNDUP(SUM(R24:T24),0)</f>
        <v>69</v>
      </c>
      <c r="V24" s="123" t="str">
        <f t="shared" ref="V24" si="7">IF(U24&gt;=80,"A+", IF(U24&gt;=75,"A", IF(U24&gt;=70,"A-", IF(U24&gt;=65,"B+", IF(U24&gt;=60,"B", IF(U24&gt;=55,"B-", IF(U24&gt;=50,"C+", IF(U24&gt;=45,"C", IF(U24&gt;=40,"D","F")))))))))</f>
        <v>B+</v>
      </c>
      <c r="W24" s="123" t="str">
        <f t="shared" ref="W24" si="8">IF(U24&gt;=80,"4.00", IF(U24&gt;=75,"3.75", IF(U24&gt;=70,"3.50", IF(U24&gt;=65,"3.25", IF(U24&gt;=60,"3.00", IF(U24&gt;=55,"2.75", IF(U24&gt;=50,"2.50", IF(U24&gt;=45,"2.25", IF(U24&gt;=40,"2.00","0.00")))))))))</f>
        <v>3.25</v>
      </c>
      <c r="X24" s="68">
        <v>64</v>
      </c>
      <c r="Y24" s="69">
        <v>16</v>
      </c>
      <c r="Z24" s="79">
        <f>X24+Y24</f>
        <v>80</v>
      </c>
      <c r="AA24" s="123" t="str">
        <f>IF(Z24&gt;=80,"A+", IF(Z24&gt;=75,"A", IF(Z24&gt;=70,"A-", IF(Z24&gt;=65,"B+", IF(Z24&gt;=60,"B", IF(Z24&gt;=55,"B-", IF(Z24&gt;=50,"C+", IF(Z24&gt;=45,"C", "F"))))))))</f>
        <v>A+</v>
      </c>
      <c r="AB24" s="123" t="str">
        <f>IF(Z24&gt;=80,"4.00", IF(Z24&gt;=75,"3.75", IF(Z24&gt;=70,"3.50", IF(Z24&gt;=65,"3.25", IF(Z24&gt;=60,"3.00", IF(Z24&gt;=55,"2.75", IF(Z24&gt;=50,"2.50", IF(Z24&gt;=45,"2.25", "0.00"))))))))</f>
        <v>4.00</v>
      </c>
      <c r="AC24" s="68">
        <v>44</v>
      </c>
      <c r="AD24" s="68">
        <v>36</v>
      </c>
      <c r="AE24" s="80">
        <f t="shared" ref="AE24" si="9">ROUNDUP(SUM(AB24:AD24),0)</f>
        <v>80</v>
      </c>
      <c r="AF24" s="123" t="str">
        <f>IF(AE24&gt;=80,"A+", IF(AE24&gt;=75,"A", IF(AE24&gt;=70,"A-", IF(AE24&gt;=65,"B+", IF(AE24&gt;=60,"B", IF(AE24&gt;=55,"B-", IF(AE24&gt;=50,"C+", IF(AE24&gt;=45,"C", "F"))))))))</f>
        <v>A+</v>
      </c>
      <c r="AG24" s="123" t="str">
        <f>IF(AE24&gt;=80,"4.00", IF(AE24&gt;=75,"3.75", IF(AE24&gt;=70,"3.50", IF(AE24&gt;=65,"3.25", IF(AE24&gt;=60,"3.00", IF(AE24&gt;=55,"2.75", IF(AE24&gt;=50,"2.50", IF(AE24&gt;=45,"2.25", "0.00"))))))))</f>
        <v>4.00</v>
      </c>
      <c r="AH24" s="68">
        <v>40</v>
      </c>
      <c r="AI24" s="79">
        <v>33</v>
      </c>
      <c r="AJ24" s="80">
        <f t="shared" ref="AJ24" si="10">ROUNDUP(SUM(AG24:AI24),0)</f>
        <v>73</v>
      </c>
      <c r="AK24" s="123" t="str">
        <f>IF(AJ24&gt;=80,"A+", IF(AJ24&gt;=75,"A", IF(AJ24&gt;=70,"A-", IF(AJ24&gt;=65,"B+", IF(AJ24&gt;=60,"B", IF(AJ24&gt;=55,"B-", IF(AJ24&gt;=50,"C+", IF(AJ24&gt;=45,"C", "F"))))))))</f>
        <v>A-</v>
      </c>
      <c r="AL24" s="123" t="str">
        <f>IF(AJ24&gt;=80,"4.00", IF(AJ24&gt;=75,"3.75", IF(AJ24&gt;=70,"3.50", IF(AJ24&gt;=65,"3.25", IF(AJ24&gt;=60,"3.00", IF(AJ24&gt;=55,"2.75", IF(AJ24&gt;=50,"2.50", IF(AJ24&gt;=45,"2.25", "0.00"))))))))</f>
        <v>3.50</v>
      </c>
      <c r="AM24" s="68">
        <v>66</v>
      </c>
      <c r="AN24" s="123" t="str">
        <f>IF(AM24&gt;=80,"A+", IF(AM24&gt;=75,"A", IF(AM24&gt;=70,"A-", IF(AM24&gt;=65,"B+", IF(AM24&gt;=60,"B", IF(AM24&gt;=55,"B-", IF(AM24&gt;=50,"C+", IF(AM24&gt;=45,"C", "F"))))))))</f>
        <v>B+</v>
      </c>
      <c r="AO24" s="123" t="str">
        <f>IF(AM24&gt;=80,"4.00", IF(AM24&gt;=75,"3.75", IF(AM24&gt;=70,"3.50", IF(AM24&gt;=65,"3.25", IF(AM24&gt;=60,"3.00", IF(AM24&gt;=55,"2.75", IF(AM24&gt;=50,"2.50", IF(AM24&gt;=45,"2.25", "0.00"))))))))</f>
        <v>3.25</v>
      </c>
      <c r="AP24" s="68">
        <f>K24*3+Q24*3+W24*3+AB24*1+AG24*3+AL24*3+AO24*3</f>
        <v>68.5</v>
      </c>
      <c r="AQ24" s="70">
        <v>19</v>
      </c>
      <c r="AR24" s="70">
        <v>19</v>
      </c>
      <c r="AS24" s="71">
        <f>AP24/AR24</f>
        <v>3.6052631578947367</v>
      </c>
      <c r="AT24" s="68">
        <v>509.5</v>
      </c>
      <c r="AU24" s="68"/>
      <c r="AV24" s="70">
        <v>146</v>
      </c>
      <c r="AW24" s="70"/>
      <c r="AX24" s="68">
        <f>AT24+AP24+AU24</f>
        <v>578</v>
      </c>
      <c r="AY24" s="70">
        <f>146+AQ24</f>
        <v>165</v>
      </c>
      <c r="AZ24" s="70">
        <f>AW24+AV24+AR24</f>
        <v>165</v>
      </c>
      <c r="BA24" s="71">
        <f>AX24/AZ24</f>
        <v>3.5030303030303029</v>
      </c>
      <c r="BB24" s="84" t="s">
        <v>5</v>
      </c>
      <c r="BC24" s="133" t="s">
        <v>609</v>
      </c>
      <c r="BD24" s="66" t="str">
        <f>B24</f>
        <v>2016-1-6-001</v>
      </c>
      <c r="BE24" s="95"/>
      <c r="BF24" s="81"/>
      <c r="BG24" s="85"/>
    </row>
    <row r="25" spans="1:59" s="5" customFormat="1" ht="36" customHeight="1">
      <c r="A25" s="65">
        <v>2</v>
      </c>
      <c r="B25" s="75" t="s">
        <v>496</v>
      </c>
      <c r="C25" s="116" t="s">
        <v>678</v>
      </c>
      <c r="D25" s="65">
        <v>2016</v>
      </c>
      <c r="E25" s="65" t="s">
        <v>28</v>
      </c>
      <c r="F25" s="68">
        <v>27</v>
      </c>
      <c r="G25" s="68">
        <v>29.5</v>
      </c>
      <c r="H25" s="68">
        <v>23.5</v>
      </c>
      <c r="I25" s="80">
        <f t="shared" ref="I25:I33" si="11">ROUNDUP(SUM(F25:H25),0)</f>
        <v>80</v>
      </c>
      <c r="J25" s="123" t="str">
        <f t="shared" ref="J25:J33" si="12">IF(I25&gt;=80,"A+", IF(I25&gt;=75,"A", IF(I25&gt;=70,"A-", IF(I25&gt;=65,"B+", IF(I25&gt;=60,"B", IF(I25&gt;=55,"B-", IF(I25&gt;=50,"C+", IF(I25&gt;=45,"C", IF(I25&gt;=40,"D","F")))))))))</f>
        <v>A+</v>
      </c>
      <c r="K25" s="123" t="str">
        <f t="shared" ref="K25:K33" si="13">IF(I25&gt;=80,"4.00", IF(I25&gt;=75,"3.75", IF(I25&gt;=70,"3.50", IF(I25&gt;=65,"3.25", IF(I25&gt;=60,"3.00", IF(I25&gt;=55,"2.75", IF(I25&gt;=50,"2.50", IF(I25&gt;=45,"2.25", IF(I25&gt;=40,"2.00","0.00")))))))))</f>
        <v>4.00</v>
      </c>
      <c r="L25" s="68">
        <v>26.5</v>
      </c>
      <c r="M25" s="68">
        <v>28</v>
      </c>
      <c r="N25" s="79">
        <v>32</v>
      </c>
      <c r="O25" s="80">
        <f t="shared" ref="O25:O33" si="14">ROUNDUP(SUM(L25:N25),0)</f>
        <v>87</v>
      </c>
      <c r="P25" s="123" t="str">
        <f t="shared" ref="P25:P33" si="15">IF(O25&gt;=80,"A+", IF(O25&gt;=75,"A", IF(O25&gt;=70,"A-", IF(O25&gt;=65,"B+", IF(O25&gt;=60,"B", IF(O25&gt;=55,"B-", IF(O25&gt;=50,"C+", IF(O25&gt;=45,"C", IF(O25&gt;=40,"D","F")))))))))</f>
        <v>A+</v>
      </c>
      <c r="Q25" s="123" t="str">
        <f t="shared" ref="Q25:Q33" si="16">IF(O25&gt;=80,"4.00", IF(O25&gt;=75,"3.75", IF(O25&gt;=70,"3.50", IF(O25&gt;=65,"3.25", IF(O25&gt;=60,"3.00", IF(O25&gt;=55,"2.75", IF(O25&gt;=50,"2.50", IF(O25&gt;=45,"2.25", IF(O25&gt;=40,"2.00","0.00")))))))))</f>
        <v>4.00</v>
      </c>
      <c r="R25" s="68">
        <v>24.5</v>
      </c>
      <c r="S25" s="68">
        <v>26</v>
      </c>
      <c r="T25" s="79">
        <v>28</v>
      </c>
      <c r="U25" s="80">
        <f t="shared" ref="U25:U33" si="17">ROUNDUP(SUM(R25:T25),0)</f>
        <v>79</v>
      </c>
      <c r="V25" s="123" t="str">
        <f t="shared" ref="V25:V33" si="18">IF(U25&gt;=80,"A+", IF(U25&gt;=75,"A", IF(U25&gt;=70,"A-", IF(U25&gt;=65,"B+", IF(U25&gt;=60,"B", IF(U25&gt;=55,"B-", IF(U25&gt;=50,"C+", IF(U25&gt;=45,"C", IF(U25&gt;=40,"D","F")))))))))</f>
        <v>A</v>
      </c>
      <c r="W25" s="123" t="str">
        <f t="shared" ref="W25:W33" si="19">IF(U25&gt;=80,"4.00", IF(U25&gt;=75,"3.75", IF(U25&gt;=70,"3.50", IF(U25&gt;=65,"3.25", IF(U25&gt;=60,"3.00", IF(U25&gt;=55,"2.75", IF(U25&gt;=50,"2.50", IF(U25&gt;=45,"2.25", IF(U25&gt;=40,"2.00","0.00")))))))))</f>
        <v>3.75</v>
      </c>
      <c r="X25" s="68">
        <v>65</v>
      </c>
      <c r="Y25" s="69">
        <v>17</v>
      </c>
      <c r="Z25" s="79">
        <f t="shared" ref="Z25:Z33" si="20">X25+Y25</f>
        <v>82</v>
      </c>
      <c r="AA25" s="123" t="str">
        <f t="shared" ref="AA25:AA33" si="21">IF(Z25&gt;=80,"A+", IF(Z25&gt;=75,"A", IF(Z25&gt;=70,"A-", IF(Z25&gt;=65,"B+", IF(Z25&gt;=60,"B", IF(Z25&gt;=55,"B-", IF(Z25&gt;=50,"C+", IF(Z25&gt;=45,"C", "F"))))))))</f>
        <v>A+</v>
      </c>
      <c r="AB25" s="123" t="str">
        <f t="shared" ref="AB25:AB33" si="22">IF(Z25&gt;=80,"4.00", IF(Z25&gt;=75,"3.75", IF(Z25&gt;=70,"3.50", IF(Z25&gt;=65,"3.25", IF(Z25&gt;=60,"3.00", IF(Z25&gt;=55,"2.75", IF(Z25&gt;=50,"2.50", IF(Z25&gt;=45,"2.25", "0.00"))))))))</f>
        <v>4.00</v>
      </c>
      <c r="AC25" s="68">
        <v>45</v>
      </c>
      <c r="AD25" s="68">
        <v>41</v>
      </c>
      <c r="AE25" s="80">
        <f t="shared" ref="AE25:AE33" si="23">ROUNDUP(SUM(AB25:AD25),0)</f>
        <v>86</v>
      </c>
      <c r="AF25" s="123" t="str">
        <f t="shared" ref="AF25:AF33" si="24">IF(AE25&gt;=80,"A+", IF(AE25&gt;=75,"A", IF(AE25&gt;=70,"A-", IF(AE25&gt;=65,"B+", IF(AE25&gt;=60,"B", IF(AE25&gt;=55,"B-", IF(AE25&gt;=50,"C+", IF(AE25&gt;=45,"C", "F"))))))))</f>
        <v>A+</v>
      </c>
      <c r="AG25" s="123" t="str">
        <f t="shared" ref="AG25:AG33" si="25">IF(AE25&gt;=80,"4.00", IF(AE25&gt;=75,"3.75", IF(AE25&gt;=70,"3.50", IF(AE25&gt;=65,"3.25", IF(AE25&gt;=60,"3.00", IF(AE25&gt;=55,"2.75", IF(AE25&gt;=50,"2.50", IF(AE25&gt;=45,"2.25", "0.00"))))))))</f>
        <v>4.00</v>
      </c>
      <c r="AH25" s="68">
        <v>45</v>
      </c>
      <c r="AI25" s="79">
        <v>39</v>
      </c>
      <c r="AJ25" s="80">
        <f t="shared" ref="AJ25:AJ33" si="26">ROUNDUP(SUM(AG25:AI25),0)</f>
        <v>84</v>
      </c>
      <c r="AK25" s="123" t="str">
        <f t="shared" ref="AK25:AK33" si="27">IF(AJ25&gt;=80,"A+", IF(AJ25&gt;=75,"A", IF(AJ25&gt;=70,"A-", IF(AJ25&gt;=65,"B+", IF(AJ25&gt;=60,"B", IF(AJ25&gt;=55,"B-", IF(AJ25&gt;=50,"C+", IF(AJ25&gt;=45,"C", "F"))))))))</f>
        <v>A+</v>
      </c>
      <c r="AL25" s="123" t="str">
        <f t="shared" ref="AL25:AL33" si="28">IF(AJ25&gt;=80,"4.00", IF(AJ25&gt;=75,"3.75", IF(AJ25&gt;=70,"3.50", IF(AJ25&gt;=65,"3.25", IF(AJ25&gt;=60,"3.00", IF(AJ25&gt;=55,"2.75", IF(AJ25&gt;=50,"2.50", IF(AJ25&gt;=45,"2.25", "0.00"))))))))</f>
        <v>4.00</v>
      </c>
      <c r="AM25" s="68">
        <v>80</v>
      </c>
      <c r="AN25" s="123" t="str">
        <f t="shared" ref="AN25:AN33" si="29">IF(AM25&gt;=80,"A+", IF(AM25&gt;=75,"A", IF(AM25&gt;=70,"A-", IF(AM25&gt;=65,"B+", IF(AM25&gt;=60,"B", IF(AM25&gt;=55,"B-", IF(AM25&gt;=50,"C+", IF(AM25&gt;=45,"C", "F"))))))))</f>
        <v>A+</v>
      </c>
      <c r="AO25" s="123" t="str">
        <f t="shared" ref="AO25:AO33" si="30">IF(AM25&gt;=80,"4.00", IF(AM25&gt;=75,"3.75", IF(AM25&gt;=70,"3.50", IF(AM25&gt;=65,"3.25", IF(AM25&gt;=60,"3.00", IF(AM25&gt;=55,"2.75", IF(AM25&gt;=50,"2.50", IF(AM25&gt;=45,"2.25", "0.00"))))))))</f>
        <v>4.00</v>
      </c>
      <c r="AP25" s="68">
        <f t="shared" ref="AP25:AP33" si="31">K25*3+Q25*3+W25*3+AB25*1+AG25*3+AL25*3+AO25*3</f>
        <v>75.25</v>
      </c>
      <c r="AQ25" s="70">
        <v>19</v>
      </c>
      <c r="AR25" s="70">
        <v>19</v>
      </c>
      <c r="AS25" s="71">
        <f t="shared" ref="AS25:AS33" si="32">AP25/AR25</f>
        <v>3.9605263157894739</v>
      </c>
      <c r="AT25" s="68">
        <v>551.75</v>
      </c>
      <c r="AU25" s="68"/>
      <c r="AV25" s="70">
        <v>146</v>
      </c>
      <c r="AW25" s="70"/>
      <c r="AX25" s="68">
        <f t="shared" ref="AX25:AX33" si="33">AT25+AP25+AU25</f>
        <v>627</v>
      </c>
      <c r="AY25" s="70">
        <f t="shared" ref="AY25:AY33" si="34">146+AQ25</f>
        <v>165</v>
      </c>
      <c r="AZ25" s="70">
        <f t="shared" ref="AZ25:AZ33" si="35">AW25+AV25+AR25</f>
        <v>165</v>
      </c>
      <c r="BA25" s="71">
        <f t="shared" ref="BA25:BA33" si="36">AX25/AZ25</f>
        <v>3.8</v>
      </c>
      <c r="BB25" s="84" t="s">
        <v>5</v>
      </c>
      <c r="BC25" s="133" t="s">
        <v>656</v>
      </c>
      <c r="BD25" s="66" t="str">
        <f t="shared" ref="BD25:BD33" si="37">B25</f>
        <v>2016-1-6-002</v>
      </c>
      <c r="BE25" s="95"/>
      <c r="BF25" s="81"/>
      <c r="BG25" s="88"/>
    </row>
    <row r="26" spans="1:59" s="5" customFormat="1" ht="36" customHeight="1">
      <c r="A26" s="65">
        <v>3</v>
      </c>
      <c r="B26" s="75" t="s">
        <v>497</v>
      </c>
      <c r="C26" s="116" t="s">
        <v>678</v>
      </c>
      <c r="D26" s="65">
        <v>2016</v>
      </c>
      <c r="E26" s="65" t="s">
        <v>28</v>
      </c>
      <c r="F26" s="68">
        <v>24</v>
      </c>
      <c r="G26" s="68">
        <v>23.5</v>
      </c>
      <c r="H26" s="68">
        <v>23</v>
      </c>
      <c r="I26" s="80">
        <f t="shared" si="11"/>
        <v>71</v>
      </c>
      <c r="J26" s="123" t="str">
        <f t="shared" si="12"/>
        <v>A-</v>
      </c>
      <c r="K26" s="123" t="str">
        <f t="shared" si="13"/>
        <v>3.50</v>
      </c>
      <c r="L26" s="68">
        <v>25.5</v>
      </c>
      <c r="M26" s="68">
        <v>29</v>
      </c>
      <c r="N26" s="79">
        <v>22</v>
      </c>
      <c r="O26" s="80">
        <f t="shared" si="14"/>
        <v>77</v>
      </c>
      <c r="P26" s="123" t="str">
        <f t="shared" si="15"/>
        <v>A</v>
      </c>
      <c r="Q26" s="123" t="str">
        <f t="shared" si="16"/>
        <v>3.75</v>
      </c>
      <c r="R26" s="68">
        <v>23</v>
      </c>
      <c r="S26" s="68">
        <v>26</v>
      </c>
      <c r="T26" s="79">
        <v>28</v>
      </c>
      <c r="U26" s="80">
        <f t="shared" si="17"/>
        <v>77</v>
      </c>
      <c r="V26" s="123" t="str">
        <f t="shared" si="18"/>
        <v>A</v>
      </c>
      <c r="W26" s="123" t="str">
        <f t="shared" si="19"/>
        <v>3.75</v>
      </c>
      <c r="X26" s="68">
        <v>67</v>
      </c>
      <c r="Y26" s="69">
        <v>14</v>
      </c>
      <c r="Z26" s="79">
        <f t="shared" si="20"/>
        <v>81</v>
      </c>
      <c r="AA26" s="123" t="str">
        <f t="shared" si="21"/>
        <v>A+</v>
      </c>
      <c r="AB26" s="123" t="str">
        <f t="shared" si="22"/>
        <v>4.00</v>
      </c>
      <c r="AC26" s="68">
        <v>46</v>
      </c>
      <c r="AD26" s="68">
        <v>39</v>
      </c>
      <c r="AE26" s="80">
        <f t="shared" si="23"/>
        <v>85</v>
      </c>
      <c r="AF26" s="123" t="str">
        <f t="shared" si="24"/>
        <v>A+</v>
      </c>
      <c r="AG26" s="123" t="str">
        <f t="shared" si="25"/>
        <v>4.00</v>
      </c>
      <c r="AH26" s="68">
        <v>46</v>
      </c>
      <c r="AI26" s="79">
        <v>39</v>
      </c>
      <c r="AJ26" s="80">
        <f t="shared" si="26"/>
        <v>85</v>
      </c>
      <c r="AK26" s="123" t="str">
        <f t="shared" si="27"/>
        <v>A+</v>
      </c>
      <c r="AL26" s="123" t="str">
        <f t="shared" si="28"/>
        <v>4.00</v>
      </c>
      <c r="AM26" s="68">
        <v>73</v>
      </c>
      <c r="AN26" s="123" t="str">
        <f t="shared" si="29"/>
        <v>A-</v>
      </c>
      <c r="AO26" s="123" t="str">
        <f t="shared" si="30"/>
        <v>3.50</v>
      </c>
      <c r="AP26" s="68">
        <f t="shared" si="31"/>
        <v>71.5</v>
      </c>
      <c r="AQ26" s="70">
        <v>19</v>
      </c>
      <c r="AR26" s="70">
        <v>19</v>
      </c>
      <c r="AS26" s="71">
        <f t="shared" si="32"/>
        <v>3.763157894736842</v>
      </c>
      <c r="AT26" s="68">
        <v>528</v>
      </c>
      <c r="AU26" s="68"/>
      <c r="AV26" s="70">
        <v>146</v>
      </c>
      <c r="AW26" s="70"/>
      <c r="AX26" s="68">
        <f t="shared" si="33"/>
        <v>599.5</v>
      </c>
      <c r="AY26" s="70">
        <f t="shared" si="34"/>
        <v>165</v>
      </c>
      <c r="AZ26" s="70">
        <f t="shared" si="35"/>
        <v>165</v>
      </c>
      <c r="BA26" s="71">
        <f t="shared" si="36"/>
        <v>3.6333333333333333</v>
      </c>
      <c r="BB26" s="84" t="s">
        <v>5</v>
      </c>
      <c r="BC26" s="133" t="s">
        <v>607</v>
      </c>
      <c r="BD26" s="66" t="str">
        <f t="shared" si="37"/>
        <v>2016-1-6-003</v>
      </c>
      <c r="BE26" s="95"/>
      <c r="BF26" s="81"/>
      <c r="BG26" s="85"/>
    </row>
    <row r="27" spans="1:59" s="5" customFormat="1" ht="36" customHeight="1">
      <c r="A27" s="65">
        <v>4</v>
      </c>
      <c r="B27" s="75" t="s">
        <v>498</v>
      </c>
      <c r="C27" s="116" t="s">
        <v>678</v>
      </c>
      <c r="D27" s="65">
        <v>2016</v>
      </c>
      <c r="E27" s="65" t="s">
        <v>28</v>
      </c>
      <c r="F27" s="73">
        <v>26</v>
      </c>
      <c r="G27" s="73">
        <v>20</v>
      </c>
      <c r="H27" s="68">
        <v>24</v>
      </c>
      <c r="I27" s="80">
        <f t="shared" si="11"/>
        <v>70</v>
      </c>
      <c r="J27" s="123" t="str">
        <f t="shared" si="12"/>
        <v>A-</v>
      </c>
      <c r="K27" s="123" t="str">
        <f t="shared" si="13"/>
        <v>3.50</v>
      </c>
      <c r="L27" s="68">
        <v>24</v>
      </c>
      <c r="M27" s="68">
        <v>25</v>
      </c>
      <c r="N27" s="79">
        <v>27</v>
      </c>
      <c r="O27" s="80">
        <f t="shared" si="14"/>
        <v>76</v>
      </c>
      <c r="P27" s="123" t="str">
        <f t="shared" si="15"/>
        <v>A</v>
      </c>
      <c r="Q27" s="123" t="str">
        <f t="shared" si="16"/>
        <v>3.75</v>
      </c>
      <c r="R27" s="68">
        <v>23</v>
      </c>
      <c r="S27" s="68">
        <v>24</v>
      </c>
      <c r="T27" s="79">
        <v>25.5</v>
      </c>
      <c r="U27" s="80">
        <f t="shared" si="17"/>
        <v>73</v>
      </c>
      <c r="V27" s="123" t="str">
        <f t="shared" si="18"/>
        <v>A-</v>
      </c>
      <c r="W27" s="123" t="str">
        <f t="shared" si="19"/>
        <v>3.50</v>
      </c>
      <c r="X27" s="68">
        <v>65</v>
      </c>
      <c r="Y27" s="69">
        <v>15</v>
      </c>
      <c r="Z27" s="79">
        <f t="shared" si="20"/>
        <v>80</v>
      </c>
      <c r="AA27" s="123" t="str">
        <f t="shared" si="21"/>
        <v>A+</v>
      </c>
      <c r="AB27" s="123" t="str">
        <f t="shared" si="22"/>
        <v>4.00</v>
      </c>
      <c r="AC27" s="68">
        <v>42</v>
      </c>
      <c r="AD27" s="68">
        <v>36</v>
      </c>
      <c r="AE27" s="80">
        <f t="shared" si="23"/>
        <v>78</v>
      </c>
      <c r="AF27" s="123" t="str">
        <f t="shared" si="24"/>
        <v>A</v>
      </c>
      <c r="AG27" s="123" t="str">
        <f t="shared" si="25"/>
        <v>3.75</v>
      </c>
      <c r="AH27" s="68">
        <v>46</v>
      </c>
      <c r="AI27" s="79">
        <v>45</v>
      </c>
      <c r="AJ27" s="80">
        <f t="shared" si="26"/>
        <v>91</v>
      </c>
      <c r="AK27" s="123" t="str">
        <f t="shared" si="27"/>
        <v>A+</v>
      </c>
      <c r="AL27" s="123" t="str">
        <f t="shared" si="28"/>
        <v>4.00</v>
      </c>
      <c r="AM27" s="68">
        <v>70</v>
      </c>
      <c r="AN27" s="123" t="str">
        <f t="shared" si="29"/>
        <v>A-</v>
      </c>
      <c r="AO27" s="123" t="str">
        <f t="shared" si="30"/>
        <v>3.50</v>
      </c>
      <c r="AP27" s="68">
        <f t="shared" si="31"/>
        <v>70</v>
      </c>
      <c r="AQ27" s="70">
        <v>19</v>
      </c>
      <c r="AR27" s="70">
        <v>19</v>
      </c>
      <c r="AS27" s="71">
        <f t="shared" si="32"/>
        <v>3.6842105263157894</v>
      </c>
      <c r="AT27" s="68">
        <v>501</v>
      </c>
      <c r="AU27" s="68"/>
      <c r="AV27" s="70">
        <v>146</v>
      </c>
      <c r="AW27" s="70"/>
      <c r="AX27" s="68">
        <f t="shared" si="33"/>
        <v>571</v>
      </c>
      <c r="AY27" s="70">
        <f t="shared" si="34"/>
        <v>165</v>
      </c>
      <c r="AZ27" s="70">
        <f t="shared" si="35"/>
        <v>165</v>
      </c>
      <c r="BA27" s="71">
        <f t="shared" si="36"/>
        <v>3.4606060606060605</v>
      </c>
      <c r="BB27" s="84" t="s">
        <v>5</v>
      </c>
      <c r="BC27" s="133" t="s">
        <v>611</v>
      </c>
      <c r="BD27" s="66" t="str">
        <f t="shared" si="37"/>
        <v>2016-1-6-004</v>
      </c>
      <c r="BE27" s="95"/>
      <c r="BF27" s="81"/>
      <c r="BG27" s="85"/>
    </row>
    <row r="28" spans="1:59" s="5" customFormat="1" ht="36" customHeight="1">
      <c r="A28" s="65">
        <v>5</v>
      </c>
      <c r="B28" s="75" t="s">
        <v>499</v>
      </c>
      <c r="C28" s="116" t="s">
        <v>678</v>
      </c>
      <c r="D28" s="65">
        <v>2016</v>
      </c>
      <c r="E28" s="65" t="s">
        <v>28</v>
      </c>
      <c r="F28" s="73">
        <v>27</v>
      </c>
      <c r="G28" s="73">
        <v>24</v>
      </c>
      <c r="H28" s="68">
        <v>24.5</v>
      </c>
      <c r="I28" s="80">
        <f t="shared" si="11"/>
        <v>76</v>
      </c>
      <c r="J28" s="123" t="str">
        <f t="shared" si="12"/>
        <v>A</v>
      </c>
      <c r="K28" s="123" t="str">
        <f t="shared" si="13"/>
        <v>3.75</v>
      </c>
      <c r="L28" s="68">
        <v>24</v>
      </c>
      <c r="M28" s="68">
        <v>30</v>
      </c>
      <c r="N28" s="79">
        <v>33</v>
      </c>
      <c r="O28" s="80">
        <f t="shared" si="14"/>
        <v>87</v>
      </c>
      <c r="P28" s="123" t="str">
        <f t="shared" si="15"/>
        <v>A+</v>
      </c>
      <c r="Q28" s="123" t="str">
        <f t="shared" si="16"/>
        <v>4.00</v>
      </c>
      <c r="R28" s="68">
        <v>23.5</v>
      </c>
      <c r="S28" s="68">
        <v>24</v>
      </c>
      <c r="T28" s="79">
        <v>31</v>
      </c>
      <c r="U28" s="80">
        <f t="shared" si="17"/>
        <v>79</v>
      </c>
      <c r="V28" s="123" t="str">
        <f t="shared" si="18"/>
        <v>A</v>
      </c>
      <c r="W28" s="123" t="str">
        <f t="shared" si="19"/>
        <v>3.75</v>
      </c>
      <c r="X28" s="68">
        <v>67</v>
      </c>
      <c r="Y28" s="69">
        <v>17</v>
      </c>
      <c r="Z28" s="79">
        <f t="shared" si="20"/>
        <v>84</v>
      </c>
      <c r="AA28" s="123" t="str">
        <f t="shared" si="21"/>
        <v>A+</v>
      </c>
      <c r="AB28" s="123" t="str">
        <f t="shared" si="22"/>
        <v>4.00</v>
      </c>
      <c r="AC28" s="68">
        <v>45</v>
      </c>
      <c r="AD28" s="68">
        <v>40</v>
      </c>
      <c r="AE28" s="80">
        <f t="shared" si="23"/>
        <v>85</v>
      </c>
      <c r="AF28" s="123" t="str">
        <f t="shared" si="24"/>
        <v>A+</v>
      </c>
      <c r="AG28" s="123" t="str">
        <f t="shared" si="25"/>
        <v>4.00</v>
      </c>
      <c r="AH28" s="68">
        <v>42</v>
      </c>
      <c r="AI28" s="79">
        <v>30</v>
      </c>
      <c r="AJ28" s="80">
        <f t="shared" si="26"/>
        <v>72</v>
      </c>
      <c r="AK28" s="123" t="str">
        <f t="shared" si="27"/>
        <v>A-</v>
      </c>
      <c r="AL28" s="123" t="str">
        <f t="shared" si="28"/>
        <v>3.50</v>
      </c>
      <c r="AM28" s="68">
        <v>70</v>
      </c>
      <c r="AN28" s="123" t="str">
        <f t="shared" si="29"/>
        <v>A-</v>
      </c>
      <c r="AO28" s="123" t="str">
        <f t="shared" si="30"/>
        <v>3.50</v>
      </c>
      <c r="AP28" s="68">
        <f t="shared" si="31"/>
        <v>71.5</v>
      </c>
      <c r="AQ28" s="70">
        <v>19</v>
      </c>
      <c r="AR28" s="70">
        <v>19</v>
      </c>
      <c r="AS28" s="71">
        <f t="shared" si="32"/>
        <v>3.763157894736842</v>
      </c>
      <c r="AT28" s="68">
        <v>547.25</v>
      </c>
      <c r="AU28" s="68"/>
      <c r="AV28" s="70">
        <v>146</v>
      </c>
      <c r="AW28" s="70"/>
      <c r="AX28" s="68">
        <f t="shared" si="33"/>
        <v>618.75</v>
      </c>
      <c r="AY28" s="70">
        <f t="shared" si="34"/>
        <v>165</v>
      </c>
      <c r="AZ28" s="70">
        <f t="shared" si="35"/>
        <v>165</v>
      </c>
      <c r="BA28" s="71">
        <f t="shared" si="36"/>
        <v>3.75</v>
      </c>
      <c r="BB28" s="84" t="s">
        <v>5</v>
      </c>
      <c r="BC28" s="133" t="s">
        <v>604</v>
      </c>
      <c r="BD28" s="66" t="str">
        <f t="shared" si="37"/>
        <v>2016-1-6-005</v>
      </c>
      <c r="BE28" s="95"/>
      <c r="BF28" s="81"/>
      <c r="BG28" s="89"/>
    </row>
    <row r="29" spans="1:59" s="5" customFormat="1" ht="36" customHeight="1">
      <c r="A29" s="65">
        <v>6</v>
      </c>
      <c r="B29" s="75" t="s">
        <v>500</v>
      </c>
      <c r="C29" s="116" t="s">
        <v>678</v>
      </c>
      <c r="D29" s="65">
        <v>2016</v>
      </c>
      <c r="E29" s="65" t="s">
        <v>28</v>
      </c>
      <c r="F29" s="73">
        <v>22.5</v>
      </c>
      <c r="G29" s="73">
        <v>21.5</v>
      </c>
      <c r="H29" s="68">
        <v>18</v>
      </c>
      <c r="I29" s="80">
        <f t="shared" si="11"/>
        <v>62</v>
      </c>
      <c r="J29" s="123" t="str">
        <f t="shared" si="12"/>
        <v>B</v>
      </c>
      <c r="K29" s="123" t="str">
        <f t="shared" si="13"/>
        <v>3.00</v>
      </c>
      <c r="L29" s="68">
        <v>24</v>
      </c>
      <c r="M29" s="68">
        <v>26</v>
      </c>
      <c r="N29" s="79">
        <v>23</v>
      </c>
      <c r="O29" s="80">
        <f t="shared" si="14"/>
        <v>73</v>
      </c>
      <c r="P29" s="123" t="str">
        <f t="shared" si="15"/>
        <v>A-</v>
      </c>
      <c r="Q29" s="123" t="str">
        <f t="shared" si="16"/>
        <v>3.50</v>
      </c>
      <c r="R29" s="68">
        <v>19.5</v>
      </c>
      <c r="S29" s="68">
        <v>20</v>
      </c>
      <c r="T29" s="79">
        <v>28</v>
      </c>
      <c r="U29" s="80">
        <f t="shared" si="17"/>
        <v>68</v>
      </c>
      <c r="V29" s="123" t="str">
        <f t="shared" si="18"/>
        <v>B+</v>
      </c>
      <c r="W29" s="123" t="str">
        <f t="shared" si="19"/>
        <v>3.25</v>
      </c>
      <c r="X29" s="68">
        <v>60</v>
      </c>
      <c r="Y29" s="69">
        <v>18</v>
      </c>
      <c r="Z29" s="79">
        <f t="shared" si="20"/>
        <v>78</v>
      </c>
      <c r="AA29" s="123" t="str">
        <f t="shared" si="21"/>
        <v>A</v>
      </c>
      <c r="AB29" s="123" t="str">
        <f t="shared" si="22"/>
        <v>3.75</v>
      </c>
      <c r="AC29" s="80">
        <v>44</v>
      </c>
      <c r="AD29" s="68">
        <v>38</v>
      </c>
      <c r="AE29" s="80">
        <f t="shared" si="23"/>
        <v>82</v>
      </c>
      <c r="AF29" s="123" t="str">
        <f t="shared" si="24"/>
        <v>A+</v>
      </c>
      <c r="AG29" s="123" t="str">
        <f t="shared" si="25"/>
        <v>4.00</v>
      </c>
      <c r="AH29" s="68">
        <v>46</v>
      </c>
      <c r="AI29" s="79">
        <v>45</v>
      </c>
      <c r="AJ29" s="80">
        <f t="shared" si="26"/>
        <v>91</v>
      </c>
      <c r="AK29" s="123" t="str">
        <f t="shared" si="27"/>
        <v>A+</v>
      </c>
      <c r="AL29" s="123" t="str">
        <f t="shared" si="28"/>
        <v>4.00</v>
      </c>
      <c r="AM29" s="68">
        <v>71</v>
      </c>
      <c r="AN29" s="123" t="str">
        <f t="shared" si="29"/>
        <v>A-</v>
      </c>
      <c r="AO29" s="123" t="str">
        <f t="shared" si="30"/>
        <v>3.50</v>
      </c>
      <c r="AP29" s="68">
        <f t="shared" si="31"/>
        <v>67.5</v>
      </c>
      <c r="AQ29" s="70">
        <v>19</v>
      </c>
      <c r="AR29" s="70">
        <v>19</v>
      </c>
      <c r="AS29" s="71">
        <f t="shared" si="32"/>
        <v>3.5526315789473686</v>
      </c>
      <c r="AT29" s="68">
        <v>490.75</v>
      </c>
      <c r="AU29" s="68"/>
      <c r="AV29" s="70">
        <v>146</v>
      </c>
      <c r="AW29" s="70"/>
      <c r="AX29" s="68">
        <f t="shared" si="33"/>
        <v>558.25</v>
      </c>
      <c r="AY29" s="70">
        <f t="shared" si="34"/>
        <v>165</v>
      </c>
      <c r="AZ29" s="70">
        <f t="shared" si="35"/>
        <v>165</v>
      </c>
      <c r="BA29" s="71">
        <f t="shared" si="36"/>
        <v>3.3833333333333333</v>
      </c>
      <c r="BB29" s="84" t="s">
        <v>5</v>
      </c>
      <c r="BC29" s="133" t="s">
        <v>613</v>
      </c>
      <c r="BD29" s="66" t="str">
        <f t="shared" si="37"/>
        <v>2016-1-6-006</v>
      </c>
      <c r="BE29" s="95"/>
      <c r="BF29" s="81"/>
      <c r="BG29" s="85"/>
    </row>
    <row r="30" spans="1:59" s="5" customFormat="1" ht="36" customHeight="1">
      <c r="A30" s="65">
        <v>7</v>
      </c>
      <c r="B30" s="75" t="s">
        <v>501</v>
      </c>
      <c r="C30" s="116" t="s">
        <v>678</v>
      </c>
      <c r="D30" s="65">
        <v>2016</v>
      </c>
      <c r="E30" s="65" t="s">
        <v>28</v>
      </c>
      <c r="F30" s="73">
        <v>22.5</v>
      </c>
      <c r="G30" s="73">
        <v>26.5</v>
      </c>
      <c r="H30" s="68">
        <v>21</v>
      </c>
      <c r="I30" s="80">
        <f t="shared" si="11"/>
        <v>70</v>
      </c>
      <c r="J30" s="123" t="str">
        <f t="shared" si="12"/>
        <v>A-</v>
      </c>
      <c r="K30" s="123" t="str">
        <f t="shared" si="13"/>
        <v>3.50</v>
      </c>
      <c r="L30" s="68">
        <v>18</v>
      </c>
      <c r="M30" s="68">
        <v>25</v>
      </c>
      <c r="N30" s="79">
        <v>28</v>
      </c>
      <c r="O30" s="80">
        <f t="shared" si="14"/>
        <v>71</v>
      </c>
      <c r="P30" s="123" t="str">
        <f t="shared" si="15"/>
        <v>A-</v>
      </c>
      <c r="Q30" s="123" t="str">
        <f t="shared" si="16"/>
        <v>3.50</v>
      </c>
      <c r="R30" s="68">
        <v>18.5</v>
      </c>
      <c r="S30" s="68">
        <v>19</v>
      </c>
      <c r="T30" s="79">
        <v>23</v>
      </c>
      <c r="U30" s="80">
        <f t="shared" si="17"/>
        <v>61</v>
      </c>
      <c r="V30" s="123" t="str">
        <f t="shared" si="18"/>
        <v>B</v>
      </c>
      <c r="W30" s="123" t="str">
        <f t="shared" si="19"/>
        <v>3.00</v>
      </c>
      <c r="X30" s="68">
        <v>58</v>
      </c>
      <c r="Y30" s="69">
        <v>13</v>
      </c>
      <c r="Z30" s="79">
        <f t="shared" si="20"/>
        <v>71</v>
      </c>
      <c r="AA30" s="123" t="str">
        <f t="shared" si="21"/>
        <v>A-</v>
      </c>
      <c r="AB30" s="123" t="str">
        <f t="shared" si="22"/>
        <v>3.50</v>
      </c>
      <c r="AC30" s="68">
        <v>41</v>
      </c>
      <c r="AD30" s="68">
        <v>34</v>
      </c>
      <c r="AE30" s="80">
        <f t="shared" si="23"/>
        <v>75</v>
      </c>
      <c r="AF30" s="123" t="str">
        <f t="shared" si="24"/>
        <v>A</v>
      </c>
      <c r="AG30" s="123" t="str">
        <f t="shared" si="25"/>
        <v>3.75</v>
      </c>
      <c r="AH30" s="68">
        <v>42</v>
      </c>
      <c r="AI30" s="79">
        <v>35</v>
      </c>
      <c r="AJ30" s="80">
        <f t="shared" si="26"/>
        <v>77</v>
      </c>
      <c r="AK30" s="123" t="str">
        <f t="shared" si="27"/>
        <v>A</v>
      </c>
      <c r="AL30" s="123" t="str">
        <f t="shared" si="28"/>
        <v>3.75</v>
      </c>
      <c r="AM30" s="68">
        <v>70</v>
      </c>
      <c r="AN30" s="123" t="str">
        <f t="shared" si="29"/>
        <v>A-</v>
      </c>
      <c r="AO30" s="123" t="str">
        <f t="shared" si="30"/>
        <v>3.50</v>
      </c>
      <c r="AP30" s="68">
        <f t="shared" si="31"/>
        <v>66.5</v>
      </c>
      <c r="AQ30" s="70">
        <v>19</v>
      </c>
      <c r="AR30" s="70">
        <v>19</v>
      </c>
      <c r="AS30" s="71">
        <f t="shared" si="32"/>
        <v>3.5</v>
      </c>
      <c r="AT30" s="68">
        <v>486.5</v>
      </c>
      <c r="AU30" s="68"/>
      <c r="AV30" s="70">
        <v>146</v>
      </c>
      <c r="AW30" s="70"/>
      <c r="AX30" s="68">
        <f t="shared" si="33"/>
        <v>553</v>
      </c>
      <c r="AY30" s="70">
        <f t="shared" si="34"/>
        <v>165</v>
      </c>
      <c r="AZ30" s="70">
        <f t="shared" si="35"/>
        <v>165</v>
      </c>
      <c r="BA30" s="71">
        <f t="shared" si="36"/>
        <v>3.3515151515151516</v>
      </c>
      <c r="BB30" s="84" t="s">
        <v>5</v>
      </c>
      <c r="BC30" s="133" t="s">
        <v>616</v>
      </c>
      <c r="BD30" s="66" t="str">
        <f t="shared" si="37"/>
        <v>2016-1-6-007</v>
      </c>
      <c r="BE30" s="95"/>
      <c r="BF30" s="81"/>
      <c r="BG30" s="87"/>
    </row>
    <row r="31" spans="1:59" s="5" customFormat="1" ht="36" customHeight="1">
      <c r="A31" s="65">
        <v>8</v>
      </c>
      <c r="B31" s="75" t="s">
        <v>502</v>
      </c>
      <c r="C31" s="116" t="s">
        <v>678</v>
      </c>
      <c r="D31" s="65">
        <v>2016</v>
      </c>
      <c r="E31" s="65" t="s">
        <v>28</v>
      </c>
      <c r="F31" s="73">
        <v>26</v>
      </c>
      <c r="G31" s="73">
        <v>18.5</v>
      </c>
      <c r="H31" s="68">
        <v>22</v>
      </c>
      <c r="I31" s="80">
        <f t="shared" si="11"/>
        <v>67</v>
      </c>
      <c r="J31" s="123" t="str">
        <f t="shared" si="12"/>
        <v>B+</v>
      </c>
      <c r="K31" s="123" t="str">
        <f t="shared" si="13"/>
        <v>3.25</v>
      </c>
      <c r="L31" s="68">
        <v>22.5</v>
      </c>
      <c r="M31" s="68">
        <v>22</v>
      </c>
      <c r="N31" s="79">
        <v>22</v>
      </c>
      <c r="O31" s="80">
        <f t="shared" si="14"/>
        <v>67</v>
      </c>
      <c r="P31" s="123" t="str">
        <f t="shared" si="15"/>
        <v>B+</v>
      </c>
      <c r="Q31" s="123" t="str">
        <f t="shared" si="16"/>
        <v>3.25</v>
      </c>
      <c r="R31" s="68">
        <v>21.5</v>
      </c>
      <c r="S31" s="68">
        <v>25</v>
      </c>
      <c r="T31" s="79">
        <v>22.5</v>
      </c>
      <c r="U31" s="80">
        <f t="shared" si="17"/>
        <v>69</v>
      </c>
      <c r="V31" s="123" t="str">
        <f t="shared" si="18"/>
        <v>B+</v>
      </c>
      <c r="W31" s="123" t="str">
        <f t="shared" si="19"/>
        <v>3.25</v>
      </c>
      <c r="X31" s="68">
        <v>59</v>
      </c>
      <c r="Y31" s="69">
        <v>12</v>
      </c>
      <c r="Z31" s="79">
        <f t="shared" si="20"/>
        <v>71</v>
      </c>
      <c r="AA31" s="123" t="str">
        <f t="shared" si="21"/>
        <v>A-</v>
      </c>
      <c r="AB31" s="123" t="str">
        <f t="shared" si="22"/>
        <v>3.50</v>
      </c>
      <c r="AC31" s="68">
        <v>38</v>
      </c>
      <c r="AD31" s="68">
        <v>32</v>
      </c>
      <c r="AE31" s="80">
        <f t="shared" si="23"/>
        <v>70</v>
      </c>
      <c r="AF31" s="123" t="str">
        <f t="shared" si="24"/>
        <v>A-</v>
      </c>
      <c r="AG31" s="123" t="str">
        <f t="shared" si="25"/>
        <v>3.50</v>
      </c>
      <c r="AH31" s="68">
        <v>40</v>
      </c>
      <c r="AI31" s="79">
        <v>33</v>
      </c>
      <c r="AJ31" s="80">
        <f t="shared" si="26"/>
        <v>73</v>
      </c>
      <c r="AK31" s="123" t="str">
        <f t="shared" si="27"/>
        <v>A-</v>
      </c>
      <c r="AL31" s="123" t="str">
        <f t="shared" si="28"/>
        <v>3.50</v>
      </c>
      <c r="AM31" s="68">
        <v>60</v>
      </c>
      <c r="AN31" s="123" t="str">
        <f t="shared" si="29"/>
        <v>B</v>
      </c>
      <c r="AO31" s="123" t="str">
        <f t="shared" si="30"/>
        <v>3.00</v>
      </c>
      <c r="AP31" s="68">
        <f t="shared" si="31"/>
        <v>62.75</v>
      </c>
      <c r="AQ31" s="70">
        <v>19</v>
      </c>
      <c r="AR31" s="70">
        <v>19</v>
      </c>
      <c r="AS31" s="71">
        <f t="shared" si="32"/>
        <v>3.3026315789473686</v>
      </c>
      <c r="AT31" s="68">
        <v>464</v>
      </c>
      <c r="AU31" s="68"/>
      <c r="AV31" s="70">
        <v>146</v>
      </c>
      <c r="AW31" s="70"/>
      <c r="AX31" s="68">
        <f t="shared" si="33"/>
        <v>526.75</v>
      </c>
      <c r="AY31" s="70">
        <f t="shared" si="34"/>
        <v>165</v>
      </c>
      <c r="AZ31" s="70">
        <f t="shared" si="35"/>
        <v>165</v>
      </c>
      <c r="BA31" s="71">
        <f t="shared" si="36"/>
        <v>3.1924242424242424</v>
      </c>
      <c r="BB31" s="84" t="s">
        <v>5</v>
      </c>
      <c r="BC31" s="133" t="s">
        <v>621</v>
      </c>
      <c r="BD31" s="66" t="str">
        <f t="shared" si="37"/>
        <v>2016-1-6-008</v>
      </c>
      <c r="BE31" s="95"/>
      <c r="BF31" s="81"/>
      <c r="BG31" s="85"/>
    </row>
    <row r="32" spans="1:59" s="5" customFormat="1" ht="36" customHeight="1">
      <c r="A32" s="65">
        <v>9</v>
      </c>
      <c r="B32" s="75" t="s">
        <v>503</v>
      </c>
      <c r="C32" s="116" t="s">
        <v>678</v>
      </c>
      <c r="D32" s="65">
        <v>2016</v>
      </c>
      <c r="E32" s="65" t="s">
        <v>28</v>
      </c>
      <c r="F32" s="73">
        <v>27</v>
      </c>
      <c r="G32" s="73">
        <v>20.5</v>
      </c>
      <c r="H32" s="73">
        <v>23</v>
      </c>
      <c r="I32" s="80">
        <f t="shared" si="11"/>
        <v>71</v>
      </c>
      <c r="J32" s="123" t="str">
        <f t="shared" si="12"/>
        <v>A-</v>
      </c>
      <c r="K32" s="123" t="str">
        <f t="shared" si="13"/>
        <v>3.50</v>
      </c>
      <c r="L32" s="68">
        <v>24.5</v>
      </c>
      <c r="M32" s="68">
        <v>26</v>
      </c>
      <c r="N32" s="79">
        <v>30</v>
      </c>
      <c r="O32" s="80">
        <f t="shared" si="14"/>
        <v>81</v>
      </c>
      <c r="P32" s="123" t="str">
        <f t="shared" si="15"/>
        <v>A+</v>
      </c>
      <c r="Q32" s="123" t="str">
        <f t="shared" si="16"/>
        <v>4.00</v>
      </c>
      <c r="R32" s="68">
        <v>24.5</v>
      </c>
      <c r="S32" s="68">
        <v>24</v>
      </c>
      <c r="T32" s="79">
        <v>28.5</v>
      </c>
      <c r="U32" s="80">
        <f t="shared" si="17"/>
        <v>77</v>
      </c>
      <c r="V32" s="123" t="str">
        <f t="shared" si="18"/>
        <v>A</v>
      </c>
      <c r="W32" s="123" t="str">
        <f t="shared" si="19"/>
        <v>3.75</v>
      </c>
      <c r="X32" s="68">
        <v>64</v>
      </c>
      <c r="Y32" s="69">
        <v>17</v>
      </c>
      <c r="Z32" s="79">
        <f t="shared" si="20"/>
        <v>81</v>
      </c>
      <c r="AA32" s="123" t="str">
        <f t="shared" si="21"/>
        <v>A+</v>
      </c>
      <c r="AB32" s="123" t="str">
        <f t="shared" si="22"/>
        <v>4.00</v>
      </c>
      <c r="AC32" s="68">
        <v>43</v>
      </c>
      <c r="AD32" s="68">
        <v>39</v>
      </c>
      <c r="AE32" s="80">
        <f t="shared" si="23"/>
        <v>82</v>
      </c>
      <c r="AF32" s="123" t="str">
        <f t="shared" si="24"/>
        <v>A+</v>
      </c>
      <c r="AG32" s="123" t="str">
        <f t="shared" si="25"/>
        <v>4.00</v>
      </c>
      <c r="AH32" s="68">
        <v>43</v>
      </c>
      <c r="AI32" s="79">
        <v>30</v>
      </c>
      <c r="AJ32" s="80">
        <f t="shared" si="26"/>
        <v>73</v>
      </c>
      <c r="AK32" s="123" t="str">
        <f t="shared" si="27"/>
        <v>A-</v>
      </c>
      <c r="AL32" s="123" t="str">
        <f t="shared" si="28"/>
        <v>3.50</v>
      </c>
      <c r="AM32" s="68">
        <v>71</v>
      </c>
      <c r="AN32" s="123" t="str">
        <f t="shared" si="29"/>
        <v>A-</v>
      </c>
      <c r="AO32" s="123" t="str">
        <f t="shared" si="30"/>
        <v>3.50</v>
      </c>
      <c r="AP32" s="68">
        <f t="shared" si="31"/>
        <v>70.75</v>
      </c>
      <c r="AQ32" s="70">
        <v>19</v>
      </c>
      <c r="AR32" s="70">
        <v>19</v>
      </c>
      <c r="AS32" s="71">
        <f t="shared" si="32"/>
        <v>3.7236842105263159</v>
      </c>
      <c r="AT32" s="68">
        <v>525.25</v>
      </c>
      <c r="AU32" s="68"/>
      <c r="AV32" s="70">
        <v>146</v>
      </c>
      <c r="AW32" s="70"/>
      <c r="AX32" s="68">
        <f t="shared" si="33"/>
        <v>596</v>
      </c>
      <c r="AY32" s="70">
        <f t="shared" si="34"/>
        <v>165</v>
      </c>
      <c r="AZ32" s="70">
        <f t="shared" si="35"/>
        <v>165</v>
      </c>
      <c r="BA32" s="71">
        <f t="shared" si="36"/>
        <v>3.6121212121212123</v>
      </c>
      <c r="BB32" s="84" t="s">
        <v>5</v>
      </c>
      <c r="BC32" s="133" t="s">
        <v>608</v>
      </c>
      <c r="BD32" s="66" t="str">
        <f t="shared" si="37"/>
        <v>2016-1-6-009</v>
      </c>
      <c r="BE32" s="95"/>
      <c r="BF32" s="81"/>
      <c r="BG32" s="90"/>
    </row>
    <row r="33" spans="1:59" s="5" customFormat="1" ht="36" customHeight="1">
      <c r="A33" s="65">
        <v>10</v>
      </c>
      <c r="B33" s="75" t="s">
        <v>504</v>
      </c>
      <c r="C33" s="116" t="s">
        <v>678</v>
      </c>
      <c r="D33" s="65">
        <v>2016</v>
      </c>
      <c r="E33" s="65" t="s">
        <v>28</v>
      </c>
      <c r="F33" s="73">
        <v>28</v>
      </c>
      <c r="G33" s="73">
        <v>21</v>
      </c>
      <c r="H33" s="73">
        <v>24.5</v>
      </c>
      <c r="I33" s="80">
        <f t="shared" si="11"/>
        <v>74</v>
      </c>
      <c r="J33" s="123" t="str">
        <f t="shared" si="12"/>
        <v>A-</v>
      </c>
      <c r="K33" s="123" t="str">
        <f t="shared" si="13"/>
        <v>3.50</v>
      </c>
      <c r="L33" s="68">
        <v>25</v>
      </c>
      <c r="M33" s="68">
        <v>24</v>
      </c>
      <c r="N33" s="79">
        <v>28</v>
      </c>
      <c r="O33" s="80">
        <f t="shared" si="14"/>
        <v>77</v>
      </c>
      <c r="P33" s="123" t="str">
        <f t="shared" si="15"/>
        <v>A</v>
      </c>
      <c r="Q33" s="123" t="str">
        <f t="shared" si="16"/>
        <v>3.75</v>
      </c>
      <c r="R33" s="68">
        <v>21.5</v>
      </c>
      <c r="S33" s="68">
        <v>23</v>
      </c>
      <c r="T33" s="79">
        <v>24</v>
      </c>
      <c r="U33" s="80">
        <f t="shared" si="17"/>
        <v>69</v>
      </c>
      <c r="V33" s="123" t="str">
        <f t="shared" si="18"/>
        <v>B+</v>
      </c>
      <c r="W33" s="123" t="str">
        <f t="shared" si="19"/>
        <v>3.25</v>
      </c>
      <c r="X33" s="68">
        <v>60</v>
      </c>
      <c r="Y33" s="69">
        <v>10</v>
      </c>
      <c r="Z33" s="79">
        <f t="shared" si="20"/>
        <v>70</v>
      </c>
      <c r="AA33" s="123" t="str">
        <f t="shared" si="21"/>
        <v>A-</v>
      </c>
      <c r="AB33" s="123" t="str">
        <f t="shared" si="22"/>
        <v>3.50</v>
      </c>
      <c r="AC33" s="68">
        <v>42</v>
      </c>
      <c r="AD33" s="68">
        <v>34</v>
      </c>
      <c r="AE33" s="80">
        <f t="shared" si="23"/>
        <v>76</v>
      </c>
      <c r="AF33" s="123" t="str">
        <f t="shared" si="24"/>
        <v>A</v>
      </c>
      <c r="AG33" s="123" t="str">
        <f t="shared" si="25"/>
        <v>3.75</v>
      </c>
      <c r="AH33" s="68">
        <v>45</v>
      </c>
      <c r="AI33" s="79">
        <v>31</v>
      </c>
      <c r="AJ33" s="80">
        <f t="shared" si="26"/>
        <v>76</v>
      </c>
      <c r="AK33" s="123" t="str">
        <f t="shared" si="27"/>
        <v>A</v>
      </c>
      <c r="AL33" s="123" t="str">
        <f t="shared" si="28"/>
        <v>3.75</v>
      </c>
      <c r="AM33" s="68">
        <v>60</v>
      </c>
      <c r="AN33" s="123" t="str">
        <f t="shared" si="29"/>
        <v>B</v>
      </c>
      <c r="AO33" s="123" t="str">
        <f t="shared" si="30"/>
        <v>3.00</v>
      </c>
      <c r="AP33" s="68">
        <f t="shared" si="31"/>
        <v>66.5</v>
      </c>
      <c r="AQ33" s="70">
        <v>19</v>
      </c>
      <c r="AR33" s="70">
        <v>19</v>
      </c>
      <c r="AS33" s="71">
        <f t="shared" si="32"/>
        <v>3.5</v>
      </c>
      <c r="AT33" s="68">
        <v>460</v>
      </c>
      <c r="AU33" s="68"/>
      <c r="AV33" s="70">
        <v>146</v>
      </c>
      <c r="AW33" s="70"/>
      <c r="AX33" s="68">
        <f t="shared" si="33"/>
        <v>526.5</v>
      </c>
      <c r="AY33" s="70">
        <f t="shared" si="34"/>
        <v>165</v>
      </c>
      <c r="AZ33" s="70">
        <f t="shared" si="35"/>
        <v>165</v>
      </c>
      <c r="BA33" s="71">
        <f t="shared" si="36"/>
        <v>3.1909090909090909</v>
      </c>
      <c r="BB33" s="84" t="s">
        <v>5</v>
      </c>
      <c r="BC33" s="133" t="s">
        <v>622</v>
      </c>
      <c r="BD33" s="66" t="str">
        <f t="shared" si="37"/>
        <v>2016-1-6-010</v>
      </c>
      <c r="BE33" s="95"/>
      <c r="BF33" s="81"/>
      <c r="BG33" s="85"/>
    </row>
  </sheetData>
  <mergeCells count="105">
    <mergeCell ref="BA22:BA23"/>
    <mergeCell ref="AU17:AU23"/>
    <mergeCell ref="AW17:AW23"/>
    <mergeCell ref="AJ22:AJ23"/>
    <mergeCell ref="W21:W23"/>
    <mergeCell ref="AR17:AR23"/>
    <mergeCell ref="AC22:AC23"/>
    <mergeCell ref="R17:W17"/>
    <mergeCell ref="R18:W18"/>
    <mergeCell ref="R19:W19"/>
    <mergeCell ref="R20:W20"/>
    <mergeCell ref="S21:T21"/>
    <mergeCell ref="R22:R23"/>
    <mergeCell ref="S22:T22"/>
    <mergeCell ref="U22:U23"/>
    <mergeCell ref="X18:AB18"/>
    <mergeCell ref="X19:AB19"/>
    <mergeCell ref="X20:AB20"/>
    <mergeCell ref="X22:X23"/>
    <mergeCell ref="Y22:Y23"/>
    <mergeCell ref="X17:AB17"/>
    <mergeCell ref="BD17:BD23"/>
    <mergeCell ref="BF17:BF23"/>
    <mergeCell ref="BG17:BG23"/>
    <mergeCell ref="F18:K18"/>
    <mergeCell ref="AX17:AX23"/>
    <mergeCell ref="AY17:AY23"/>
    <mergeCell ref="AZ17:AZ23"/>
    <mergeCell ref="BA17:BA21"/>
    <mergeCell ref="BB17:BB23"/>
    <mergeCell ref="BC17:BC23"/>
    <mergeCell ref="AP17:AP23"/>
    <mergeCell ref="AQ17:AQ23"/>
    <mergeCell ref="AS17:AS21"/>
    <mergeCell ref="AT17:AT23"/>
    <mergeCell ref="AV17:AV23"/>
    <mergeCell ref="BE17:BE23"/>
    <mergeCell ref="AS22:AS23"/>
    <mergeCell ref="AL21:AL23"/>
    <mergeCell ref="V21:V23"/>
    <mergeCell ref="AA21:AA23"/>
    <mergeCell ref="AB21:AB23"/>
    <mergeCell ref="AG21:AG23"/>
    <mergeCell ref="Z22:Z23"/>
    <mergeCell ref="AI22:AI23"/>
    <mergeCell ref="A17:A23"/>
    <mergeCell ref="B17:B23"/>
    <mergeCell ref="C17:C23"/>
    <mergeCell ref="D17:D23"/>
    <mergeCell ref="E17:E21"/>
    <mergeCell ref="F17:K17"/>
    <mergeCell ref="F19:K19"/>
    <mergeCell ref="F20:K20"/>
    <mergeCell ref="G21:H21"/>
    <mergeCell ref="J21:J23"/>
    <mergeCell ref="G22:H22"/>
    <mergeCell ref="I22:I23"/>
    <mergeCell ref="K21:K23"/>
    <mergeCell ref="E22:E23"/>
    <mergeCell ref="F22:F23"/>
    <mergeCell ref="H12:L12"/>
    <mergeCell ref="M12:Q12"/>
    <mergeCell ref="AW11:AX11"/>
    <mergeCell ref="C2:E2"/>
    <mergeCell ref="V7:AO7"/>
    <mergeCell ref="V6:AO6"/>
    <mergeCell ref="V5:AO5"/>
    <mergeCell ref="V4:AO4"/>
    <mergeCell ref="V3:AO3"/>
    <mergeCell ref="H14:L14"/>
    <mergeCell ref="H15:L15"/>
    <mergeCell ref="H13:L13"/>
    <mergeCell ref="M13:Q13"/>
    <mergeCell ref="M14:Q14"/>
    <mergeCell ref="M15:Q15"/>
    <mergeCell ref="L22:L23"/>
    <mergeCell ref="P21:P23"/>
    <mergeCell ref="L17:Q17"/>
    <mergeCell ref="L18:Q18"/>
    <mergeCell ref="L19:Q19"/>
    <mergeCell ref="L20:Q20"/>
    <mergeCell ref="M21:N21"/>
    <mergeCell ref="Q21:Q23"/>
    <mergeCell ref="M22:N22"/>
    <mergeCell ref="O22:O23"/>
    <mergeCell ref="AC17:AG17"/>
    <mergeCell ref="AH17:AL17"/>
    <mergeCell ref="AM17:AO17"/>
    <mergeCell ref="AC18:AG18"/>
    <mergeCell ref="AH18:AL18"/>
    <mergeCell ref="AM18:AO18"/>
    <mergeCell ref="AC19:AG19"/>
    <mergeCell ref="AH19:AL19"/>
    <mergeCell ref="AM19:AO19"/>
    <mergeCell ref="AC20:AG20"/>
    <mergeCell ref="AH20:AL20"/>
    <mergeCell ref="AM20:AO20"/>
    <mergeCell ref="AF21:AF23"/>
    <mergeCell ref="AK21:AK23"/>
    <mergeCell ref="AN21:AN23"/>
    <mergeCell ref="AO21:AO23"/>
    <mergeCell ref="AD22:AD23"/>
    <mergeCell ref="AE22:AE23"/>
    <mergeCell ref="AH22:AH23"/>
    <mergeCell ref="AM22:AM23"/>
  </mergeCells>
  <conditionalFormatting sqref="I24:K33 N24:Q33 T24:W33 Z24:AB33 AE24:AG33 AI24:AL33 AN24:AO33">
    <cfRule type="cellIs" dxfId="19" priority="212" operator="equal">
      <formula>"F"</formula>
    </cfRule>
  </conditionalFormatting>
  <conditionalFormatting sqref="I24:I33 L24:O33 Q24:U33 W24:AG33 AI24:AL33 AN24:AO33">
    <cfRule type="containsText" dxfId="18" priority="210" operator="containsText" text="F">
      <formula>NOT(ISERROR(SEARCH("F",I24)))</formula>
    </cfRule>
  </conditionalFormatting>
  <conditionalFormatting sqref="J24:K33 O24:Q33 U24:W33 AA24:AB33 AF24:AH33 AK24:AO33">
    <cfRule type="containsText" dxfId="17" priority="208" operator="containsText" text="F">
      <formula>NOT(ISERROR(SEARCH("F",J24)))</formula>
    </cfRule>
  </conditionalFormatting>
  <conditionalFormatting sqref="I24:K33 O24:Q33 U24:W33 AA24:AB33 AE24:AG33 AJ24:AL33 AN24:AO33">
    <cfRule type="containsText" dxfId="16" priority="161" operator="containsText" text="Absent">
      <formula>NOT(ISERROR(SEARCH("Absent",I24)))</formula>
    </cfRule>
    <cfRule type="containsText" dxfId="15" priority="162" operator="containsText" text="F">
      <formula>NOT(ISERROR(SEARCH("F",I24)))</formula>
    </cfRule>
  </conditionalFormatting>
  <pageMargins left="2" right="1.5" top="0.75" bottom="0.5" header="0.3" footer="0.3"/>
  <pageSetup paperSize="15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BG36"/>
  <sheetViews>
    <sheetView showWhiteSpace="0" view="pageBreakPreview" zoomScale="40" zoomScaleSheetLayoutView="40" workbookViewId="0">
      <selection activeCell="E29" sqref="E29"/>
    </sheetView>
  </sheetViews>
  <sheetFormatPr defaultColWidth="9.140625" defaultRowHeight="15"/>
  <cols>
    <col min="1" max="1" width="5.7109375" style="3" customWidth="1"/>
    <col min="2" max="2" width="15.7109375" style="19" customWidth="1"/>
    <col min="3" max="3" width="30.7109375" style="19" customWidth="1"/>
    <col min="4" max="4" width="10.7109375" style="3" customWidth="1"/>
    <col min="5" max="5" width="25.7109375" style="8" customWidth="1"/>
    <col min="6" max="41" width="6" style="3" customWidth="1"/>
    <col min="42" max="53" width="8.7109375" style="3" customWidth="1"/>
    <col min="54" max="55" width="10.7109375" style="27" customWidth="1"/>
    <col min="56" max="56" width="15.7109375" style="19" customWidth="1"/>
    <col min="57" max="58" width="20.7109375" style="19" customWidth="1"/>
    <col min="59" max="59" width="20.7109375" style="56" customWidth="1"/>
    <col min="60" max="16384" width="9.140625" style="3"/>
  </cols>
  <sheetData>
    <row r="2" spans="2:59">
      <c r="C2" s="169" t="s">
        <v>36</v>
      </c>
      <c r="D2" s="170"/>
      <c r="E2" s="171"/>
    </row>
    <row r="3" spans="2:59" s="18" customFormat="1" ht="27" customHeight="1">
      <c r="B3" s="12"/>
      <c r="C3" s="52" t="s">
        <v>89</v>
      </c>
      <c r="D3" s="52" t="s">
        <v>90</v>
      </c>
      <c r="E3" s="52" t="s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41" t="s">
        <v>30</v>
      </c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34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28"/>
      <c r="BC3" s="28"/>
      <c r="BD3" s="23"/>
      <c r="BE3" s="23"/>
      <c r="BF3" s="62" t="s">
        <v>674</v>
      </c>
      <c r="BG3" s="17"/>
    </row>
    <row r="4" spans="2:59" ht="20.25">
      <c r="B4" s="38"/>
      <c r="C4" s="104" t="s">
        <v>91</v>
      </c>
      <c r="D4" s="104" t="s">
        <v>2</v>
      </c>
      <c r="E4" s="105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42" t="s">
        <v>31</v>
      </c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29"/>
      <c r="BC4" s="29"/>
      <c r="BD4" s="20"/>
      <c r="BE4" s="20"/>
      <c r="BF4" s="20"/>
      <c r="BG4" s="17"/>
    </row>
    <row r="5" spans="2:59" ht="16.5" customHeight="1">
      <c r="B5" s="22"/>
      <c r="C5" s="104" t="s">
        <v>124</v>
      </c>
      <c r="D5" s="104" t="s">
        <v>3</v>
      </c>
      <c r="E5" s="105">
        <v>3.75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42" t="s">
        <v>64</v>
      </c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29"/>
      <c r="BC5" s="29"/>
      <c r="BD5" s="39"/>
      <c r="BE5" s="39"/>
      <c r="BF5" s="39"/>
      <c r="BG5" s="39"/>
    </row>
    <row r="6" spans="2:59" ht="20.25">
      <c r="B6" s="38"/>
      <c r="C6" s="104" t="s">
        <v>125</v>
      </c>
      <c r="D6" s="104" t="s">
        <v>7</v>
      </c>
      <c r="E6" s="105">
        <v>3.5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43" t="s">
        <v>109</v>
      </c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29"/>
      <c r="BC6" s="29"/>
      <c r="BD6" s="20"/>
      <c r="BE6" s="20"/>
      <c r="BF6" s="20"/>
      <c r="BG6" s="17"/>
    </row>
    <row r="7" spans="2:59" ht="16.5" customHeight="1">
      <c r="B7" s="38"/>
      <c r="C7" s="104" t="s">
        <v>126</v>
      </c>
      <c r="D7" s="104" t="s">
        <v>9</v>
      </c>
      <c r="E7" s="105">
        <v>3.25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44" t="s">
        <v>117</v>
      </c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12"/>
      <c r="AP7" s="112"/>
      <c r="AQ7" s="112"/>
      <c r="AR7" s="112"/>
      <c r="AS7" s="112"/>
      <c r="AT7" s="112"/>
      <c r="AU7" s="112"/>
    </row>
    <row r="8" spans="2:59">
      <c r="B8" s="38"/>
      <c r="C8" s="104" t="s">
        <v>127</v>
      </c>
      <c r="D8" s="104" t="s">
        <v>10</v>
      </c>
      <c r="E8" s="105">
        <v>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2:59" ht="15.75" customHeight="1">
      <c r="B9" s="38"/>
      <c r="C9" s="104" t="s">
        <v>128</v>
      </c>
      <c r="D9" s="104" t="s">
        <v>12</v>
      </c>
      <c r="E9" s="105">
        <v>2.75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1"/>
      <c r="AM9" s="1"/>
      <c r="AP9" s="1"/>
      <c r="AR9" s="1"/>
    </row>
    <row r="10" spans="2:59">
      <c r="B10" s="38"/>
      <c r="C10" s="104" t="s">
        <v>129</v>
      </c>
      <c r="D10" s="104" t="s">
        <v>13</v>
      </c>
      <c r="E10" s="105">
        <v>2.5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2:59">
      <c r="B11" s="38"/>
      <c r="C11" s="104" t="s">
        <v>130</v>
      </c>
      <c r="D11" s="104" t="s">
        <v>14</v>
      </c>
      <c r="E11" s="105">
        <v>2.25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W11" s="172" t="s">
        <v>25</v>
      </c>
      <c r="AX11" s="172"/>
      <c r="AY11" s="102" t="s">
        <v>4</v>
      </c>
      <c r="AZ11" s="52" t="s">
        <v>26</v>
      </c>
      <c r="BA11" s="51" t="s">
        <v>5</v>
      </c>
      <c r="BB11" s="102" t="s">
        <v>6</v>
      </c>
    </row>
    <row r="12" spans="2:59" ht="15" customHeight="1">
      <c r="B12" s="38"/>
      <c r="C12" s="104" t="s">
        <v>131</v>
      </c>
      <c r="D12" s="104" t="s">
        <v>15</v>
      </c>
      <c r="E12" s="105">
        <v>2</v>
      </c>
      <c r="F12" s="1"/>
      <c r="G12" s="1"/>
      <c r="H12" s="149" t="s">
        <v>49</v>
      </c>
      <c r="I12" s="150"/>
      <c r="J12" s="150"/>
      <c r="K12" s="150"/>
      <c r="L12" s="150"/>
      <c r="M12" s="157" t="s">
        <v>55</v>
      </c>
      <c r="N12" s="158"/>
      <c r="O12" s="158"/>
      <c r="P12" s="158"/>
      <c r="Q12" s="158"/>
      <c r="R12" s="13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W12" s="102" t="s">
        <v>8</v>
      </c>
      <c r="AX12" s="102"/>
      <c r="AY12" s="102"/>
      <c r="AZ12" s="102"/>
      <c r="BA12" s="53"/>
      <c r="BB12" s="61"/>
      <c r="BC12" s="30"/>
      <c r="BD12" s="40"/>
      <c r="BE12" s="40"/>
      <c r="BF12" s="38"/>
      <c r="BG12" s="33"/>
    </row>
    <row r="13" spans="2:59" ht="15" customHeight="1">
      <c r="B13" s="38"/>
      <c r="C13" s="104" t="s">
        <v>92</v>
      </c>
      <c r="D13" s="104" t="s">
        <v>16</v>
      </c>
      <c r="E13" s="105">
        <v>0</v>
      </c>
      <c r="F13" s="1"/>
      <c r="G13" s="1"/>
      <c r="H13" s="149" t="s">
        <v>37</v>
      </c>
      <c r="I13" s="150"/>
      <c r="J13" s="150"/>
      <c r="K13" s="150"/>
      <c r="L13" s="150"/>
      <c r="M13" s="155" t="s">
        <v>38</v>
      </c>
      <c r="N13" s="156"/>
      <c r="O13" s="156"/>
      <c r="P13" s="156"/>
      <c r="Q13" s="156"/>
      <c r="R13" s="13"/>
      <c r="S13" s="1"/>
      <c r="T13" s="1"/>
      <c r="U13" s="1"/>
      <c r="V13" s="1"/>
      <c r="W13" s="1"/>
      <c r="X13" s="1"/>
      <c r="Y13" s="1"/>
      <c r="Z13" s="1"/>
      <c r="AA13" s="1"/>
      <c r="AB13" s="1"/>
      <c r="AC13" s="9"/>
      <c r="AD13" s="9"/>
      <c r="AE13" s="9"/>
      <c r="AF13" s="9"/>
      <c r="AG13" s="9"/>
      <c r="AH13" s="1"/>
      <c r="AI13" s="1"/>
      <c r="AJ13" s="1"/>
      <c r="AK13" s="1"/>
      <c r="AW13" s="102" t="s">
        <v>11</v>
      </c>
      <c r="AX13" s="102"/>
      <c r="AY13" s="102"/>
      <c r="AZ13" s="102"/>
      <c r="BA13" s="53"/>
      <c r="BB13" s="61"/>
      <c r="BC13" s="30"/>
      <c r="BD13" s="40"/>
      <c r="BE13" s="40"/>
      <c r="BF13" s="38"/>
      <c r="BG13" s="33"/>
    </row>
    <row r="14" spans="2:59">
      <c r="B14" s="38"/>
      <c r="C14" s="104" t="s">
        <v>18</v>
      </c>
      <c r="D14" s="104" t="s">
        <v>17</v>
      </c>
      <c r="E14" s="106" t="s">
        <v>132</v>
      </c>
      <c r="F14" s="1"/>
      <c r="G14" s="1"/>
      <c r="H14" s="149" t="s">
        <v>39</v>
      </c>
      <c r="I14" s="150"/>
      <c r="J14" s="150"/>
      <c r="K14" s="150"/>
      <c r="L14" s="150"/>
      <c r="M14" s="155" t="s">
        <v>40</v>
      </c>
      <c r="N14" s="156"/>
      <c r="O14" s="156"/>
      <c r="P14" s="156"/>
      <c r="Q14" s="156"/>
      <c r="R14" s="9"/>
      <c r="S14" s="1"/>
      <c r="T14" s="1"/>
      <c r="U14" s="1"/>
      <c r="V14" s="1"/>
      <c r="W14" s="1"/>
      <c r="X14" s="1"/>
      <c r="Y14" s="1"/>
      <c r="Z14" s="1"/>
      <c r="AA14" s="1"/>
      <c r="AB14" s="1"/>
      <c r="AC14" s="33"/>
      <c r="AD14" s="33"/>
      <c r="AE14" s="33"/>
      <c r="AF14" s="33"/>
      <c r="AG14" s="33"/>
      <c r="AH14" s="1"/>
      <c r="AI14" s="1"/>
      <c r="AJ14" s="1"/>
      <c r="AK14" s="1"/>
      <c r="AL14" s="14"/>
      <c r="AM14" s="14"/>
      <c r="AN14" s="14"/>
      <c r="AO14" s="14"/>
      <c r="AP14" s="14"/>
      <c r="AQ14" s="14"/>
      <c r="AR14" s="14"/>
      <c r="AS14" s="14"/>
      <c r="AT14" s="30"/>
      <c r="AU14" s="30"/>
      <c r="AV14" s="30"/>
      <c r="AW14" s="102" t="s">
        <v>27</v>
      </c>
      <c r="AX14" s="102"/>
      <c r="AY14" s="102"/>
      <c r="AZ14" s="102"/>
      <c r="BA14" s="102"/>
      <c r="BB14" s="83"/>
      <c r="BC14" s="31"/>
      <c r="BD14" s="20"/>
      <c r="BE14" s="20"/>
      <c r="BF14" s="20"/>
      <c r="BG14" s="17"/>
    </row>
    <row r="15" spans="2:59" ht="22.5" customHeight="1">
      <c r="B15" s="38"/>
      <c r="C15" s="104" t="s">
        <v>96</v>
      </c>
      <c r="D15" s="104" t="s">
        <v>19</v>
      </c>
      <c r="E15" s="106" t="s">
        <v>132</v>
      </c>
      <c r="F15" s="1"/>
      <c r="G15" s="1"/>
      <c r="H15" s="151" t="s">
        <v>79</v>
      </c>
      <c r="I15" s="152"/>
      <c r="J15" s="152"/>
      <c r="K15" s="152"/>
      <c r="L15" s="152"/>
      <c r="M15" s="174" t="s">
        <v>80</v>
      </c>
      <c r="N15" s="156"/>
      <c r="O15" s="156"/>
      <c r="P15" s="156"/>
      <c r="Q15" s="156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33"/>
      <c r="AD15" s="33"/>
      <c r="AE15" s="33"/>
      <c r="AF15" s="33"/>
      <c r="AG15" s="3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4"/>
      <c r="AT15" s="14"/>
      <c r="AU15" s="14"/>
      <c r="AV15" s="14"/>
      <c r="AW15" s="14"/>
      <c r="AX15" s="14"/>
      <c r="AY15" s="14"/>
      <c r="AZ15" s="14"/>
      <c r="BA15" s="14"/>
      <c r="BB15" s="31"/>
      <c r="BC15" s="31"/>
      <c r="BD15" s="20"/>
      <c r="BE15" s="20"/>
      <c r="BF15" s="20"/>
      <c r="BG15" s="17"/>
    </row>
    <row r="16" spans="2:59" ht="20.100000000000001" customHeight="1">
      <c r="B16" s="38"/>
      <c r="C16" s="20"/>
      <c r="D16" s="1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29"/>
      <c r="BC16" s="29"/>
      <c r="BD16" s="20"/>
      <c r="BE16" s="20"/>
      <c r="BF16" s="20"/>
      <c r="BG16" s="17"/>
    </row>
    <row r="17" spans="1:59" s="24" customFormat="1" ht="22.5" customHeight="1">
      <c r="A17" s="164" t="s">
        <v>52</v>
      </c>
      <c r="B17" s="164" t="s">
        <v>34</v>
      </c>
      <c r="C17" s="167" t="s">
        <v>53</v>
      </c>
      <c r="D17" s="166" t="s">
        <v>35</v>
      </c>
      <c r="E17" s="167" t="s">
        <v>29</v>
      </c>
      <c r="F17" s="147" t="s">
        <v>102</v>
      </c>
      <c r="G17" s="147"/>
      <c r="H17" s="147"/>
      <c r="I17" s="147"/>
      <c r="J17" s="147"/>
      <c r="K17" s="147"/>
      <c r="L17" s="148" t="s">
        <v>208</v>
      </c>
      <c r="M17" s="148"/>
      <c r="N17" s="148"/>
      <c r="O17" s="148"/>
      <c r="P17" s="148"/>
      <c r="Q17" s="147" t="s">
        <v>159</v>
      </c>
      <c r="R17" s="147"/>
      <c r="S17" s="147"/>
      <c r="T17" s="147"/>
      <c r="U17" s="147"/>
      <c r="V17" s="147"/>
      <c r="W17" s="147" t="s">
        <v>99</v>
      </c>
      <c r="X17" s="147"/>
      <c r="Y17" s="147"/>
      <c r="Z17" s="147"/>
      <c r="AA17" s="147"/>
      <c r="AB17" s="147"/>
      <c r="AC17" s="148" t="s">
        <v>209</v>
      </c>
      <c r="AD17" s="148"/>
      <c r="AE17" s="148"/>
      <c r="AF17" s="148"/>
      <c r="AG17" s="148"/>
      <c r="AH17" s="148" t="s">
        <v>210</v>
      </c>
      <c r="AI17" s="148"/>
      <c r="AJ17" s="148"/>
      <c r="AK17" s="148"/>
      <c r="AL17" s="148"/>
      <c r="AM17" s="146" t="s">
        <v>211</v>
      </c>
      <c r="AN17" s="146"/>
      <c r="AO17" s="146"/>
      <c r="AP17" s="162" t="s">
        <v>82</v>
      </c>
      <c r="AQ17" s="162" t="s">
        <v>111</v>
      </c>
      <c r="AR17" s="162" t="s">
        <v>112</v>
      </c>
      <c r="AS17" s="160" t="s">
        <v>47</v>
      </c>
      <c r="AT17" s="162" t="s">
        <v>113</v>
      </c>
      <c r="AU17" s="162" t="s">
        <v>83</v>
      </c>
      <c r="AV17" s="162" t="s">
        <v>114</v>
      </c>
      <c r="AW17" s="162" t="s">
        <v>81</v>
      </c>
      <c r="AX17" s="162" t="s">
        <v>84</v>
      </c>
      <c r="AY17" s="162" t="s">
        <v>115</v>
      </c>
      <c r="AZ17" s="162" t="s">
        <v>116</v>
      </c>
      <c r="BA17" s="160" t="s">
        <v>48</v>
      </c>
      <c r="BB17" s="160" t="s">
        <v>24</v>
      </c>
      <c r="BC17" s="160" t="s">
        <v>67</v>
      </c>
      <c r="BD17" s="160" t="s">
        <v>34</v>
      </c>
      <c r="BE17" s="160" t="s">
        <v>87</v>
      </c>
      <c r="BF17" s="160" t="s">
        <v>88</v>
      </c>
      <c r="BG17" s="160" t="s">
        <v>66</v>
      </c>
    </row>
    <row r="18" spans="1:59" s="24" customFormat="1" ht="15.75" customHeight="1">
      <c r="A18" s="164"/>
      <c r="B18" s="164"/>
      <c r="C18" s="167"/>
      <c r="D18" s="166"/>
      <c r="E18" s="167"/>
      <c r="F18" s="147" t="s">
        <v>103</v>
      </c>
      <c r="G18" s="147"/>
      <c r="H18" s="147"/>
      <c r="I18" s="147"/>
      <c r="J18" s="147"/>
      <c r="K18" s="147"/>
      <c r="L18" s="147" t="s">
        <v>104</v>
      </c>
      <c r="M18" s="147"/>
      <c r="N18" s="147"/>
      <c r="O18" s="147"/>
      <c r="P18" s="147"/>
      <c r="Q18" s="147" t="s">
        <v>101</v>
      </c>
      <c r="R18" s="147"/>
      <c r="S18" s="147"/>
      <c r="T18" s="147"/>
      <c r="U18" s="147"/>
      <c r="V18" s="147"/>
      <c r="W18" s="147" t="s">
        <v>100</v>
      </c>
      <c r="X18" s="147"/>
      <c r="Y18" s="147"/>
      <c r="Z18" s="147"/>
      <c r="AA18" s="147"/>
      <c r="AB18" s="147"/>
      <c r="AC18" s="146" t="s">
        <v>106</v>
      </c>
      <c r="AD18" s="146"/>
      <c r="AE18" s="146"/>
      <c r="AF18" s="146"/>
      <c r="AG18" s="146"/>
      <c r="AH18" s="146" t="s">
        <v>107</v>
      </c>
      <c r="AI18" s="146"/>
      <c r="AJ18" s="146"/>
      <c r="AK18" s="146"/>
      <c r="AL18" s="146"/>
      <c r="AM18" s="146" t="s">
        <v>108</v>
      </c>
      <c r="AN18" s="146"/>
      <c r="AO18" s="146"/>
      <c r="AP18" s="162"/>
      <c r="AQ18" s="162"/>
      <c r="AR18" s="162"/>
      <c r="AS18" s="160"/>
      <c r="AT18" s="162"/>
      <c r="AU18" s="162"/>
      <c r="AV18" s="162"/>
      <c r="AW18" s="162"/>
      <c r="AX18" s="162"/>
      <c r="AY18" s="162"/>
      <c r="AZ18" s="162"/>
      <c r="BA18" s="160"/>
      <c r="BB18" s="160"/>
      <c r="BC18" s="160"/>
      <c r="BD18" s="160"/>
      <c r="BE18" s="160"/>
      <c r="BF18" s="160"/>
      <c r="BG18" s="160"/>
    </row>
    <row r="19" spans="1:59" s="24" customFormat="1" ht="15" customHeight="1">
      <c r="A19" s="164"/>
      <c r="B19" s="164"/>
      <c r="C19" s="167"/>
      <c r="D19" s="166"/>
      <c r="E19" s="167"/>
      <c r="F19" s="168" t="s">
        <v>20</v>
      </c>
      <c r="G19" s="168"/>
      <c r="H19" s="168"/>
      <c r="I19" s="168"/>
      <c r="J19" s="168"/>
      <c r="K19" s="168"/>
      <c r="L19" s="147" t="s">
        <v>21</v>
      </c>
      <c r="M19" s="147"/>
      <c r="N19" s="147"/>
      <c r="O19" s="147"/>
      <c r="P19" s="147"/>
      <c r="Q19" s="168" t="s">
        <v>20</v>
      </c>
      <c r="R19" s="168"/>
      <c r="S19" s="168"/>
      <c r="T19" s="168"/>
      <c r="U19" s="168"/>
      <c r="V19" s="168"/>
      <c r="W19" s="168" t="s">
        <v>20</v>
      </c>
      <c r="X19" s="168"/>
      <c r="Y19" s="168"/>
      <c r="Z19" s="168"/>
      <c r="AA19" s="168"/>
      <c r="AB19" s="168"/>
      <c r="AC19" s="148" t="s">
        <v>21</v>
      </c>
      <c r="AD19" s="148"/>
      <c r="AE19" s="148"/>
      <c r="AF19" s="148"/>
      <c r="AG19" s="148"/>
      <c r="AH19" s="148" t="s">
        <v>21</v>
      </c>
      <c r="AI19" s="148"/>
      <c r="AJ19" s="148"/>
      <c r="AK19" s="148"/>
      <c r="AL19" s="148"/>
      <c r="AM19" s="148" t="s">
        <v>70</v>
      </c>
      <c r="AN19" s="148"/>
      <c r="AO19" s="148"/>
      <c r="AP19" s="162"/>
      <c r="AQ19" s="162"/>
      <c r="AR19" s="162"/>
      <c r="AS19" s="160"/>
      <c r="AT19" s="162"/>
      <c r="AU19" s="162"/>
      <c r="AV19" s="162"/>
      <c r="AW19" s="162"/>
      <c r="AX19" s="162"/>
      <c r="AY19" s="162"/>
      <c r="AZ19" s="162"/>
      <c r="BA19" s="160"/>
      <c r="BB19" s="160"/>
      <c r="BC19" s="160"/>
      <c r="BD19" s="160"/>
      <c r="BE19" s="160"/>
      <c r="BF19" s="160"/>
      <c r="BG19" s="160"/>
    </row>
    <row r="20" spans="1:59" s="24" customFormat="1" ht="15" customHeight="1">
      <c r="A20" s="164"/>
      <c r="B20" s="164"/>
      <c r="C20" s="167"/>
      <c r="D20" s="166"/>
      <c r="E20" s="167"/>
      <c r="F20" s="168" t="s">
        <v>22</v>
      </c>
      <c r="G20" s="168"/>
      <c r="H20" s="168"/>
      <c r="I20" s="168"/>
      <c r="J20" s="168"/>
      <c r="K20" s="168"/>
      <c r="L20" s="147" t="s">
        <v>105</v>
      </c>
      <c r="M20" s="147"/>
      <c r="N20" s="147"/>
      <c r="O20" s="147"/>
      <c r="P20" s="147"/>
      <c r="Q20" s="168" t="s">
        <v>22</v>
      </c>
      <c r="R20" s="168"/>
      <c r="S20" s="168"/>
      <c r="T20" s="168"/>
      <c r="U20" s="168"/>
      <c r="V20" s="168"/>
      <c r="W20" s="168" t="s">
        <v>22</v>
      </c>
      <c r="X20" s="168"/>
      <c r="Y20" s="168"/>
      <c r="Z20" s="168"/>
      <c r="AA20" s="168"/>
      <c r="AB20" s="168"/>
      <c r="AC20" s="148" t="s">
        <v>22</v>
      </c>
      <c r="AD20" s="148"/>
      <c r="AE20" s="148"/>
      <c r="AF20" s="148"/>
      <c r="AG20" s="148"/>
      <c r="AH20" s="148" t="s">
        <v>22</v>
      </c>
      <c r="AI20" s="148"/>
      <c r="AJ20" s="148"/>
      <c r="AK20" s="148"/>
      <c r="AL20" s="148"/>
      <c r="AM20" s="148" t="s">
        <v>22</v>
      </c>
      <c r="AN20" s="148"/>
      <c r="AO20" s="148"/>
      <c r="AP20" s="162"/>
      <c r="AQ20" s="162"/>
      <c r="AR20" s="162"/>
      <c r="AS20" s="160"/>
      <c r="AT20" s="162"/>
      <c r="AU20" s="162"/>
      <c r="AV20" s="162"/>
      <c r="AW20" s="162"/>
      <c r="AX20" s="162"/>
      <c r="AY20" s="162"/>
      <c r="AZ20" s="162"/>
      <c r="BA20" s="160"/>
      <c r="BB20" s="160"/>
      <c r="BC20" s="160"/>
      <c r="BD20" s="160"/>
      <c r="BE20" s="160"/>
      <c r="BF20" s="160"/>
      <c r="BG20" s="160"/>
    </row>
    <row r="21" spans="1:59" s="25" customFormat="1" ht="65.099999999999994" customHeight="1">
      <c r="A21" s="164"/>
      <c r="B21" s="164"/>
      <c r="C21" s="167"/>
      <c r="D21" s="166"/>
      <c r="E21" s="167"/>
      <c r="F21" s="137" t="s">
        <v>133</v>
      </c>
      <c r="G21" s="159" t="s">
        <v>134</v>
      </c>
      <c r="H21" s="159"/>
      <c r="I21" s="137" t="s">
        <v>23</v>
      </c>
      <c r="J21" s="159" t="s">
        <v>0</v>
      </c>
      <c r="K21" s="159" t="s">
        <v>1</v>
      </c>
      <c r="L21" s="137" t="s">
        <v>45</v>
      </c>
      <c r="M21" s="137" t="s">
        <v>46</v>
      </c>
      <c r="N21" s="137" t="s">
        <v>23</v>
      </c>
      <c r="O21" s="159" t="s">
        <v>0</v>
      </c>
      <c r="P21" s="159" t="s">
        <v>1</v>
      </c>
      <c r="Q21" s="137" t="s">
        <v>133</v>
      </c>
      <c r="R21" s="159" t="s">
        <v>134</v>
      </c>
      <c r="S21" s="159"/>
      <c r="T21" s="137" t="s">
        <v>23</v>
      </c>
      <c r="U21" s="159" t="s">
        <v>0</v>
      </c>
      <c r="V21" s="159" t="s">
        <v>1</v>
      </c>
      <c r="W21" s="137" t="s">
        <v>133</v>
      </c>
      <c r="X21" s="159" t="s">
        <v>134</v>
      </c>
      <c r="Y21" s="159"/>
      <c r="Z21" s="137" t="s">
        <v>23</v>
      </c>
      <c r="AA21" s="159" t="s">
        <v>0</v>
      </c>
      <c r="AB21" s="159" t="s">
        <v>1</v>
      </c>
      <c r="AC21" s="137" t="s">
        <v>141</v>
      </c>
      <c r="AD21" s="135" t="s">
        <v>142</v>
      </c>
      <c r="AE21" s="135" t="s">
        <v>23</v>
      </c>
      <c r="AF21" s="145" t="s">
        <v>0</v>
      </c>
      <c r="AG21" s="145" t="s">
        <v>1</v>
      </c>
      <c r="AH21" s="137" t="s">
        <v>141</v>
      </c>
      <c r="AI21" s="135" t="s">
        <v>142</v>
      </c>
      <c r="AJ21" s="135" t="s">
        <v>23</v>
      </c>
      <c r="AK21" s="145" t="s">
        <v>0</v>
      </c>
      <c r="AL21" s="145" t="s">
        <v>1</v>
      </c>
      <c r="AM21" s="135" t="s">
        <v>23</v>
      </c>
      <c r="AN21" s="145" t="s">
        <v>0</v>
      </c>
      <c r="AO21" s="145" t="s">
        <v>1</v>
      </c>
      <c r="AP21" s="162"/>
      <c r="AQ21" s="162"/>
      <c r="AR21" s="162"/>
      <c r="AS21" s="160"/>
      <c r="AT21" s="162"/>
      <c r="AU21" s="162"/>
      <c r="AV21" s="162"/>
      <c r="AW21" s="162"/>
      <c r="AX21" s="162"/>
      <c r="AY21" s="162"/>
      <c r="AZ21" s="162"/>
      <c r="BA21" s="160"/>
      <c r="BB21" s="160"/>
      <c r="BC21" s="160"/>
      <c r="BD21" s="160"/>
      <c r="BE21" s="160"/>
      <c r="BF21" s="160"/>
      <c r="BG21" s="160"/>
    </row>
    <row r="22" spans="1:59" s="26" customFormat="1" ht="11.25" customHeight="1">
      <c r="A22" s="164"/>
      <c r="B22" s="164"/>
      <c r="C22" s="167"/>
      <c r="D22" s="166"/>
      <c r="E22" s="165" t="s">
        <v>93</v>
      </c>
      <c r="F22" s="147">
        <v>28</v>
      </c>
      <c r="G22" s="147">
        <v>72</v>
      </c>
      <c r="H22" s="147"/>
      <c r="I22" s="147">
        <v>100</v>
      </c>
      <c r="J22" s="159"/>
      <c r="K22" s="159"/>
      <c r="L22" s="147">
        <v>80</v>
      </c>
      <c r="M22" s="147">
        <v>20</v>
      </c>
      <c r="N22" s="147">
        <v>100</v>
      </c>
      <c r="O22" s="159"/>
      <c r="P22" s="159"/>
      <c r="Q22" s="147">
        <v>28</v>
      </c>
      <c r="R22" s="147">
        <v>72</v>
      </c>
      <c r="S22" s="147"/>
      <c r="T22" s="147">
        <v>100</v>
      </c>
      <c r="U22" s="159"/>
      <c r="V22" s="159"/>
      <c r="W22" s="147">
        <v>28</v>
      </c>
      <c r="X22" s="147">
        <v>72</v>
      </c>
      <c r="Y22" s="147"/>
      <c r="Z22" s="147">
        <v>100</v>
      </c>
      <c r="AA22" s="159"/>
      <c r="AB22" s="159"/>
      <c r="AC22" s="146">
        <v>50</v>
      </c>
      <c r="AD22" s="146">
        <v>50</v>
      </c>
      <c r="AE22" s="146">
        <v>100</v>
      </c>
      <c r="AF22" s="145"/>
      <c r="AG22" s="145"/>
      <c r="AH22" s="146">
        <v>50</v>
      </c>
      <c r="AI22" s="146">
        <v>50</v>
      </c>
      <c r="AJ22" s="146">
        <v>100</v>
      </c>
      <c r="AK22" s="145"/>
      <c r="AL22" s="145"/>
      <c r="AM22" s="146">
        <v>100</v>
      </c>
      <c r="AN22" s="145"/>
      <c r="AO22" s="145"/>
      <c r="AP22" s="162"/>
      <c r="AQ22" s="162"/>
      <c r="AR22" s="162"/>
      <c r="AS22" s="161">
        <v>4</v>
      </c>
      <c r="AT22" s="162"/>
      <c r="AU22" s="162"/>
      <c r="AV22" s="162"/>
      <c r="AW22" s="162"/>
      <c r="AX22" s="162"/>
      <c r="AY22" s="162"/>
      <c r="AZ22" s="162"/>
      <c r="BA22" s="161">
        <v>4</v>
      </c>
      <c r="BB22" s="160"/>
      <c r="BC22" s="160"/>
      <c r="BD22" s="160"/>
      <c r="BE22" s="160"/>
      <c r="BF22" s="160"/>
      <c r="BG22" s="160"/>
    </row>
    <row r="23" spans="1:59" s="26" customFormat="1" ht="11.25" customHeight="1">
      <c r="A23" s="164"/>
      <c r="B23" s="164"/>
      <c r="C23" s="167"/>
      <c r="D23" s="166"/>
      <c r="E23" s="165"/>
      <c r="F23" s="147"/>
      <c r="G23" s="136" t="s">
        <v>43</v>
      </c>
      <c r="H23" s="136" t="s">
        <v>44</v>
      </c>
      <c r="I23" s="147"/>
      <c r="J23" s="159"/>
      <c r="K23" s="159"/>
      <c r="L23" s="147"/>
      <c r="M23" s="147"/>
      <c r="N23" s="147"/>
      <c r="O23" s="159"/>
      <c r="P23" s="159"/>
      <c r="Q23" s="147"/>
      <c r="R23" s="136" t="s">
        <v>43</v>
      </c>
      <c r="S23" s="136" t="s">
        <v>44</v>
      </c>
      <c r="T23" s="147"/>
      <c r="U23" s="159"/>
      <c r="V23" s="159"/>
      <c r="W23" s="147"/>
      <c r="X23" s="136" t="s">
        <v>43</v>
      </c>
      <c r="Y23" s="136" t="s">
        <v>44</v>
      </c>
      <c r="Z23" s="147"/>
      <c r="AA23" s="159"/>
      <c r="AB23" s="159"/>
      <c r="AC23" s="146"/>
      <c r="AD23" s="146"/>
      <c r="AE23" s="146"/>
      <c r="AF23" s="145"/>
      <c r="AG23" s="145"/>
      <c r="AH23" s="146"/>
      <c r="AI23" s="146"/>
      <c r="AJ23" s="146"/>
      <c r="AK23" s="145"/>
      <c r="AL23" s="145"/>
      <c r="AM23" s="146"/>
      <c r="AN23" s="145"/>
      <c r="AO23" s="145"/>
      <c r="AP23" s="162"/>
      <c r="AQ23" s="162"/>
      <c r="AR23" s="162"/>
      <c r="AS23" s="161"/>
      <c r="AT23" s="162"/>
      <c r="AU23" s="162"/>
      <c r="AV23" s="162"/>
      <c r="AW23" s="162"/>
      <c r="AX23" s="162"/>
      <c r="AY23" s="162"/>
      <c r="AZ23" s="162"/>
      <c r="BA23" s="161"/>
      <c r="BB23" s="160"/>
      <c r="BC23" s="160"/>
      <c r="BD23" s="160"/>
      <c r="BE23" s="160"/>
      <c r="BF23" s="160"/>
      <c r="BG23" s="160"/>
    </row>
    <row r="24" spans="1:59" s="4" customFormat="1" ht="45" customHeight="1">
      <c r="A24" s="65">
        <v>1</v>
      </c>
      <c r="B24" s="75" t="s">
        <v>518</v>
      </c>
      <c r="C24" s="116" t="s">
        <v>678</v>
      </c>
      <c r="D24" s="65">
        <v>2016</v>
      </c>
      <c r="E24" s="74" t="s">
        <v>212</v>
      </c>
      <c r="F24" s="68">
        <v>24.5</v>
      </c>
      <c r="G24" s="68">
        <v>31</v>
      </c>
      <c r="H24" s="68">
        <v>25</v>
      </c>
      <c r="I24" s="80">
        <f t="shared" ref="I24" si="0">ROUNDUP(SUM(F24:H24),0)</f>
        <v>81</v>
      </c>
      <c r="J24" s="123" t="str">
        <f t="shared" ref="J24" si="1">IF(I24&gt;=80,"A+", IF(I24&gt;=75,"A", IF(I24&gt;=70,"A-", IF(I24&gt;=65,"B+", IF(I24&gt;=60,"B", IF(I24&gt;=55,"B-", IF(I24&gt;=50,"C+", IF(I24&gt;=45,"C", IF(I24&gt;=40,"D","F")))))))))</f>
        <v>A+</v>
      </c>
      <c r="K24" s="123" t="str">
        <f t="shared" ref="K24" si="2">IF(I24&gt;=80,"4.00", IF(I24&gt;=75,"3.75", IF(I24&gt;=70,"3.50", IF(I24&gt;=65,"3.25", IF(I24&gt;=60,"3.00", IF(I24&gt;=55,"2.75", IF(I24&gt;=50,"2.50", IF(I24&gt;=45,"2.25", IF(I24&gt;=40,"2.00","0.00")))))))))</f>
        <v>4.00</v>
      </c>
      <c r="L24" s="68">
        <v>63</v>
      </c>
      <c r="M24" s="68">
        <v>14</v>
      </c>
      <c r="N24" s="69">
        <f>L24+M24</f>
        <v>77</v>
      </c>
      <c r="O24" s="123" t="str">
        <f>IF(N24&gt;=80,"A+", IF(N24&gt;=75,"A", IF(N24&gt;=70,"A-", IF(N24&gt;=65,"B+", IF(N24&gt;=60,"B", IF(N24&gt;=55,"B-", IF(N24&gt;=50,"C+", IF(N24&gt;=45,"C", "F"))))))))</f>
        <v>A</v>
      </c>
      <c r="P24" s="123" t="str">
        <f>IF(N24&gt;=80,"4.00", IF(N24&gt;=75,"3.75", IF(N24&gt;=70,"3.50", IF(N24&gt;=65,"3.25", IF(N24&gt;=60,"3.00", IF(N24&gt;=55,"2.75", IF(N24&gt;=50,"2.50", IF(N24&gt;=45,"2.25", "0.00"))))))))</f>
        <v>3.75</v>
      </c>
      <c r="Q24" s="68">
        <v>22</v>
      </c>
      <c r="R24" s="68">
        <v>22.5</v>
      </c>
      <c r="S24" s="68">
        <v>26</v>
      </c>
      <c r="T24" s="80">
        <f t="shared" ref="T24" si="3">ROUNDUP(SUM(Q24:S24),0)</f>
        <v>71</v>
      </c>
      <c r="U24" s="123" t="str">
        <f t="shared" ref="U24" si="4">IF(T24&gt;=80,"A+", IF(T24&gt;=75,"A", IF(T24&gt;=70,"A-", IF(T24&gt;=65,"B+", IF(T24&gt;=60,"B", IF(T24&gt;=55,"B-", IF(T24&gt;=50,"C+", IF(T24&gt;=45,"C", IF(T24&gt;=40,"D","F")))))))))</f>
        <v>A-</v>
      </c>
      <c r="V24" s="123" t="str">
        <f t="shared" ref="V24" si="5">IF(T24&gt;=80,"4.00", IF(T24&gt;=75,"3.75", IF(T24&gt;=70,"3.50", IF(T24&gt;=65,"3.25", IF(T24&gt;=60,"3.00", IF(T24&gt;=55,"2.75", IF(T24&gt;=50,"2.50", IF(T24&gt;=45,"2.25", IF(T24&gt;=40,"2.00","0.00")))))))))</f>
        <v>3.50</v>
      </c>
      <c r="W24" s="68">
        <v>21</v>
      </c>
      <c r="X24" s="68">
        <v>30.5</v>
      </c>
      <c r="Y24" s="69">
        <v>17.5</v>
      </c>
      <c r="Z24" s="80">
        <f t="shared" ref="Z24" si="6">ROUNDUP(SUM(W24:Y24),0)</f>
        <v>69</v>
      </c>
      <c r="AA24" s="123" t="str">
        <f t="shared" ref="AA24" si="7">IF(Z24&gt;=80,"A+", IF(Z24&gt;=75,"A", IF(Z24&gt;=70,"A-", IF(Z24&gt;=65,"B+", IF(Z24&gt;=60,"B", IF(Z24&gt;=55,"B-", IF(Z24&gt;=50,"C+", IF(Z24&gt;=45,"C", IF(Z24&gt;=40,"D","F")))))))))</f>
        <v>B+</v>
      </c>
      <c r="AB24" s="123" t="str">
        <f t="shared" ref="AB24" si="8">IF(Z24&gt;=80,"4.00", IF(Z24&gt;=75,"3.75", IF(Z24&gt;=70,"3.50", IF(Z24&gt;=65,"3.25", IF(Z24&gt;=60,"3.00", IF(Z24&gt;=55,"2.75", IF(Z24&gt;=50,"2.50", IF(Z24&gt;=45,"2.25", IF(Z24&gt;=40,"2.00","0.00")))))))))</f>
        <v>3.25</v>
      </c>
      <c r="AC24" s="69">
        <v>42</v>
      </c>
      <c r="AD24" s="69">
        <v>46</v>
      </c>
      <c r="AE24" s="80">
        <f t="shared" ref="AE24" si="9">ROUNDUP(SUM(AB24:AD24),0)</f>
        <v>88</v>
      </c>
      <c r="AF24" s="123" t="str">
        <f>IF(AE24&gt;=80,"A+", IF(AE24&gt;=75,"A", IF(AE24&gt;=70,"A-", IF(AE24&gt;=65,"B+", IF(AE24&gt;=60,"B", IF(AE24&gt;=55,"B-", IF(AE24&gt;=50,"C+", IF(AE24&gt;=45,"C", "F"))))))))</f>
        <v>A+</v>
      </c>
      <c r="AG24" s="123" t="str">
        <f>IF(AE24&gt;=80,"4.00", IF(AE24&gt;=75,"3.75", IF(AE24&gt;=70,"3.50", IF(AE24&gt;=65,"3.25", IF(AE24&gt;=60,"3.00", IF(AE24&gt;=55,"2.75", IF(AE24&gt;=50,"2.50", IF(AE24&gt;=45,"2.25", "0.00"))))))))</f>
        <v>4.00</v>
      </c>
      <c r="AH24" s="69">
        <v>44</v>
      </c>
      <c r="AI24" s="69">
        <v>39</v>
      </c>
      <c r="AJ24" s="80">
        <f t="shared" ref="AJ24" si="10">ROUNDUP(SUM(AG24:AI24),0)</f>
        <v>83</v>
      </c>
      <c r="AK24" s="123" t="str">
        <f>IF(AJ24&gt;=80,"A+", IF(AJ24&gt;=75,"A", IF(AJ24&gt;=70,"A-", IF(AJ24&gt;=65,"B+", IF(AJ24&gt;=60,"B", IF(AJ24&gt;=55,"B-", IF(AJ24&gt;=50,"C+", IF(AJ24&gt;=45,"C", "F"))))))))</f>
        <v>A+</v>
      </c>
      <c r="AL24" s="123" t="str">
        <f>IF(AJ24&gt;=80,"4.00", IF(AJ24&gt;=75,"3.75", IF(AJ24&gt;=70,"3.50", IF(AJ24&gt;=65,"3.25", IF(AJ24&gt;=60,"3.00", IF(AJ24&gt;=55,"2.75", IF(AJ24&gt;=50,"2.50", IF(AJ24&gt;=45,"2.25", "0.00"))))))))</f>
        <v>4.00</v>
      </c>
      <c r="AM24" s="79">
        <v>72</v>
      </c>
      <c r="AN24" s="123" t="str">
        <f>IF(AM24&gt;=80,"A+", IF(AM24&gt;=75,"A", IF(AM24&gt;=70,"A-", IF(AM24&gt;=65,"B+", IF(AM24&gt;=60,"B", IF(AM24&gt;=55,"B-", IF(AM24&gt;=50,"C+", IF(AM24&gt;=45,"C", "F"))))))))</f>
        <v>A-</v>
      </c>
      <c r="AO24" s="123" t="str">
        <f>IF(AM24&gt;=80,"4.00", IF(AM24&gt;=75,"3.75", IF(AM24&gt;=70,"3.50", IF(AM24&gt;=65,"3.25", IF(AM24&gt;=60,"3.00", IF(AM24&gt;=55,"2.75", IF(AM24&gt;=50,"2.50", IF(AM24&gt;=45,"2.25", "0.00"))))))))</f>
        <v>3.50</v>
      </c>
      <c r="AP24" s="68">
        <f>K24*3+P24*1+V24*3+AB24*3+AG24*3+AL24*3+AO24*3</f>
        <v>70.5</v>
      </c>
      <c r="AQ24" s="70">
        <v>19</v>
      </c>
      <c r="AR24" s="70">
        <v>19</v>
      </c>
      <c r="AS24" s="71">
        <f>AP24/AR24</f>
        <v>3.7105263157894739</v>
      </c>
      <c r="AT24" s="68">
        <v>533.5</v>
      </c>
      <c r="AU24" s="68"/>
      <c r="AV24" s="70">
        <v>147</v>
      </c>
      <c r="AW24" s="70"/>
      <c r="AX24" s="68">
        <f>AT24+AP24+AU24</f>
        <v>604</v>
      </c>
      <c r="AY24" s="70">
        <f>147+AQ24</f>
        <v>166</v>
      </c>
      <c r="AZ24" s="70">
        <f>AW24+AV24+AR24</f>
        <v>166</v>
      </c>
      <c r="BA24" s="71">
        <f>AX24/AZ24</f>
        <v>3.6385542168674698</v>
      </c>
      <c r="BB24" s="84" t="s">
        <v>5</v>
      </c>
      <c r="BC24" s="133" t="s">
        <v>606</v>
      </c>
      <c r="BD24" s="66" t="str">
        <f>B24</f>
        <v>2016-1-7-001</v>
      </c>
      <c r="BE24" s="81"/>
      <c r="BF24" s="81"/>
      <c r="BG24" s="85"/>
    </row>
    <row r="25" spans="1:59" s="58" customFormat="1" ht="36" customHeight="1">
      <c r="A25" s="65">
        <v>2</v>
      </c>
      <c r="B25" s="75" t="s">
        <v>519</v>
      </c>
      <c r="C25" s="116" t="s">
        <v>678</v>
      </c>
      <c r="D25" s="65">
        <v>2016</v>
      </c>
      <c r="E25" s="65" t="s">
        <v>28</v>
      </c>
      <c r="F25" s="68">
        <v>20.5</v>
      </c>
      <c r="G25" s="68">
        <v>17.5</v>
      </c>
      <c r="H25" s="68">
        <v>12</v>
      </c>
      <c r="I25" s="80">
        <f t="shared" ref="I25:I33" si="11">ROUNDUP(SUM(F25:H25),0)</f>
        <v>50</v>
      </c>
      <c r="J25" s="123" t="str">
        <f t="shared" ref="J25:J33" si="12">IF(I25&gt;=80,"A+", IF(I25&gt;=75,"A", IF(I25&gt;=70,"A-", IF(I25&gt;=65,"B+", IF(I25&gt;=60,"B", IF(I25&gt;=55,"B-", IF(I25&gt;=50,"C+", IF(I25&gt;=45,"C", IF(I25&gt;=40,"D","F")))))))))</f>
        <v>C+</v>
      </c>
      <c r="K25" s="123" t="str">
        <f t="shared" ref="K25:K33" si="13">IF(I25&gt;=80,"4.00", IF(I25&gt;=75,"3.75", IF(I25&gt;=70,"3.50", IF(I25&gt;=65,"3.25", IF(I25&gt;=60,"3.00", IF(I25&gt;=55,"2.75", IF(I25&gt;=50,"2.50", IF(I25&gt;=45,"2.25", IF(I25&gt;=40,"2.00","0.00")))))))))</f>
        <v>2.50</v>
      </c>
      <c r="L25" s="68">
        <v>59</v>
      </c>
      <c r="M25" s="68">
        <v>16</v>
      </c>
      <c r="N25" s="69">
        <f t="shared" ref="N25:N33" si="14">L25+M25</f>
        <v>75</v>
      </c>
      <c r="O25" s="123" t="str">
        <f t="shared" ref="O25:O33" si="15">IF(N25&gt;=80,"A+", IF(N25&gt;=75,"A", IF(N25&gt;=70,"A-", IF(N25&gt;=65,"B+", IF(N25&gt;=60,"B", IF(N25&gt;=55,"B-", IF(N25&gt;=50,"C+", IF(N25&gt;=45,"C", "F"))))))))</f>
        <v>A</v>
      </c>
      <c r="P25" s="123" t="str">
        <f t="shared" ref="P25:P33" si="16">IF(N25&gt;=80,"4.00", IF(N25&gt;=75,"3.75", IF(N25&gt;=70,"3.50", IF(N25&gt;=65,"3.25", IF(N25&gt;=60,"3.00", IF(N25&gt;=55,"2.75", IF(N25&gt;=50,"2.50", IF(N25&gt;=45,"2.25", "0.00"))))))))</f>
        <v>3.75</v>
      </c>
      <c r="Q25" s="68">
        <v>18.5</v>
      </c>
      <c r="R25" s="68">
        <v>16</v>
      </c>
      <c r="S25" s="68">
        <v>18.5</v>
      </c>
      <c r="T25" s="80">
        <f t="shared" ref="T25:T33" si="17">ROUNDUP(SUM(Q25:S25),0)</f>
        <v>53</v>
      </c>
      <c r="U25" s="123" t="str">
        <f t="shared" ref="U25:U33" si="18">IF(T25&gt;=80,"A+", IF(T25&gt;=75,"A", IF(T25&gt;=70,"A-", IF(T25&gt;=65,"B+", IF(T25&gt;=60,"B", IF(T25&gt;=55,"B-", IF(T25&gt;=50,"C+", IF(T25&gt;=45,"C", IF(T25&gt;=40,"D","F")))))))))</f>
        <v>C+</v>
      </c>
      <c r="V25" s="123" t="str">
        <f t="shared" ref="V25:V33" si="19">IF(T25&gt;=80,"4.00", IF(T25&gt;=75,"3.75", IF(T25&gt;=70,"3.50", IF(T25&gt;=65,"3.25", IF(T25&gt;=60,"3.00", IF(T25&gt;=55,"2.75", IF(T25&gt;=50,"2.50", IF(T25&gt;=45,"2.25", IF(T25&gt;=40,"2.00","0.00")))))))))</f>
        <v>2.50</v>
      </c>
      <c r="W25" s="68">
        <v>19.5</v>
      </c>
      <c r="X25" s="68">
        <v>26.5</v>
      </c>
      <c r="Y25" s="69">
        <v>10.5</v>
      </c>
      <c r="Z25" s="80">
        <f t="shared" ref="Z25:Z33" si="20">ROUNDUP(SUM(W25:Y25),0)</f>
        <v>57</v>
      </c>
      <c r="AA25" s="123" t="str">
        <f t="shared" ref="AA25:AA33" si="21">IF(Z25&gt;=80,"A+", IF(Z25&gt;=75,"A", IF(Z25&gt;=70,"A-", IF(Z25&gt;=65,"B+", IF(Z25&gt;=60,"B", IF(Z25&gt;=55,"B-", IF(Z25&gt;=50,"C+", IF(Z25&gt;=45,"C", IF(Z25&gt;=40,"D","F")))))))))</f>
        <v>B-</v>
      </c>
      <c r="AB25" s="123" t="str">
        <f t="shared" ref="AB25:AB33" si="22">IF(Z25&gt;=80,"4.00", IF(Z25&gt;=75,"3.75", IF(Z25&gt;=70,"3.50", IF(Z25&gt;=65,"3.25", IF(Z25&gt;=60,"3.00", IF(Z25&gt;=55,"2.75", IF(Z25&gt;=50,"2.50", IF(Z25&gt;=45,"2.25", IF(Z25&gt;=40,"2.00","0.00")))))))))</f>
        <v>2.75</v>
      </c>
      <c r="AC25" s="69">
        <v>45</v>
      </c>
      <c r="AD25" s="69">
        <v>47</v>
      </c>
      <c r="AE25" s="80">
        <f t="shared" ref="AE25:AE33" si="23">ROUNDUP(SUM(AB25:AD25),0)</f>
        <v>92</v>
      </c>
      <c r="AF25" s="123" t="str">
        <f t="shared" ref="AF25:AF33" si="24">IF(AE25&gt;=80,"A+", IF(AE25&gt;=75,"A", IF(AE25&gt;=70,"A-", IF(AE25&gt;=65,"B+", IF(AE25&gt;=60,"B", IF(AE25&gt;=55,"B-", IF(AE25&gt;=50,"C+", IF(AE25&gt;=45,"C", "F"))))))))</f>
        <v>A+</v>
      </c>
      <c r="AG25" s="123" t="str">
        <f t="shared" ref="AG25:AG33" si="25">IF(AE25&gt;=80,"4.00", IF(AE25&gt;=75,"3.75", IF(AE25&gt;=70,"3.50", IF(AE25&gt;=65,"3.25", IF(AE25&gt;=60,"3.00", IF(AE25&gt;=55,"2.75", IF(AE25&gt;=50,"2.50", IF(AE25&gt;=45,"2.25", "0.00"))))))))</f>
        <v>4.00</v>
      </c>
      <c r="AH25" s="69">
        <v>40</v>
      </c>
      <c r="AI25" s="69">
        <v>42</v>
      </c>
      <c r="AJ25" s="80">
        <f t="shared" ref="AJ25:AJ33" si="26">ROUNDUP(SUM(AG25:AI25),0)</f>
        <v>82</v>
      </c>
      <c r="AK25" s="123" t="str">
        <f t="shared" ref="AK25:AK33" si="27">IF(AJ25&gt;=80,"A+", IF(AJ25&gt;=75,"A", IF(AJ25&gt;=70,"A-", IF(AJ25&gt;=65,"B+", IF(AJ25&gt;=60,"B", IF(AJ25&gt;=55,"B-", IF(AJ25&gt;=50,"C+", IF(AJ25&gt;=45,"C", "F"))))))))</f>
        <v>A+</v>
      </c>
      <c r="AL25" s="123" t="str">
        <f t="shared" ref="AL25:AL33" si="28">IF(AJ25&gt;=80,"4.00", IF(AJ25&gt;=75,"3.75", IF(AJ25&gt;=70,"3.50", IF(AJ25&gt;=65,"3.25", IF(AJ25&gt;=60,"3.00", IF(AJ25&gt;=55,"2.75", IF(AJ25&gt;=50,"2.50", IF(AJ25&gt;=45,"2.25", "0.00"))))))))</f>
        <v>4.00</v>
      </c>
      <c r="AM25" s="79">
        <v>76</v>
      </c>
      <c r="AN25" s="123" t="str">
        <f t="shared" ref="AN25:AN33" si="29">IF(AM25&gt;=80,"A+", IF(AM25&gt;=75,"A", IF(AM25&gt;=70,"A-", IF(AM25&gt;=65,"B+", IF(AM25&gt;=60,"B", IF(AM25&gt;=55,"B-", IF(AM25&gt;=50,"C+", IF(AM25&gt;=45,"C", "F"))))))))</f>
        <v>A</v>
      </c>
      <c r="AO25" s="123" t="str">
        <f t="shared" ref="AO25:AO33" si="30">IF(AM25&gt;=80,"4.00", IF(AM25&gt;=75,"3.75", IF(AM25&gt;=70,"3.50", IF(AM25&gt;=65,"3.25", IF(AM25&gt;=60,"3.00", IF(AM25&gt;=55,"2.75", IF(AM25&gt;=50,"2.50", IF(AM25&gt;=45,"2.25", "0.00"))))))))</f>
        <v>3.75</v>
      </c>
      <c r="AP25" s="68">
        <f t="shared" ref="AP25:AP33" si="31">K25*3+P25*1+V25*3+AB25*3+AG25*3+AL25*3+AO25*3</f>
        <v>62.25</v>
      </c>
      <c r="AQ25" s="70">
        <v>19</v>
      </c>
      <c r="AR25" s="70">
        <v>19</v>
      </c>
      <c r="AS25" s="71">
        <f t="shared" ref="AS25:AS33" si="32">AP25/AR25</f>
        <v>3.2763157894736841</v>
      </c>
      <c r="AT25" s="68">
        <v>466.5</v>
      </c>
      <c r="AU25" s="68"/>
      <c r="AV25" s="70">
        <v>147</v>
      </c>
      <c r="AW25" s="70"/>
      <c r="AX25" s="68">
        <f t="shared" ref="AX25:AX33" si="33">AT25+AP25+AU25</f>
        <v>528.75</v>
      </c>
      <c r="AY25" s="70">
        <f t="shared" ref="AY25:AY33" si="34">147+AQ25</f>
        <v>166</v>
      </c>
      <c r="AZ25" s="70">
        <f t="shared" ref="AZ25:AZ33" si="35">AW25+AV25+AR25</f>
        <v>166</v>
      </c>
      <c r="BA25" s="71">
        <f t="shared" ref="BA25:BA33" si="36">AX25/AZ25</f>
        <v>3.1852409638554215</v>
      </c>
      <c r="BB25" s="84" t="s">
        <v>5</v>
      </c>
      <c r="BC25" s="133" t="s">
        <v>614</v>
      </c>
      <c r="BD25" s="66" t="str">
        <f t="shared" ref="BD25:BD33" si="37">B25</f>
        <v>2016-1-7-002</v>
      </c>
      <c r="BE25" s="81"/>
      <c r="BF25" s="81"/>
      <c r="BG25" s="86"/>
    </row>
    <row r="26" spans="1:59" s="5" customFormat="1" ht="36" customHeight="1">
      <c r="A26" s="65">
        <v>3</v>
      </c>
      <c r="B26" s="75" t="s">
        <v>520</v>
      </c>
      <c r="C26" s="116" t="s">
        <v>678</v>
      </c>
      <c r="D26" s="65">
        <v>2016</v>
      </c>
      <c r="E26" s="65" t="s">
        <v>28</v>
      </c>
      <c r="F26" s="68">
        <v>20</v>
      </c>
      <c r="G26" s="68">
        <v>14</v>
      </c>
      <c r="H26" s="68">
        <v>18</v>
      </c>
      <c r="I26" s="80">
        <f t="shared" si="11"/>
        <v>52</v>
      </c>
      <c r="J26" s="123" t="str">
        <f t="shared" si="12"/>
        <v>C+</v>
      </c>
      <c r="K26" s="123" t="str">
        <f t="shared" si="13"/>
        <v>2.50</v>
      </c>
      <c r="L26" s="68">
        <v>60</v>
      </c>
      <c r="M26" s="68">
        <v>12</v>
      </c>
      <c r="N26" s="69">
        <f t="shared" si="14"/>
        <v>72</v>
      </c>
      <c r="O26" s="123" t="str">
        <f t="shared" si="15"/>
        <v>A-</v>
      </c>
      <c r="P26" s="123" t="str">
        <f t="shared" si="16"/>
        <v>3.50</v>
      </c>
      <c r="Q26" s="68">
        <v>17.5</v>
      </c>
      <c r="R26" s="68">
        <v>16.5</v>
      </c>
      <c r="S26" s="68">
        <v>20</v>
      </c>
      <c r="T26" s="80">
        <f t="shared" si="17"/>
        <v>54</v>
      </c>
      <c r="U26" s="123" t="str">
        <f t="shared" si="18"/>
        <v>C+</v>
      </c>
      <c r="V26" s="123" t="str">
        <f t="shared" si="19"/>
        <v>2.50</v>
      </c>
      <c r="W26" s="68">
        <v>16.5</v>
      </c>
      <c r="X26" s="68">
        <v>24</v>
      </c>
      <c r="Y26" s="69">
        <v>10.5</v>
      </c>
      <c r="Z26" s="80">
        <f t="shared" si="20"/>
        <v>51</v>
      </c>
      <c r="AA26" s="123" t="str">
        <f t="shared" si="21"/>
        <v>C+</v>
      </c>
      <c r="AB26" s="123" t="str">
        <f t="shared" si="22"/>
        <v>2.50</v>
      </c>
      <c r="AC26" s="69">
        <v>43</v>
      </c>
      <c r="AD26" s="69">
        <v>27</v>
      </c>
      <c r="AE26" s="80">
        <f t="shared" si="23"/>
        <v>70</v>
      </c>
      <c r="AF26" s="123" t="str">
        <f t="shared" si="24"/>
        <v>A-</v>
      </c>
      <c r="AG26" s="123" t="str">
        <f t="shared" si="25"/>
        <v>3.50</v>
      </c>
      <c r="AH26" s="69">
        <v>40</v>
      </c>
      <c r="AI26" s="69">
        <v>32</v>
      </c>
      <c r="AJ26" s="80">
        <f t="shared" si="26"/>
        <v>72</v>
      </c>
      <c r="AK26" s="123" t="str">
        <f t="shared" si="27"/>
        <v>A-</v>
      </c>
      <c r="AL26" s="123" t="str">
        <f t="shared" si="28"/>
        <v>3.50</v>
      </c>
      <c r="AM26" s="79">
        <v>65</v>
      </c>
      <c r="AN26" s="123" t="str">
        <f t="shared" si="29"/>
        <v>B+</v>
      </c>
      <c r="AO26" s="123" t="str">
        <f t="shared" si="30"/>
        <v>3.25</v>
      </c>
      <c r="AP26" s="68">
        <f t="shared" si="31"/>
        <v>56.75</v>
      </c>
      <c r="AQ26" s="70">
        <v>19</v>
      </c>
      <c r="AR26" s="70">
        <v>19</v>
      </c>
      <c r="AS26" s="71">
        <f t="shared" si="32"/>
        <v>2.986842105263158</v>
      </c>
      <c r="AT26" s="68">
        <v>415.5</v>
      </c>
      <c r="AU26" s="68"/>
      <c r="AV26" s="70">
        <v>147</v>
      </c>
      <c r="AW26" s="70"/>
      <c r="AX26" s="68">
        <f t="shared" si="33"/>
        <v>472.25</v>
      </c>
      <c r="AY26" s="70">
        <f t="shared" si="34"/>
        <v>166</v>
      </c>
      <c r="AZ26" s="70">
        <f t="shared" si="35"/>
        <v>166</v>
      </c>
      <c r="BA26" s="71">
        <f t="shared" si="36"/>
        <v>2.8448795180722892</v>
      </c>
      <c r="BB26" s="84" t="s">
        <v>5</v>
      </c>
      <c r="BC26" s="133" t="s">
        <v>620</v>
      </c>
      <c r="BD26" s="66" t="str">
        <f t="shared" si="37"/>
        <v>2016-1-7-003</v>
      </c>
      <c r="BE26" s="81"/>
      <c r="BF26" s="81"/>
      <c r="BG26" s="85"/>
    </row>
    <row r="27" spans="1:59" s="58" customFormat="1" ht="36" customHeight="1">
      <c r="A27" s="65">
        <v>4</v>
      </c>
      <c r="B27" s="75" t="s">
        <v>521</v>
      </c>
      <c r="C27" s="116" t="s">
        <v>678</v>
      </c>
      <c r="D27" s="65">
        <v>2016</v>
      </c>
      <c r="E27" s="65" t="s">
        <v>28</v>
      </c>
      <c r="F27" s="73">
        <v>21.5</v>
      </c>
      <c r="G27" s="73">
        <v>29.5</v>
      </c>
      <c r="H27" s="68">
        <v>25</v>
      </c>
      <c r="I27" s="80">
        <f t="shared" si="11"/>
        <v>76</v>
      </c>
      <c r="J27" s="123" t="str">
        <f t="shared" si="12"/>
        <v>A</v>
      </c>
      <c r="K27" s="123" t="str">
        <f t="shared" si="13"/>
        <v>3.75</v>
      </c>
      <c r="L27" s="68">
        <v>70</v>
      </c>
      <c r="M27" s="68">
        <v>18</v>
      </c>
      <c r="N27" s="69">
        <f t="shared" si="14"/>
        <v>88</v>
      </c>
      <c r="O27" s="123" t="str">
        <f t="shared" si="15"/>
        <v>A+</v>
      </c>
      <c r="P27" s="123" t="str">
        <f t="shared" si="16"/>
        <v>4.00</v>
      </c>
      <c r="Q27" s="68">
        <v>22.5</v>
      </c>
      <c r="R27" s="68">
        <v>23.5</v>
      </c>
      <c r="S27" s="68">
        <v>23</v>
      </c>
      <c r="T27" s="80">
        <f t="shared" si="17"/>
        <v>69</v>
      </c>
      <c r="U27" s="123" t="str">
        <f t="shared" si="18"/>
        <v>B+</v>
      </c>
      <c r="V27" s="123" t="str">
        <f t="shared" si="19"/>
        <v>3.25</v>
      </c>
      <c r="W27" s="68">
        <v>21.5</v>
      </c>
      <c r="X27" s="68">
        <v>29</v>
      </c>
      <c r="Y27" s="69">
        <v>15</v>
      </c>
      <c r="Z27" s="80">
        <f t="shared" si="20"/>
        <v>66</v>
      </c>
      <c r="AA27" s="123" t="str">
        <f t="shared" si="21"/>
        <v>B+</v>
      </c>
      <c r="AB27" s="123" t="str">
        <f t="shared" si="22"/>
        <v>3.25</v>
      </c>
      <c r="AC27" s="69">
        <v>35</v>
      </c>
      <c r="AD27" s="69">
        <v>37</v>
      </c>
      <c r="AE27" s="80">
        <f t="shared" si="23"/>
        <v>72</v>
      </c>
      <c r="AF27" s="123" t="str">
        <f t="shared" si="24"/>
        <v>A-</v>
      </c>
      <c r="AG27" s="123" t="str">
        <f t="shared" si="25"/>
        <v>3.50</v>
      </c>
      <c r="AH27" s="69">
        <v>35</v>
      </c>
      <c r="AI27" s="69">
        <v>36.5</v>
      </c>
      <c r="AJ27" s="80">
        <f t="shared" si="26"/>
        <v>72</v>
      </c>
      <c r="AK27" s="123" t="str">
        <f t="shared" si="27"/>
        <v>A-</v>
      </c>
      <c r="AL27" s="123" t="str">
        <f t="shared" si="28"/>
        <v>3.50</v>
      </c>
      <c r="AM27" s="79">
        <v>75</v>
      </c>
      <c r="AN27" s="123" t="str">
        <f t="shared" si="29"/>
        <v>A</v>
      </c>
      <c r="AO27" s="123" t="str">
        <f t="shared" si="30"/>
        <v>3.75</v>
      </c>
      <c r="AP27" s="68">
        <f t="shared" si="31"/>
        <v>67</v>
      </c>
      <c r="AQ27" s="70">
        <v>19</v>
      </c>
      <c r="AR27" s="70">
        <v>19</v>
      </c>
      <c r="AS27" s="71">
        <f t="shared" si="32"/>
        <v>3.5263157894736841</v>
      </c>
      <c r="AT27" s="68">
        <v>482</v>
      </c>
      <c r="AU27" s="68"/>
      <c r="AV27" s="70">
        <v>147</v>
      </c>
      <c r="AW27" s="70"/>
      <c r="AX27" s="68">
        <f t="shared" si="33"/>
        <v>549</v>
      </c>
      <c r="AY27" s="70">
        <f t="shared" si="34"/>
        <v>166</v>
      </c>
      <c r="AZ27" s="70">
        <f t="shared" si="35"/>
        <v>166</v>
      </c>
      <c r="BA27" s="71">
        <f t="shared" si="36"/>
        <v>3.3072289156626504</v>
      </c>
      <c r="BB27" s="84" t="s">
        <v>5</v>
      </c>
      <c r="BC27" s="133" t="s">
        <v>611</v>
      </c>
      <c r="BD27" s="66" t="str">
        <f t="shared" si="37"/>
        <v>2016-1-7-004</v>
      </c>
      <c r="BE27" s="81"/>
      <c r="BF27" s="81"/>
      <c r="BG27" s="85"/>
    </row>
    <row r="28" spans="1:59" s="5" customFormat="1" ht="36" customHeight="1">
      <c r="A28" s="65">
        <v>5</v>
      </c>
      <c r="B28" s="75" t="s">
        <v>522</v>
      </c>
      <c r="C28" s="116" t="s">
        <v>678</v>
      </c>
      <c r="D28" s="65">
        <v>2016</v>
      </c>
      <c r="E28" s="65" t="s">
        <v>28</v>
      </c>
      <c r="F28" s="73">
        <v>18</v>
      </c>
      <c r="G28" s="73">
        <v>19</v>
      </c>
      <c r="H28" s="68">
        <v>25</v>
      </c>
      <c r="I28" s="80">
        <f t="shared" si="11"/>
        <v>62</v>
      </c>
      <c r="J28" s="123" t="str">
        <f t="shared" si="12"/>
        <v>B</v>
      </c>
      <c r="K28" s="123" t="str">
        <f t="shared" si="13"/>
        <v>3.00</v>
      </c>
      <c r="L28" s="68">
        <v>61</v>
      </c>
      <c r="M28" s="68">
        <v>13</v>
      </c>
      <c r="N28" s="69">
        <f t="shared" si="14"/>
        <v>74</v>
      </c>
      <c r="O28" s="123" t="str">
        <f t="shared" si="15"/>
        <v>A-</v>
      </c>
      <c r="P28" s="123" t="str">
        <f t="shared" si="16"/>
        <v>3.50</v>
      </c>
      <c r="Q28" s="68">
        <v>21.5</v>
      </c>
      <c r="R28" s="68">
        <v>23.5</v>
      </c>
      <c r="S28" s="68">
        <v>24</v>
      </c>
      <c r="T28" s="80">
        <f t="shared" si="17"/>
        <v>69</v>
      </c>
      <c r="U28" s="123" t="str">
        <f t="shared" si="18"/>
        <v>B+</v>
      </c>
      <c r="V28" s="123" t="str">
        <f t="shared" si="19"/>
        <v>3.25</v>
      </c>
      <c r="W28" s="68">
        <v>19</v>
      </c>
      <c r="X28" s="68">
        <v>27</v>
      </c>
      <c r="Y28" s="69">
        <v>16</v>
      </c>
      <c r="Z28" s="80">
        <f t="shared" si="20"/>
        <v>62</v>
      </c>
      <c r="AA28" s="123" t="str">
        <f t="shared" si="21"/>
        <v>B</v>
      </c>
      <c r="AB28" s="123" t="str">
        <f t="shared" si="22"/>
        <v>3.00</v>
      </c>
      <c r="AC28" s="69">
        <v>40</v>
      </c>
      <c r="AD28" s="69">
        <v>35</v>
      </c>
      <c r="AE28" s="80">
        <f t="shared" si="23"/>
        <v>75</v>
      </c>
      <c r="AF28" s="123" t="str">
        <f t="shared" si="24"/>
        <v>A</v>
      </c>
      <c r="AG28" s="123" t="str">
        <f t="shared" si="25"/>
        <v>3.75</v>
      </c>
      <c r="AH28" s="69">
        <v>40.5</v>
      </c>
      <c r="AI28" s="69">
        <v>42.5</v>
      </c>
      <c r="AJ28" s="80">
        <f t="shared" si="26"/>
        <v>83</v>
      </c>
      <c r="AK28" s="123" t="str">
        <f t="shared" si="27"/>
        <v>A+</v>
      </c>
      <c r="AL28" s="123" t="str">
        <f t="shared" si="28"/>
        <v>4.00</v>
      </c>
      <c r="AM28" s="79">
        <v>60</v>
      </c>
      <c r="AN28" s="123" t="str">
        <f t="shared" si="29"/>
        <v>B</v>
      </c>
      <c r="AO28" s="123" t="str">
        <f t="shared" si="30"/>
        <v>3.00</v>
      </c>
      <c r="AP28" s="68">
        <f t="shared" si="31"/>
        <v>63.5</v>
      </c>
      <c r="AQ28" s="70">
        <v>19</v>
      </c>
      <c r="AR28" s="70">
        <v>19</v>
      </c>
      <c r="AS28" s="71">
        <f t="shared" si="32"/>
        <v>3.3421052631578947</v>
      </c>
      <c r="AT28" s="68">
        <v>422.5</v>
      </c>
      <c r="AU28" s="68"/>
      <c r="AV28" s="70">
        <v>144</v>
      </c>
      <c r="AW28" s="70"/>
      <c r="AX28" s="68">
        <f t="shared" si="33"/>
        <v>486</v>
      </c>
      <c r="AY28" s="70">
        <f t="shared" si="34"/>
        <v>166</v>
      </c>
      <c r="AZ28" s="70">
        <f t="shared" si="35"/>
        <v>163</v>
      </c>
      <c r="BA28" s="71">
        <f t="shared" si="36"/>
        <v>2.98159509202454</v>
      </c>
      <c r="BB28" s="81" t="s">
        <v>96</v>
      </c>
      <c r="BC28" s="133"/>
      <c r="BD28" s="66" t="str">
        <f t="shared" si="37"/>
        <v>2016-1-7-005</v>
      </c>
      <c r="BE28" s="81"/>
      <c r="BF28" s="81" t="s">
        <v>585</v>
      </c>
      <c r="BG28" s="87"/>
    </row>
    <row r="29" spans="1:59" s="58" customFormat="1" ht="36" customHeight="1">
      <c r="A29" s="65">
        <v>6</v>
      </c>
      <c r="B29" s="75" t="s">
        <v>523</v>
      </c>
      <c r="C29" s="116" t="s">
        <v>678</v>
      </c>
      <c r="D29" s="65">
        <v>2016</v>
      </c>
      <c r="E29" s="65" t="s">
        <v>28</v>
      </c>
      <c r="F29" s="73">
        <v>21</v>
      </c>
      <c r="G29" s="73">
        <v>17</v>
      </c>
      <c r="H29" s="68">
        <v>23</v>
      </c>
      <c r="I29" s="80">
        <f t="shared" si="11"/>
        <v>61</v>
      </c>
      <c r="J29" s="123" t="str">
        <f t="shared" si="12"/>
        <v>B</v>
      </c>
      <c r="K29" s="123" t="str">
        <f t="shared" si="13"/>
        <v>3.00</v>
      </c>
      <c r="L29" s="68">
        <v>45</v>
      </c>
      <c r="M29" s="68">
        <v>10</v>
      </c>
      <c r="N29" s="69">
        <f t="shared" si="14"/>
        <v>55</v>
      </c>
      <c r="O29" s="123" t="str">
        <f t="shared" si="15"/>
        <v>B-</v>
      </c>
      <c r="P29" s="123" t="str">
        <f t="shared" si="16"/>
        <v>2.75</v>
      </c>
      <c r="Q29" s="68">
        <v>21.5</v>
      </c>
      <c r="R29" s="68">
        <v>16</v>
      </c>
      <c r="S29" s="68">
        <v>25</v>
      </c>
      <c r="T29" s="80">
        <f t="shared" si="17"/>
        <v>63</v>
      </c>
      <c r="U29" s="123" t="str">
        <f t="shared" si="18"/>
        <v>B</v>
      </c>
      <c r="V29" s="123" t="str">
        <f t="shared" si="19"/>
        <v>3.00</v>
      </c>
      <c r="W29" s="68">
        <v>24</v>
      </c>
      <c r="X29" s="68">
        <v>32</v>
      </c>
      <c r="Y29" s="69">
        <v>12.5</v>
      </c>
      <c r="Z29" s="80">
        <f t="shared" si="20"/>
        <v>69</v>
      </c>
      <c r="AA29" s="123" t="str">
        <f t="shared" si="21"/>
        <v>B+</v>
      </c>
      <c r="AB29" s="123" t="str">
        <f t="shared" si="22"/>
        <v>3.25</v>
      </c>
      <c r="AC29" s="69">
        <v>35</v>
      </c>
      <c r="AD29" s="69">
        <v>32</v>
      </c>
      <c r="AE29" s="80">
        <f t="shared" si="23"/>
        <v>67</v>
      </c>
      <c r="AF29" s="123" t="str">
        <f t="shared" si="24"/>
        <v>B+</v>
      </c>
      <c r="AG29" s="123" t="str">
        <f t="shared" si="25"/>
        <v>3.25</v>
      </c>
      <c r="AH29" s="69">
        <v>31</v>
      </c>
      <c r="AI29" s="69">
        <v>34.5</v>
      </c>
      <c r="AJ29" s="80">
        <f t="shared" si="26"/>
        <v>66</v>
      </c>
      <c r="AK29" s="123" t="str">
        <f t="shared" si="27"/>
        <v>B+</v>
      </c>
      <c r="AL29" s="123" t="str">
        <f t="shared" si="28"/>
        <v>3.25</v>
      </c>
      <c r="AM29" s="79">
        <v>62</v>
      </c>
      <c r="AN29" s="123" t="str">
        <f t="shared" si="29"/>
        <v>B</v>
      </c>
      <c r="AO29" s="123" t="str">
        <f t="shared" si="30"/>
        <v>3.00</v>
      </c>
      <c r="AP29" s="68">
        <f t="shared" si="31"/>
        <v>59</v>
      </c>
      <c r="AQ29" s="70">
        <v>19</v>
      </c>
      <c r="AR29" s="70">
        <v>19</v>
      </c>
      <c r="AS29" s="71">
        <f t="shared" si="32"/>
        <v>3.1052631578947367</v>
      </c>
      <c r="AT29" s="68">
        <v>475.5</v>
      </c>
      <c r="AU29" s="68"/>
      <c r="AV29" s="70">
        <v>147</v>
      </c>
      <c r="AW29" s="70"/>
      <c r="AX29" s="68">
        <f t="shared" si="33"/>
        <v>534.5</v>
      </c>
      <c r="AY29" s="70">
        <f t="shared" si="34"/>
        <v>166</v>
      </c>
      <c r="AZ29" s="70">
        <f t="shared" si="35"/>
        <v>166</v>
      </c>
      <c r="BA29" s="71">
        <f t="shared" si="36"/>
        <v>3.2198795180722892</v>
      </c>
      <c r="BB29" s="84" t="s">
        <v>5</v>
      </c>
      <c r="BC29" s="133" t="s">
        <v>613</v>
      </c>
      <c r="BD29" s="66" t="str">
        <f t="shared" si="37"/>
        <v>2016-1-7-006</v>
      </c>
      <c r="BE29" s="81"/>
      <c r="BF29" s="81"/>
      <c r="BG29" s="85"/>
    </row>
    <row r="30" spans="1:59" s="5" customFormat="1" ht="36" customHeight="1">
      <c r="A30" s="65">
        <v>7</v>
      </c>
      <c r="B30" s="75" t="s">
        <v>524</v>
      </c>
      <c r="C30" s="116" t="s">
        <v>678</v>
      </c>
      <c r="D30" s="65">
        <v>2016</v>
      </c>
      <c r="E30" s="65" t="s">
        <v>28</v>
      </c>
      <c r="F30" s="73">
        <v>18</v>
      </c>
      <c r="G30" s="73">
        <v>19</v>
      </c>
      <c r="H30" s="68">
        <v>14</v>
      </c>
      <c r="I30" s="80">
        <f t="shared" si="11"/>
        <v>51</v>
      </c>
      <c r="J30" s="123" t="str">
        <f t="shared" si="12"/>
        <v>C+</v>
      </c>
      <c r="K30" s="123" t="str">
        <f t="shared" si="13"/>
        <v>2.50</v>
      </c>
      <c r="L30" s="68">
        <v>55</v>
      </c>
      <c r="M30" s="68">
        <v>10</v>
      </c>
      <c r="N30" s="69">
        <f t="shared" si="14"/>
        <v>65</v>
      </c>
      <c r="O30" s="123" t="str">
        <f t="shared" si="15"/>
        <v>B+</v>
      </c>
      <c r="P30" s="123" t="str">
        <f t="shared" si="16"/>
        <v>3.25</v>
      </c>
      <c r="Q30" s="68">
        <v>22.5</v>
      </c>
      <c r="R30" s="68">
        <v>14.5</v>
      </c>
      <c r="S30" s="68">
        <v>21</v>
      </c>
      <c r="T30" s="80">
        <f t="shared" si="17"/>
        <v>58</v>
      </c>
      <c r="U30" s="123" t="str">
        <f t="shared" si="18"/>
        <v>B-</v>
      </c>
      <c r="V30" s="123" t="str">
        <f t="shared" si="19"/>
        <v>2.75</v>
      </c>
      <c r="W30" s="68">
        <v>24</v>
      </c>
      <c r="X30" s="68">
        <v>20</v>
      </c>
      <c r="Y30" s="69">
        <v>10.5</v>
      </c>
      <c r="Z30" s="80">
        <f t="shared" si="20"/>
        <v>55</v>
      </c>
      <c r="AA30" s="123" t="str">
        <f t="shared" si="21"/>
        <v>B-</v>
      </c>
      <c r="AB30" s="123" t="str">
        <f t="shared" si="22"/>
        <v>2.75</v>
      </c>
      <c r="AC30" s="69">
        <v>42</v>
      </c>
      <c r="AD30" s="69">
        <v>38</v>
      </c>
      <c r="AE30" s="80">
        <f t="shared" si="23"/>
        <v>80</v>
      </c>
      <c r="AF30" s="123" t="str">
        <f t="shared" si="24"/>
        <v>A+</v>
      </c>
      <c r="AG30" s="123" t="str">
        <f t="shared" si="25"/>
        <v>4.00</v>
      </c>
      <c r="AH30" s="69">
        <v>44.5</v>
      </c>
      <c r="AI30" s="69">
        <v>33.5</v>
      </c>
      <c r="AJ30" s="80">
        <f t="shared" si="26"/>
        <v>78</v>
      </c>
      <c r="AK30" s="123" t="str">
        <f t="shared" si="27"/>
        <v>A</v>
      </c>
      <c r="AL30" s="123" t="str">
        <f t="shared" si="28"/>
        <v>3.75</v>
      </c>
      <c r="AM30" s="79">
        <v>54</v>
      </c>
      <c r="AN30" s="123" t="str">
        <f t="shared" si="29"/>
        <v>C+</v>
      </c>
      <c r="AO30" s="123" t="str">
        <f t="shared" si="30"/>
        <v>2.50</v>
      </c>
      <c r="AP30" s="68">
        <f t="shared" si="31"/>
        <v>58</v>
      </c>
      <c r="AQ30" s="70">
        <v>19</v>
      </c>
      <c r="AR30" s="70">
        <v>19</v>
      </c>
      <c r="AS30" s="71">
        <f t="shared" si="32"/>
        <v>3.0526315789473686</v>
      </c>
      <c r="AT30" s="68">
        <v>412.75</v>
      </c>
      <c r="AU30" s="68"/>
      <c r="AV30" s="70">
        <v>147</v>
      </c>
      <c r="AW30" s="70"/>
      <c r="AX30" s="68">
        <f t="shared" si="33"/>
        <v>470.75</v>
      </c>
      <c r="AY30" s="70">
        <f t="shared" si="34"/>
        <v>166</v>
      </c>
      <c r="AZ30" s="70">
        <f t="shared" si="35"/>
        <v>166</v>
      </c>
      <c r="BA30" s="71">
        <f t="shared" si="36"/>
        <v>2.8358433734939759</v>
      </c>
      <c r="BB30" s="84" t="s">
        <v>5</v>
      </c>
      <c r="BC30" s="133" t="s">
        <v>621</v>
      </c>
      <c r="BD30" s="66" t="str">
        <f t="shared" si="37"/>
        <v>2016-1-7-008</v>
      </c>
      <c r="BE30" s="81"/>
      <c r="BF30" s="81"/>
      <c r="BG30" s="88"/>
    </row>
    <row r="31" spans="1:59" s="58" customFormat="1" ht="36" customHeight="1">
      <c r="A31" s="65">
        <v>8</v>
      </c>
      <c r="B31" s="75" t="s">
        <v>525</v>
      </c>
      <c r="C31" s="116" t="s">
        <v>678</v>
      </c>
      <c r="D31" s="65">
        <v>2016</v>
      </c>
      <c r="E31" s="65" t="s">
        <v>28</v>
      </c>
      <c r="F31" s="73">
        <v>15</v>
      </c>
      <c r="G31" s="73">
        <v>25</v>
      </c>
      <c r="H31" s="68">
        <v>11</v>
      </c>
      <c r="I31" s="80">
        <f t="shared" si="11"/>
        <v>51</v>
      </c>
      <c r="J31" s="123" t="str">
        <f t="shared" si="12"/>
        <v>C+</v>
      </c>
      <c r="K31" s="123" t="str">
        <f t="shared" si="13"/>
        <v>2.50</v>
      </c>
      <c r="L31" s="68">
        <v>44</v>
      </c>
      <c r="M31" s="68">
        <v>12</v>
      </c>
      <c r="N31" s="69">
        <f t="shared" si="14"/>
        <v>56</v>
      </c>
      <c r="O31" s="123" t="str">
        <f t="shared" si="15"/>
        <v>B-</v>
      </c>
      <c r="P31" s="123" t="str">
        <f t="shared" si="16"/>
        <v>2.75</v>
      </c>
      <c r="Q31" s="68">
        <v>16.5</v>
      </c>
      <c r="R31" s="68">
        <v>15.5</v>
      </c>
      <c r="S31" s="68">
        <v>24</v>
      </c>
      <c r="T31" s="80">
        <f t="shared" si="17"/>
        <v>56</v>
      </c>
      <c r="U31" s="123" t="str">
        <f t="shared" si="18"/>
        <v>B-</v>
      </c>
      <c r="V31" s="123" t="str">
        <f t="shared" si="19"/>
        <v>2.75</v>
      </c>
      <c r="W31" s="68">
        <v>16.5</v>
      </c>
      <c r="X31" s="68">
        <v>20.5</v>
      </c>
      <c r="Y31" s="69">
        <v>5.5</v>
      </c>
      <c r="Z31" s="80">
        <f t="shared" si="20"/>
        <v>43</v>
      </c>
      <c r="AA31" s="123" t="str">
        <f t="shared" si="21"/>
        <v>D</v>
      </c>
      <c r="AB31" s="123" t="str">
        <f t="shared" si="22"/>
        <v>2.00</v>
      </c>
      <c r="AC31" s="69">
        <v>32</v>
      </c>
      <c r="AD31" s="69">
        <v>31</v>
      </c>
      <c r="AE31" s="80">
        <f t="shared" si="23"/>
        <v>63</v>
      </c>
      <c r="AF31" s="123" t="str">
        <f t="shared" si="24"/>
        <v>B</v>
      </c>
      <c r="AG31" s="123" t="str">
        <f t="shared" si="25"/>
        <v>3.00</v>
      </c>
      <c r="AH31" s="69">
        <v>30</v>
      </c>
      <c r="AI31" s="69">
        <v>30</v>
      </c>
      <c r="AJ31" s="80">
        <f t="shared" si="26"/>
        <v>60</v>
      </c>
      <c r="AK31" s="123" t="str">
        <f t="shared" si="27"/>
        <v>B</v>
      </c>
      <c r="AL31" s="123" t="str">
        <f t="shared" si="28"/>
        <v>3.00</v>
      </c>
      <c r="AM31" s="79">
        <v>74</v>
      </c>
      <c r="AN31" s="123" t="str">
        <f t="shared" si="29"/>
        <v>A-</v>
      </c>
      <c r="AO31" s="123" t="str">
        <f t="shared" si="30"/>
        <v>3.50</v>
      </c>
      <c r="AP31" s="68">
        <f t="shared" si="31"/>
        <v>53</v>
      </c>
      <c r="AQ31" s="70">
        <v>19</v>
      </c>
      <c r="AR31" s="70">
        <v>19</v>
      </c>
      <c r="AS31" s="71">
        <f t="shared" si="32"/>
        <v>2.7894736842105261</v>
      </c>
      <c r="AT31" s="68">
        <v>415.25</v>
      </c>
      <c r="AU31" s="68"/>
      <c r="AV31" s="70">
        <v>147</v>
      </c>
      <c r="AW31" s="70"/>
      <c r="AX31" s="68">
        <f t="shared" si="33"/>
        <v>468.25</v>
      </c>
      <c r="AY31" s="70">
        <f t="shared" si="34"/>
        <v>166</v>
      </c>
      <c r="AZ31" s="70">
        <f t="shared" si="35"/>
        <v>166</v>
      </c>
      <c r="BA31" s="71">
        <f t="shared" si="36"/>
        <v>2.8207831325301207</v>
      </c>
      <c r="BB31" s="84" t="s">
        <v>5</v>
      </c>
      <c r="BC31" s="133" t="s">
        <v>622</v>
      </c>
      <c r="BD31" s="66" t="str">
        <f t="shared" si="37"/>
        <v>2016-1-7-009</v>
      </c>
      <c r="BE31" s="81"/>
      <c r="BF31" s="81"/>
      <c r="BG31" s="85"/>
    </row>
    <row r="32" spans="1:59" s="5" customFormat="1" ht="36" customHeight="1">
      <c r="A32" s="65">
        <v>9</v>
      </c>
      <c r="B32" s="75" t="s">
        <v>526</v>
      </c>
      <c r="C32" s="116" t="s">
        <v>678</v>
      </c>
      <c r="D32" s="65">
        <v>2016</v>
      </c>
      <c r="E32" s="65" t="s">
        <v>28</v>
      </c>
      <c r="F32" s="73">
        <v>24.5</v>
      </c>
      <c r="G32" s="73">
        <v>31</v>
      </c>
      <c r="H32" s="73">
        <v>26</v>
      </c>
      <c r="I32" s="80">
        <f t="shared" si="11"/>
        <v>82</v>
      </c>
      <c r="J32" s="123" t="str">
        <f t="shared" si="12"/>
        <v>A+</v>
      </c>
      <c r="K32" s="123" t="str">
        <f t="shared" si="13"/>
        <v>4.00</v>
      </c>
      <c r="L32" s="68">
        <v>74</v>
      </c>
      <c r="M32" s="68">
        <v>18</v>
      </c>
      <c r="N32" s="69">
        <f t="shared" si="14"/>
        <v>92</v>
      </c>
      <c r="O32" s="123" t="str">
        <f t="shared" si="15"/>
        <v>A+</v>
      </c>
      <c r="P32" s="123" t="str">
        <f t="shared" si="16"/>
        <v>4.00</v>
      </c>
      <c r="Q32" s="68">
        <v>26.5</v>
      </c>
      <c r="R32" s="68">
        <v>27.5</v>
      </c>
      <c r="S32" s="68">
        <v>26</v>
      </c>
      <c r="T32" s="80">
        <f t="shared" si="17"/>
        <v>80</v>
      </c>
      <c r="U32" s="123" t="str">
        <f t="shared" si="18"/>
        <v>A+</v>
      </c>
      <c r="V32" s="123" t="str">
        <f t="shared" si="19"/>
        <v>4.00</v>
      </c>
      <c r="W32" s="68">
        <v>28</v>
      </c>
      <c r="X32" s="68">
        <v>33</v>
      </c>
      <c r="Y32" s="69">
        <v>21</v>
      </c>
      <c r="Z32" s="80">
        <f t="shared" si="20"/>
        <v>82</v>
      </c>
      <c r="AA32" s="123" t="str">
        <f t="shared" si="21"/>
        <v>A+</v>
      </c>
      <c r="AB32" s="123" t="str">
        <f t="shared" si="22"/>
        <v>4.00</v>
      </c>
      <c r="AC32" s="69">
        <v>40</v>
      </c>
      <c r="AD32" s="69">
        <v>44</v>
      </c>
      <c r="AE32" s="80">
        <f t="shared" si="23"/>
        <v>84</v>
      </c>
      <c r="AF32" s="123" t="str">
        <f t="shared" si="24"/>
        <v>A+</v>
      </c>
      <c r="AG32" s="123" t="str">
        <f t="shared" si="25"/>
        <v>4.00</v>
      </c>
      <c r="AH32" s="69">
        <v>42.5</v>
      </c>
      <c r="AI32" s="69">
        <v>34.5</v>
      </c>
      <c r="AJ32" s="80">
        <f t="shared" si="26"/>
        <v>77</v>
      </c>
      <c r="AK32" s="123" t="str">
        <f t="shared" si="27"/>
        <v>A</v>
      </c>
      <c r="AL32" s="123" t="str">
        <f t="shared" si="28"/>
        <v>3.75</v>
      </c>
      <c r="AM32" s="79">
        <v>68</v>
      </c>
      <c r="AN32" s="123" t="str">
        <f t="shared" si="29"/>
        <v>B+</v>
      </c>
      <c r="AO32" s="123" t="str">
        <f t="shared" si="30"/>
        <v>3.25</v>
      </c>
      <c r="AP32" s="68">
        <f t="shared" si="31"/>
        <v>73</v>
      </c>
      <c r="AQ32" s="70">
        <v>19</v>
      </c>
      <c r="AR32" s="70">
        <v>19</v>
      </c>
      <c r="AS32" s="71">
        <f t="shared" si="32"/>
        <v>3.8421052631578947</v>
      </c>
      <c r="AT32" s="68">
        <v>521.25</v>
      </c>
      <c r="AU32" s="68"/>
      <c r="AV32" s="70">
        <v>147</v>
      </c>
      <c r="AW32" s="70"/>
      <c r="AX32" s="68">
        <f t="shared" si="33"/>
        <v>594.25</v>
      </c>
      <c r="AY32" s="70">
        <f t="shared" si="34"/>
        <v>166</v>
      </c>
      <c r="AZ32" s="70">
        <f t="shared" si="35"/>
        <v>166</v>
      </c>
      <c r="BA32" s="71">
        <f t="shared" si="36"/>
        <v>3.5798192771084336</v>
      </c>
      <c r="BB32" s="84" t="s">
        <v>5</v>
      </c>
      <c r="BC32" s="133" t="s">
        <v>608</v>
      </c>
      <c r="BD32" s="66" t="str">
        <f t="shared" si="37"/>
        <v>2016-1-7-010</v>
      </c>
      <c r="BE32" s="81"/>
      <c r="BF32" s="81"/>
      <c r="BG32" s="85"/>
    </row>
    <row r="33" spans="1:59" s="58" customFormat="1" ht="36" customHeight="1">
      <c r="A33" s="65">
        <v>10</v>
      </c>
      <c r="B33" s="75" t="s">
        <v>527</v>
      </c>
      <c r="C33" s="116" t="s">
        <v>678</v>
      </c>
      <c r="D33" s="65">
        <v>2016</v>
      </c>
      <c r="E33" s="65" t="s">
        <v>28</v>
      </c>
      <c r="F33" s="73">
        <v>24.5</v>
      </c>
      <c r="G33" s="73">
        <v>34</v>
      </c>
      <c r="H33" s="73">
        <v>29</v>
      </c>
      <c r="I33" s="80">
        <f t="shared" si="11"/>
        <v>88</v>
      </c>
      <c r="J33" s="123" t="str">
        <f t="shared" si="12"/>
        <v>A+</v>
      </c>
      <c r="K33" s="123" t="str">
        <f t="shared" si="13"/>
        <v>4.00</v>
      </c>
      <c r="L33" s="68">
        <v>64</v>
      </c>
      <c r="M33" s="68">
        <v>16</v>
      </c>
      <c r="N33" s="69">
        <f t="shared" si="14"/>
        <v>80</v>
      </c>
      <c r="O33" s="123" t="str">
        <f t="shared" si="15"/>
        <v>A+</v>
      </c>
      <c r="P33" s="123" t="str">
        <f t="shared" si="16"/>
        <v>4.00</v>
      </c>
      <c r="Q33" s="68">
        <v>25.5</v>
      </c>
      <c r="R33" s="68">
        <v>28.5</v>
      </c>
      <c r="S33" s="68">
        <v>25.5</v>
      </c>
      <c r="T33" s="80">
        <f t="shared" si="17"/>
        <v>80</v>
      </c>
      <c r="U33" s="123" t="str">
        <f t="shared" si="18"/>
        <v>A+</v>
      </c>
      <c r="V33" s="123" t="str">
        <f t="shared" si="19"/>
        <v>4.00</v>
      </c>
      <c r="W33" s="68">
        <v>26.5</v>
      </c>
      <c r="X33" s="68">
        <v>30</v>
      </c>
      <c r="Y33" s="69">
        <v>25</v>
      </c>
      <c r="Z33" s="80">
        <f t="shared" si="20"/>
        <v>82</v>
      </c>
      <c r="AA33" s="123" t="str">
        <f t="shared" si="21"/>
        <v>A+</v>
      </c>
      <c r="AB33" s="123" t="str">
        <f t="shared" si="22"/>
        <v>4.00</v>
      </c>
      <c r="AC33" s="69">
        <v>45</v>
      </c>
      <c r="AD33" s="69">
        <v>40</v>
      </c>
      <c r="AE33" s="80">
        <f t="shared" si="23"/>
        <v>85</v>
      </c>
      <c r="AF33" s="123" t="str">
        <f t="shared" si="24"/>
        <v>A+</v>
      </c>
      <c r="AG33" s="123" t="str">
        <f t="shared" si="25"/>
        <v>4.00</v>
      </c>
      <c r="AH33" s="69">
        <v>42</v>
      </c>
      <c r="AI33" s="69">
        <v>41.5</v>
      </c>
      <c r="AJ33" s="80">
        <f t="shared" si="26"/>
        <v>84</v>
      </c>
      <c r="AK33" s="123" t="str">
        <f t="shared" si="27"/>
        <v>A+</v>
      </c>
      <c r="AL33" s="123" t="str">
        <f t="shared" si="28"/>
        <v>4.00</v>
      </c>
      <c r="AM33" s="79">
        <v>81</v>
      </c>
      <c r="AN33" s="123" t="str">
        <f t="shared" si="29"/>
        <v>A+</v>
      </c>
      <c r="AO33" s="123" t="str">
        <f t="shared" si="30"/>
        <v>4.00</v>
      </c>
      <c r="AP33" s="68">
        <f t="shared" si="31"/>
        <v>76</v>
      </c>
      <c r="AQ33" s="70">
        <v>19</v>
      </c>
      <c r="AR33" s="70">
        <v>19</v>
      </c>
      <c r="AS33" s="71">
        <f t="shared" si="32"/>
        <v>4</v>
      </c>
      <c r="AT33" s="68">
        <v>569.75</v>
      </c>
      <c r="AU33" s="68"/>
      <c r="AV33" s="70">
        <v>147</v>
      </c>
      <c r="AW33" s="70"/>
      <c r="AX33" s="68">
        <f t="shared" si="33"/>
        <v>645.75</v>
      </c>
      <c r="AY33" s="70">
        <f t="shared" si="34"/>
        <v>166</v>
      </c>
      <c r="AZ33" s="70">
        <f t="shared" si="35"/>
        <v>166</v>
      </c>
      <c r="BA33" s="71">
        <f t="shared" si="36"/>
        <v>3.8900602409638556</v>
      </c>
      <c r="BB33" s="84" t="s">
        <v>5</v>
      </c>
      <c r="BC33" s="133" t="s">
        <v>656</v>
      </c>
      <c r="BD33" s="66" t="str">
        <f t="shared" si="37"/>
        <v>2016-1-7-011</v>
      </c>
      <c r="BE33" s="81"/>
      <c r="BF33" s="81"/>
      <c r="BG33" s="85"/>
    </row>
    <row r="34" spans="1:59" ht="15.75">
      <c r="S34" s="77"/>
    </row>
    <row r="35" spans="1:59" ht="15.75">
      <c r="S35" s="77"/>
    </row>
    <row r="36" spans="1:59" ht="15.75">
      <c r="S36" s="77"/>
    </row>
  </sheetData>
  <mergeCells count="105">
    <mergeCell ref="W7:AN7"/>
    <mergeCell ref="AW11:AX11"/>
    <mergeCell ref="Z22:Z23"/>
    <mergeCell ref="AJ22:AJ23"/>
    <mergeCell ref="AM22:AM23"/>
    <mergeCell ref="AS22:AS23"/>
    <mergeCell ref="AG21:AG23"/>
    <mergeCell ref="AK21:AK23"/>
    <mergeCell ref="AL21:AL23"/>
    <mergeCell ref="AN21:AN23"/>
    <mergeCell ref="AH22:AH23"/>
    <mergeCell ref="AI22:AI23"/>
    <mergeCell ref="E22:E23"/>
    <mergeCell ref="F22:F23"/>
    <mergeCell ref="G22:H22"/>
    <mergeCell ref="AF21:AF23"/>
    <mergeCell ref="AC22:AC23"/>
    <mergeCell ref="AD22:AD23"/>
    <mergeCell ref="AE22:AE23"/>
    <mergeCell ref="K21:K23"/>
    <mergeCell ref="P21:P23"/>
    <mergeCell ref="G21:H21"/>
    <mergeCell ref="J21:J23"/>
    <mergeCell ref="O21:O23"/>
    <mergeCell ref="R21:S21"/>
    <mergeCell ref="BE17:BE23"/>
    <mergeCell ref="BF17:BF23"/>
    <mergeCell ref="AC20:AG20"/>
    <mergeCell ref="Q20:V20"/>
    <mergeCell ref="W20:AB20"/>
    <mergeCell ref="AM18:AO18"/>
    <mergeCell ref="BA22:BA23"/>
    <mergeCell ref="BB17:BB23"/>
    <mergeCell ref="BC17:BC23"/>
    <mergeCell ref="BD17:BD23"/>
    <mergeCell ref="AP17:AP23"/>
    <mergeCell ref="AQ17:AQ23"/>
    <mergeCell ref="AR17:AR23"/>
    <mergeCell ref="Q19:V19"/>
    <mergeCell ref="W19:AB19"/>
    <mergeCell ref="AH20:AL20"/>
    <mergeCell ref="AM20:AO20"/>
    <mergeCell ref="W17:AB17"/>
    <mergeCell ref="U21:U23"/>
    <mergeCell ref="V21:V23"/>
    <mergeCell ref="X21:Y21"/>
    <mergeCell ref="AA21:AA23"/>
    <mergeCell ref="AB21:AB23"/>
    <mergeCell ref="F20:K20"/>
    <mergeCell ref="L20:P20"/>
    <mergeCell ref="M22:M23"/>
    <mergeCell ref="N22:N23"/>
    <mergeCell ref="T22:T23"/>
    <mergeCell ref="W22:W23"/>
    <mergeCell ref="X22:Y22"/>
    <mergeCell ref="Q22:Q23"/>
    <mergeCell ref="R22:S22"/>
    <mergeCell ref="C2:E2"/>
    <mergeCell ref="W3:AN3"/>
    <mergeCell ref="W4:AN4"/>
    <mergeCell ref="W5:AN5"/>
    <mergeCell ref="W6:AN6"/>
    <mergeCell ref="H15:L15"/>
    <mergeCell ref="M15:Q15"/>
    <mergeCell ref="H12:L12"/>
    <mergeCell ref="BG17:BG23"/>
    <mergeCell ref="AV17:AV23"/>
    <mergeCell ref="AW17:AW23"/>
    <mergeCell ref="AX17:AX23"/>
    <mergeCell ref="AY17:AY23"/>
    <mergeCell ref="AZ17:AZ23"/>
    <mergeCell ref="BA17:BA21"/>
    <mergeCell ref="M12:Q12"/>
    <mergeCell ref="H13:L13"/>
    <mergeCell ref="M13:Q13"/>
    <mergeCell ref="H14:L14"/>
    <mergeCell ref="M14:Q14"/>
    <mergeCell ref="AS17:AS21"/>
    <mergeCell ref="AT17:AT23"/>
    <mergeCell ref="AU17:AU23"/>
    <mergeCell ref="F17:K17"/>
    <mergeCell ref="A17:A23"/>
    <mergeCell ref="B17:B23"/>
    <mergeCell ref="C17:C23"/>
    <mergeCell ref="D17:D23"/>
    <mergeCell ref="E17:E21"/>
    <mergeCell ref="L19:P19"/>
    <mergeCell ref="AC19:AG19"/>
    <mergeCell ref="AH19:AL19"/>
    <mergeCell ref="AM19:AO19"/>
    <mergeCell ref="Q18:V18"/>
    <mergeCell ref="F18:K18"/>
    <mergeCell ref="L18:P18"/>
    <mergeCell ref="AC18:AG18"/>
    <mergeCell ref="AH18:AL18"/>
    <mergeCell ref="W18:AB18"/>
    <mergeCell ref="I22:I23"/>
    <mergeCell ref="F19:K19"/>
    <mergeCell ref="L22:L23"/>
    <mergeCell ref="AO21:AO23"/>
    <mergeCell ref="L17:P17"/>
    <mergeCell ref="AC17:AG17"/>
    <mergeCell ref="AH17:AL17"/>
    <mergeCell ref="AM17:AO17"/>
    <mergeCell ref="Q17:V17"/>
  </mergeCells>
  <conditionalFormatting sqref="F24:I33 R24:T33 X24:Z33 L24:P33 AC24:AL33 AN24:AO33">
    <cfRule type="containsText" dxfId="14" priority="182" operator="containsText" text="F">
      <formula>NOT(ISERROR(SEARCH("F",F24)))</formula>
    </cfRule>
  </conditionalFormatting>
  <conditionalFormatting sqref="I24:K33 T24:V33 Z24:AB33 O24:P33 AE24:AG33 AJ24:AO33">
    <cfRule type="cellIs" dxfId="13" priority="181" operator="equal">
      <formula>"F"</formula>
    </cfRule>
  </conditionalFormatting>
  <conditionalFormatting sqref="J24:K33 U24:W33 AA24:AB33 O24:Q33 AF24:AG33 AK24:AL33 AN24:AO33">
    <cfRule type="containsText" dxfId="12" priority="179" operator="containsText" text="F">
      <formula>NOT(ISERROR(SEARCH("F",J24)))</formula>
    </cfRule>
  </conditionalFormatting>
  <conditionalFormatting sqref="I24:K33 T24:V33 Z24:AB33 O24:P33 AE24:AG33 AJ24:AL33 AN24:AO33">
    <cfRule type="containsText" dxfId="11" priority="169" operator="containsText" text="Absent">
      <formula>NOT(ISERROR(SEARCH("Absent",I24)))</formula>
    </cfRule>
    <cfRule type="containsText" dxfId="10" priority="170" operator="containsText" text="F">
      <formula>NOT(ISERROR(SEARCH("F",I24)))</formula>
    </cfRule>
  </conditionalFormatting>
  <pageMargins left="2" right="1.5" top="0.75" bottom="0.5" header="0.3" footer="0.3"/>
  <pageSetup paperSize="15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2:BG36"/>
  <sheetViews>
    <sheetView showWhiteSpace="0" view="pageBreakPreview" zoomScale="55" zoomScaleSheetLayoutView="55" workbookViewId="0">
      <selection activeCell="E29" sqref="E29"/>
    </sheetView>
  </sheetViews>
  <sheetFormatPr defaultColWidth="9.140625" defaultRowHeight="15"/>
  <cols>
    <col min="1" max="1" width="5.7109375" style="3" customWidth="1"/>
    <col min="2" max="2" width="15.7109375" style="19" customWidth="1"/>
    <col min="3" max="3" width="30.7109375" style="19" customWidth="1"/>
    <col min="4" max="4" width="10.7109375" style="3" customWidth="1"/>
    <col min="5" max="5" width="25.7109375" style="8" customWidth="1"/>
    <col min="6" max="41" width="6" style="3" customWidth="1"/>
    <col min="42" max="53" width="8.7109375" style="3" customWidth="1"/>
    <col min="54" max="55" width="10.7109375" style="27" customWidth="1"/>
    <col min="56" max="56" width="15.7109375" style="19" customWidth="1"/>
    <col min="57" max="58" width="20.7109375" style="19" customWidth="1"/>
    <col min="59" max="59" width="20.7109375" style="56" customWidth="1"/>
    <col min="60" max="16384" width="9.140625" style="3"/>
  </cols>
  <sheetData>
    <row r="2" spans="2:59">
      <c r="C2" s="169" t="s">
        <v>36</v>
      </c>
      <c r="D2" s="170"/>
      <c r="E2" s="171"/>
    </row>
    <row r="3" spans="2:59" s="18" customFormat="1" ht="27" customHeight="1">
      <c r="B3" s="12"/>
      <c r="C3" s="52" t="s">
        <v>89</v>
      </c>
      <c r="D3" s="52" t="s">
        <v>90</v>
      </c>
      <c r="E3" s="52" t="s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41" t="s">
        <v>30</v>
      </c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34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28"/>
      <c r="BC3" s="28"/>
      <c r="BD3" s="23"/>
      <c r="BE3" s="23"/>
      <c r="BF3" s="62" t="s">
        <v>675</v>
      </c>
      <c r="BG3" s="17"/>
    </row>
    <row r="4" spans="2:59" ht="20.25">
      <c r="B4" s="38"/>
      <c r="C4" s="104" t="s">
        <v>91</v>
      </c>
      <c r="D4" s="104" t="s">
        <v>2</v>
      </c>
      <c r="E4" s="105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42" t="s">
        <v>31</v>
      </c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29"/>
      <c r="BC4" s="29"/>
      <c r="BD4" s="20"/>
      <c r="BE4" s="20"/>
      <c r="BF4" s="20"/>
      <c r="BG4" s="17"/>
    </row>
    <row r="5" spans="2:59" ht="16.5" customHeight="1">
      <c r="B5" s="22"/>
      <c r="C5" s="104" t="s">
        <v>124</v>
      </c>
      <c r="D5" s="104" t="s">
        <v>3</v>
      </c>
      <c r="E5" s="105">
        <v>3.75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42" t="s">
        <v>64</v>
      </c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29"/>
      <c r="BC5" s="29"/>
      <c r="BD5" s="39"/>
      <c r="BE5" s="39"/>
      <c r="BF5" s="39"/>
      <c r="BG5" s="39"/>
    </row>
    <row r="6" spans="2:59" ht="20.25">
      <c r="B6" s="38"/>
      <c r="C6" s="104" t="s">
        <v>125</v>
      </c>
      <c r="D6" s="104" t="s">
        <v>7</v>
      </c>
      <c r="E6" s="105">
        <v>3.5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43" t="s">
        <v>123</v>
      </c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29"/>
      <c r="BC6" s="29"/>
      <c r="BD6" s="20"/>
      <c r="BE6" s="20"/>
      <c r="BF6" s="20"/>
      <c r="BG6" s="17"/>
    </row>
    <row r="7" spans="2:59" ht="16.5" customHeight="1">
      <c r="B7" s="38"/>
      <c r="C7" s="104" t="s">
        <v>126</v>
      </c>
      <c r="D7" s="104" t="s">
        <v>9</v>
      </c>
      <c r="E7" s="105">
        <v>3.25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44" t="s">
        <v>117</v>
      </c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12"/>
      <c r="AP7" s="112"/>
      <c r="AQ7" s="112"/>
      <c r="AR7" s="112"/>
      <c r="AS7" s="112"/>
      <c r="AT7" s="112"/>
      <c r="AU7" s="112"/>
    </row>
    <row r="8" spans="2:59">
      <c r="B8" s="38"/>
      <c r="C8" s="104" t="s">
        <v>127</v>
      </c>
      <c r="D8" s="104" t="s">
        <v>10</v>
      </c>
      <c r="E8" s="105">
        <v>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2:59" ht="15.75" customHeight="1">
      <c r="B9" s="38"/>
      <c r="C9" s="104" t="s">
        <v>128</v>
      </c>
      <c r="D9" s="104" t="s">
        <v>12</v>
      </c>
      <c r="E9" s="105">
        <v>2.75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1"/>
      <c r="AM9" s="1"/>
      <c r="AP9" s="1"/>
      <c r="AR9" s="1"/>
    </row>
    <row r="10" spans="2:59">
      <c r="B10" s="38"/>
      <c r="C10" s="104" t="s">
        <v>129</v>
      </c>
      <c r="D10" s="104" t="s">
        <v>13</v>
      </c>
      <c r="E10" s="105">
        <v>2.5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2:59">
      <c r="B11" s="38"/>
      <c r="C11" s="104" t="s">
        <v>130</v>
      </c>
      <c r="D11" s="104" t="s">
        <v>14</v>
      </c>
      <c r="E11" s="105">
        <v>2.25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W11" s="172" t="s">
        <v>25</v>
      </c>
      <c r="AX11" s="172"/>
      <c r="AY11" s="103" t="s">
        <v>4</v>
      </c>
      <c r="AZ11" s="52" t="s">
        <v>26</v>
      </c>
      <c r="BA11" s="51" t="s">
        <v>5</v>
      </c>
      <c r="BB11" s="103" t="s">
        <v>6</v>
      </c>
    </row>
    <row r="12" spans="2:59" ht="15" customHeight="1">
      <c r="B12" s="38"/>
      <c r="C12" s="104" t="s">
        <v>131</v>
      </c>
      <c r="D12" s="104" t="s">
        <v>15</v>
      </c>
      <c r="E12" s="105">
        <v>2</v>
      </c>
      <c r="F12" s="1"/>
      <c r="G12" s="1"/>
      <c r="H12" s="149" t="s">
        <v>49</v>
      </c>
      <c r="I12" s="150"/>
      <c r="J12" s="150"/>
      <c r="K12" s="150"/>
      <c r="L12" s="150"/>
      <c r="M12" s="157" t="s">
        <v>55</v>
      </c>
      <c r="N12" s="158"/>
      <c r="O12" s="158"/>
      <c r="P12" s="158"/>
      <c r="Q12" s="158"/>
      <c r="R12" s="13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W12" s="103" t="s">
        <v>8</v>
      </c>
      <c r="AX12" s="103"/>
      <c r="AY12" s="103"/>
      <c r="AZ12" s="103"/>
      <c r="BA12" s="53"/>
      <c r="BB12" s="61"/>
      <c r="BC12" s="30"/>
      <c r="BD12" s="40"/>
      <c r="BE12" s="40"/>
      <c r="BF12" s="38"/>
      <c r="BG12" s="33"/>
    </row>
    <row r="13" spans="2:59" ht="15" customHeight="1">
      <c r="B13" s="38"/>
      <c r="C13" s="104" t="s">
        <v>92</v>
      </c>
      <c r="D13" s="104" t="s">
        <v>16</v>
      </c>
      <c r="E13" s="105">
        <v>0</v>
      </c>
      <c r="F13" s="1"/>
      <c r="G13" s="1"/>
      <c r="H13" s="149" t="s">
        <v>37</v>
      </c>
      <c r="I13" s="150"/>
      <c r="J13" s="150"/>
      <c r="K13" s="150"/>
      <c r="L13" s="150"/>
      <c r="M13" s="155" t="s">
        <v>38</v>
      </c>
      <c r="N13" s="156"/>
      <c r="O13" s="156"/>
      <c r="P13" s="156"/>
      <c r="Q13" s="156"/>
      <c r="R13" s="13"/>
      <c r="S13" s="1"/>
      <c r="T13" s="1"/>
      <c r="U13" s="1"/>
      <c r="V13" s="1"/>
      <c r="W13" s="1"/>
      <c r="X13" s="1"/>
      <c r="Y13" s="1"/>
      <c r="Z13" s="1"/>
      <c r="AA13" s="1"/>
      <c r="AB13" s="1"/>
      <c r="AC13" s="9"/>
      <c r="AD13" s="9"/>
      <c r="AE13" s="9"/>
      <c r="AF13" s="9"/>
      <c r="AG13" s="9"/>
      <c r="AH13" s="1"/>
      <c r="AI13" s="1"/>
      <c r="AJ13" s="1"/>
      <c r="AK13" s="1"/>
      <c r="AW13" s="103" t="s">
        <v>11</v>
      </c>
      <c r="AX13" s="103"/>
      <c r="AY13" s="103"/>
      <c r="AZ13" s="103"/>
      <c r="BA13" s="53"/>
      <c r="BB13" s="61"/>
      <c r="BC13" s="30"/>
      <c r="BD13" s="40"/>
      <c r="BE13" s="40"/>
      <c r="BF13" s="38"/>
      <c r="BG13" s="33"/>
    </row>
    <row r="14" spans="2:59">
      <c r="B14" s="38"/>
      <c r="C14" s="104" t="s">
        <v>18</v>
      </c>
      <c r="D14" s="104" t="s">
        <v>17</v>
      </c>
      <c r="E14" s="106" t="s">
        <v>132</v>
      </c>
      <c r="F14" s="1"/>
      <c r="G14" s="1"/>
      <c r="H14" s="149" t="s">
        <v>39</v>
      </c>
      <c r="I14" s="150"/>
      <c r="J14" s="150"/>
      <c r="K14" s="150"/>
      <c r="L14" s="150"/>
      <c r="M14" s="155" t="s">
        <v>40</v>
      </c>
      <c r="N14" s="156"/>
      <c r="O14" s="156"/>
      <c r="P14" s="156"/>
      <c r="Q14" s="156"/>
      <c r="R14" s="9"/>
      <c r="S14" s="1"/>
      <c r="T14" s="1"/>
      <c r="U14" s="1"/>
      <c r="V14" s="1"/>
      <c r="W14" s="1"/>
      <c r="X14" s="1"/>
      <c r="Y14" s="1"/>
      <c r="Z14" s="1"/>
      <c r="AA14" s="1"/>
      <c r="AB14" s="1"/>
      <c r="AC14" s="33"/>
      <c r="AD14" s="33"/>
      <c r="AE14" s="33"/>
      <c r="AF14" s="33"/>
      <c r="AG14" s="33"/>
      <c r="AH14" s="1"/>
      <c r="AI14" s="1"/>
      <c r="AJ14" s="1"/>
      <c r="AK14" s="1"/>
      <c r="AL14" s="14"/>
      <c r="AM14" s="14"/>
      <c r="AN14" s="14"/>
      <c r="AO14" s="14"/>
      <c r="AP14" s="14"/>
      <c r="AQ14" s="14"/>
      <c r="AR14" s="14"/>
      <c r="AS14" s="14"/>
      <c r="AT14" s="30"/>
      <c r="AU14" s="30"/>
      <c r="AV14" s="30"/>
      <c r="AW14" s="103" t="s">
        <v>27</v>
      </c>
      <c r="AX14" s="103"/>
      <c r="AY14" s="103"/>
      <c r="AZ14" s="103"/>
      <c r="BA14" s="103"/>
      <c r="BB14" s="83"/>
      <c r="BC14" s="31"/>
      <c r="BD14" s="20"/>
      <c r="BE14" s="20"/>
      <c r="BF14" s="20"/>
      <c r="BG14" s="17"/>
    </row>
    <row r="15" spans="2:59" ht="22.5" customHeight="1">
      <c r="B15" s="38"/>
      <c r="C15" s="104" t="s">
        <v>96</v>
      </c>
      <c r="D15" s="104" t="s">
        <v>19</v>
      </c>
      <c r="E15" s="106" t="s">
        <v>132</v>
      </c>
      <c r="F15" s="1"/>
      <c r="G15" s="1"/>
      <c r="H15" s="151" t="s">
        <v>79</v>
      </c>
      <c r="I15" s="152"/>
      <c r="J15" s="152"/>
      <c r="K15" s="152"/>
      <c r="L15" s="152"/>
      <c r="M15" s="174" t="s">
        <v>80</v>
      </c>
      <c r="N15" s="156"/>
      <c r="O15" s="156"/>
      <c r="P15" s="156"/>
      <c r="Q15" s="156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33"/>
      <c r="AD15" s="33"/>
      <c r="AE15" s="33"/>
      <c r="AF15" s="33"/>
      <c r="AG15" s="3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4"/>
      <c r="AT15" s="14"/>
      <c r="AU15" s="14"/>
      <c r="AV15" s="14"/>
      <c r="AW15" s="14"/>
      <c r="AX15" s="14"/>
      <c r="AY15" s="14"/>
      <c r="AZ15" s="14"/>
      <c r="BA15" s="14"/>
      <c r="BB15" s="31"/>
      <c r="BC15" s="31"/>
      <c r="BD15" s="20"/>
      <c r="BE15" s="20"/>
      <c r="BF15" s="20"/>
      <c r="BG15" s="17"/>
    </row>
    <row r="16" spans="2:59" ht="20.100000000000001" customHeight="1">
      <c r="B16" s="38"/>
      <c r="C16" s="20"/>
      <c r="D16" s="1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29"/>
      <c r="BC16" s="29"/>
      <c r="BD16" s="20"/>
      <c r="BE16" s="20"/>
      <c r="BF16" s="20"/>
      <c r="BG16" s="17"/>
    </row>
    <row r="17" spans="1:59" s="24" customFormat="1" ht="22.5" customHeight="1">
      <c r="A17" s="164" t="s">
        <v>52</v>
      </c>
      <c r="B17" s="164" t="s">
        <v>34</v>
      </c>
      <c r="C17" s="167" t="s">
        <v>53</v>
      </c>
      <c r="D17" s="166" t="s">
        <v>35</v>
      </c>
      <c r="E17" s="167" t="s">
        <v>29</v>
      </c>
      <c r="F17" s="147" t="s">
        <v>214</v>
      </c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 t="s">
        <v>217</v>
      </c>
      <c r="R17" s="147"/>
      <c r="S17" s="147"/>
      <c r="T17" s="147"/>
      <c r="U17" s="147"/>
      <c r="V17" s="147"/>
      <c r="W17" s="147" t="s">
        <v>159</v>
      </c>
      <c r="X17" s="147"/>
      <c r="Y17" s="147"/>
      <c r="Z17" s="147"/>
      <c r="AA17" s="147"/>
      <c r="AB17" s="147"/>
      <c r="AC17" s="148" t="s">
        <v>219</v>
      </c>
      <c r="AD17" s="148"/>
      <c r="AE17" s="148"/>
      <c r="AF17" s="148"/>
      <c r="AG17" s="148"/>
      <c r="AH17" s="148" t="s">
        <v>220</v>
      </c>
      <c r="AI17" s="148"/>
      <c r="AJ17" s="148"/>
      <c r="AK17" s="148"/>
      <c r="AL17" s="148"/>
      <c r="AM17" s="146" t="s">
        <v>221</v>
      </c>
      <c r="AN17" s="146"/>
      <c r="AO17" s="146"/>
      <c r="AP17" s="162" t="s">
        <v>82</v>
      </c>
      <c r="AQ17" s="162" t="s">
        <v>111</v>
      </c>
      <c r="AR17" s="162" t="s">
        <v>112</v>
      </c>
      <c r="AS17" s="160" t="s">
        <v>47</v>
      </c>
      <c r="AT17" s="162" t="s">
        <v>113</v>
      </c>
      <c r="AU17" s="162" t="s">
        <v>83</v>
      </c>
      <c r="AV17" s="162" t="s">
        <v>114</v>
      </c>
      <c r="AW17" s="162" t="s">
        <v>81</v>
      </c>
      <c r="AX17" s="162" t="s">
        <v>84</v>
      </c>
      <c r="AY17" s="162" t="s">
        <v>115</v>
      </c>
      <c r="AZ17" s="162" t="s">
        <v>116</v>
      </c>
      <c r="BA17" s="160" t="s">
        <v>48</v>
      </c>
      <c r="BB17" s="160" t="s">
        <v>24</v>
      </c>
      <c r="BC17" s="160" t="s">
        <v>67</v>
      </c>
      <c r="BD17" s="160" t="s">
        <v>34</v>
      </c>
      <c r="BE17" s="160" t="s">
        <v>87</v>
      </c>
      <c r="BF17" s="160" t="s">
        <v>88</v>
      </c>
      <c r="BG17" s="160" t="s">
        <v>66</v>
      </c>
    </row>
    <row r="18" spans="1:59" s="24" customFormat="1" ht="15.75" customHeight="1">
      <c r="A18" s="164"/>
      <c r="B18" s="164"/>
      <c r="C18" s="167"/>
      <c r="D18" s="166"/>
      <c r="E18" s="167"/>
      <c r="F18" s="147" t="s">
        <v>215</v>
      </c>
      <c r="G18" s="147"/>
      <c r="H18" s="147"/>
      <c r="I18" s="147"/>
      <c r="J18" s="147"/>
      <c r="K18" s="147"/>
      <c r="L18" s="147" t="s">
        <v>216</v>
      </c>
      <c r="M18" s="147"/>
      <c r="N18" s="147"/>
      <c r="O18" s="147"/>
      <c r="P18" s="147"/>
      <c r="Q18" s="147" t="s">
        <v>218</v>
      </c>
      <c r="R18" s="147"/>
      <c r="S18" s="147"/>
      <c r="T18" s="147"/>
      <c r="U18" s="147"/>
      <c r="V18" s="147"/>
      <c r="W18" s="147" t="s">
        <v>101</v>
      </c>
      <c r="X18" s="147"/>
      <c r="Y18" s="147"/>
      <c r="Z18" s="147"/>
      <c r="AA18" s="147"/>
      <c r="AB18" s="147"/>
      <c r="AC18" s="146" t="s">
        <v>222</v>
      </c>
      <c r="AD18" s="146"/>
      <c r="AE18" s="146"/>
      <c r="AF18" s="146"/>
      <c r="AG18" s="146"/>
      <c r="AH18" s="146" t="s">
        <v>223</v>
      </c>
      <c r="AI18" s="146"/>
      <c r="AJ18" s="146"/>
      <c r="AK18" s="146"/>
      <c r="AL18" s="146"/>
      <c r="AM18" s="146" t="s">
        <v>224</v>
      </c>
      <c r="AN18" s="146"/>
      <c r="AO18" s="146"/>
      <c r="AP18" s="162"/>
      <c r="AQ18" s="162"/>
      <c r="AR18" s="162"/>
      <c r="AS18" s="160"/>
      <c r="AT18" s="162"/>
      <c r="AU18" s="162"/>
      <c r="AV18" s="162"/>
      <c r="AW18" s="162"/>
      <c r="AX18" s="162"/>
      <c r="AY18" s="162"/>
      <c r="AZ18" s="162"/>
      <c r="BA18" s="160"/>
      <c r="BB18" s="160"/>
      <c r="BC18" s="160"/>
      <c r="BD18" s="160"/>
      <c r="BE18" s="160"/>
      <c r="BF18" s="160"/>
      <c r="BG18" s="160"/>
    </row>
    <row r="19" spans="1:59" s="24" customFormat="1" ht="15" customHeight="1">
      <c r="A19" s="164"/>
      <c r="B19" s="164"/>
      <c r="C19" s="167"/>
      <c r="D19" s="166"/>
      <c r="E19" s="167"/>
      <c r="F19" s="168" t="s">
        <v>20</v>
      </c>
      <c r="G19" s="168"/>
      <c r="H19" s="168"/>
      <c r="I19" s="168"/>
      <c r="J19" s="168"/>
      <c r="K19" s="168"/>
      <c r="L19" s="147" t="s">
        <v>21</v>
      </c>
      <c r="M19" s="147"/>
      <c r="N19" s="147"/>
      <c r="O19" s="147"/>
      <c r="P19" s="147"/>
      <c r="Q19" s="168" t="s">
        <v>20</v>
      </c>
      <c r="R19" s="168"/>
      <c r="S19" s="168"/>
      <c r="T19" s="168"/>
      <c r="U19" s="168"/>
      <c r="V19" s="168"/>
      <c r="W19" s="168" t="s">
        <v>20</v>
      </c>
      <c r="X19" s="168"/>
      <c r="Y19" s="168"/>
      <c r="Z19" s="168"/>
      <c r="AA19" s="168"/>
      <c r="AB19" s="168"/>
      <c r="AC19" s="148" t="s">
        <v>21</v>
      </c>
      <c r="AD19" s="148"/>
      <c r="AE19" s="148"/>
      <c r="AF19" s="148"/>
      <c r="AG19" s="148"/>
      <c r="AH19" s="148" t="s">
        <v>21</v>
      </c>
      <c r="AI19" s="148"/>
      <c r="AJ19" s="148"/>
      <c r="AK19" s="148"/>
      <c r="AL19" s="148"/>
      <c r="AM19" s="148" t="s">
        <v>70</v>
      </c>
      <c r="AN19" s="148"/>
      <c r="AO19" s="148"/>
      <c r="AP19" s="162"/>
      <c r="AQ19" s="162"/>
      <c r="AR19" s="162"/>
      <c r="AS19" s="160"/>
      <c r="AT19" s="162"/>
      <c r="AU19" s="162"/>
      <c r="AV19" s="162"/>
      <c r="AW19" s="162"/>
      <c r="AX19" s="162"/>
      <c r="AY19" s="162"/>
      <c r="AZ19" s="162"/>
      <c r="BA19" s="160"/>
      <c r="BB19" s="160"/>
      <c r="BC19" s="160"/>
      <c r="BD19" s="160"/>
      <c r="BE19" s="160"/>
      <c r="BF19" s="160"/>
      <c r="BG19" s="160"/>
    </row>
    <row r="20" spans="1:59" s="24" customFormat="1" ht="15" customHeight="1">
      <c r="A20" s="164"/>
      <c r="B20" s="164"/>
      <c r="C20" s="167"/>
      <c r="D20" s="166"/>
      <c r="E20" s="167"/>
      <c r="F20" s="168" t="s">
        <v>22</v>
      </c>
      <c r="G20" s="168"/>
      <c r="H20" s="168"/>
      <c r="I20" s="168"/>
      <c r="J20" s="168"/>
      <c r="K20" s="168"/>
      <c r="L20" s="147" t="s">
        <v>105</v>
      </c>
      <c r="M20" s="147"/>
      <c r="N20" s="147"/>
      <c r="O20" s="147"/>
      <c r="P20" s="147"/>
      <c r="Q20" s="168" t="s">
        <v>22</v>
      </c>
      <c r="R20" s="168"/>
      <c r="S20" s="168"/>
      <c r="T20" s="168"/>
      <c r="U20" s="168"/>
      <c r="V20" s="168"/>
      <c r="W20" s="168" t="s">
        <v>22</v>
      </c>
      <c r="X20" s="168"/>
      <c r="Y20" s="168"/>
      <c r="Z20" s="168"/>
      <c r="AA20" s="168"/>
      <c r="AB20" s="168"/>
      <c r="AC20" s="148" t="s">
        <v>22</v>
      </c>
      <c r="AD20" s="148"/>
      <c r="AE20" s="148"/>
      <c r="AF20" s="148"/>
      <c r="AG20" s="148"/>
      <c r="AH20" s="148" t="s">
        <v>22</v>
      </c>
      <c r="AI20" s="148"/>
      <c r="AJ20" s="148"/>
      <c r="AK20" s="148"/>
      <c r="AL20" s="148"/>
      <c r="AM20" s="148" t="s">
        <v>22</v>
      </c>
      <c r="AN20" s="148"/>
      <c r="AO20" s="148"/>
      <c r="AP20" s="162"/>
      <c r="AQ20" s="162"/>
      <c r="AR20" s="162"/>
      <c r="AS20" s="160"/>
      <c r="AT20" s="162"/>
      <c r="AU20" s="162"/>
      <c r="AV20" s="162"/>
      <c r="AW20" s="162"/>
      <c r="AX20" s="162"/>
      <c r="AY20" s="162"/>
      <c r="AZ20" s="162"/>
      <c r="BA20" s="160"/>
      <c r="BB20" s="160"/>
      <c r="BC20" s="160"/>
      <c r="BD20" s="160"/>
      <c r="BE20" s="160"/>
      <c r="BF20" s="160"/>
      <c r="BG20" s="160"/>
    </row>
    <row r="21" spans="1:59" s="25" customFormat="1" ht="65.099999999999994" customHeight="1">
      <c r="A21" s="164"/>
      <c r="B21" s="164"/>
      <c r="C21" s="167"/>
      <c r="D21" s="166"/>
      <c r="E21" s="167"/>
      <c r="F21" s="137" t="s">
        <v>133</v>
      </c>
      <c r="G21" s="159" t="s">
        <v>134</v>
      </c>
      <c r="H21" s="159"/>
      <c r="I21" s="137" t="s">
        <v>23</v>
      </c>
      <c r="J21" s="159" t="s">
        <v>0</v>
      </c>
      <c r="K21" s="159" t="s">
        <v>1</v>
      </c>
      <c r="L21" s="137" t="s">
        <v>45</v>
      </c>
      <c r="M21" s="137" t="s">
        <v>46</v>
      </c>
      <c r="N21" s="137" t="s">
        <v>23</v>
      </c>
      <c r="O21" s="159" t="s">
        <v>0</v>
      </c>
      <c r="P21" s="159" t="s">
        <v>1</v>
      </c>
      <c r="Q21" s="137" t="s">
        <v>133</v>
      </c>
      <c r="R21" s="159" t="s">
        <v>134</v>
      </c>
      <c r="S21" s="159"/>
      <c r="T21" s="137" t="s">
        <v>23</v>
      </c>
      <c r="U21" s="159" t="s">
        <v>0</v>
      </c>
      <c r="V21" s="159" t="s">
        <v>1</v>
      </c>
      <c r="W21" s="137" t="s">
        <v>133</v>
      </c>
      <c r="X21" s="159" t="s">
        <v>134</v>
      </c>
      <c r="Y21" s="159"/>
      <c r="Z21" s="137" t="s">
        <v>23</v>
      </c>
      <c r="AA21" s="159" t="s">
        <v>0</v>
      </c>
      <c r="AB21" s="159" t="s">
        <v>1</v>
      </c>
      <c r="AC21" s="137" t="s">
        <v>141</v>
      </c>
      <c r="AD21" s="135" t="s">
        <v>142</v>
      </c>
      <c r="AE21" s="135" t="s">
        <v>23</v>
      </c>
      <c r="AF21" s="145" t="s">
        <v>0</v>
      </c>
      <c r="AG21" s="145" t="s">
        <v>1</v>
      </c>
      <c r="AH21" s="137" t="s">
        <v>141</v>
      </c>
      <c r="AI21" s="135" t="s">
        <v>142</v>
      </c>
      <c r="AJ21" s="135" t="s">
        <v>23</v>
      </c>
      <c r="AK21" s="145" t="s">
        <v>0</v>
      </c>
      <c r="AL21" s="145" t="s">
        <v>1</v>
      </c>
      <c r="AM21" s="135" t="s">
        <v>23</v>
      </c>
      <c r="AN21" s="145" t="s">
        <v>0</v>
      </c>
      <c r="AO21" s="145" t="s">
        <v>1</v>
      </c>
      <c r="AP21" s="162"/>
      <c r="AQ21" s="162"/>
      <c r="AR21" s="162"/>
      <c r="AS21" s="160"/>
      <c r="AT21" s="162"/>
      <c r="AU21" s="162"/>
      <c r="AV21" s="162"/>
      <c r="AW21" s="162"/>
      <c r="AX21" s="162"/>
      <c r="AY21" s="162"/>
      <c r="AZ21" s="162"/>
      <c r="BA21" s="160"/>
      <c r="BB21" s="160"/>
      <c r="BC21" s="160"/>
      <c r="BD21" s="160"/>
      <c r="BE21" s="160"/>
      <c r="BF21" s="160"/>
      <c r="BG21" s="160"/>
    </row>
    <row r="22" spans="1:59" s="26" customFormat="1" ht="11.25" customHeight="1">
      <c r="A22" s="164"/>
      <c r="B22" s="164"/>
      <c r="C22" s="167"/>
      <c r="D22" s="166"/>
      <c r="E22" s="165" t="s">
        <v>93</v>
      </c>
      <c r="F22" s="147">
        <v>28</v>
      </c>
      <c r="G22" s="147">
        <v>72</v>
      </c>
      <c r="H22" s="147"/>
      <c r="I22" s="147">
        <v>100</v>
      </c>
      <c r="J22" s="159"/>
      <c r="K22" s="159"/>
      <c r="L22" s="147">
        <v>80</v>
      </c>
      <c r="M22" s="147">
        <v>20</v>
      </c>
      <c r="N22" s="147">
        <v>100</v>
      </c>
      <c r="O22" s="159"/>
      <c r="P22" s="159"/>
      <c r="Q22" s="147">
        <v>28</v>
      </c>
      <c r="R22" s="147">
        <v>72</v>
      </c>
      <c r="S22" s="147"/>
      <c r="T22" s="147">
        <v>100</v>
      </c>
      <c r="U22" s="159"/>
      <c r="V22" s="159"/>
      <c r="W22" s="147">
        <v>28</v>
      </c>
      <c r="X22" s="147">
        <v>72</v>
      </c>
      <c r="Y22" s="147"/>
      <c r="Z22" s="147">
        <v>100</v>
      </c>
      <c r="AA22" s="159"/>
      <c r="AB22" s="159"/>
      <c r="AC22" s="146">
        <v>50</v>
      </c>
      <c r="AD22" s="146">
        <v>50</v>
      </c>
      <c r="AE22" s="146">
        <v>100</v>
      </c>
      <c r="AF22" s="145"/>
      <c r="AG22" s="145"/>
      <c r="AH22" s="146">
        <v>50</v>
      </c>
      <c r="AI22" s="146">
        <v>50</v>
      </c>
      <c r="AJ22" s="146">
        <v>100</v>
      </c>
      <c r="AK22" s="145"/>
      <c r="AL22" s="145"/>
      <c r="AM22" s="146">
        <v>100</v>
      </c>
      <c r="AN22" s="145"/>
      <c r="AO22" s="145"/>
      <c r="AP22" s="162"/>
      <c r="AQ22" s="162"/>
      <c r="AR22" s="162"/>
      <c r="AS22" s="161">
        <v>4</v>
      </c>
      <c r="AT22" s="162"/>
      <c r="AU22" s="162"/>
      <c r="AV22" s="162"/>
      <c r="AW22" s="162"/>
      <c r="AX22" s="162"/>
      <c r="AY22" s="162"/>
      <c r="AZ22" s="162"/>
      <c r="BA22" s="161">
        <v>4</v>
      </c>
      <c r="BB22" s="160"/>
      <c r="BC22" s="160"/>
      <c r="BD22" s="160"/>
      <c r="BE22" s="160"/>
      <c r="BF22" s="160"/>
      <c r="BG22" s="160"/>
    </row>
    <row r="23" spans="1:59" s="26" customFormat="1" ht="11.25" customHeight="1">
      <c r="A23" s="164"/>
      <c r="B23" s="164"/>
      <c r="C23" s="167"/>
      <c r="D23" s="166"/>
      <c r="E23" s="165"/>
      <c r="F23" s="147"/>
      <c r="G23" s="136" t="s">
        <v>43</v>
      </c>
      <c r="H23" s="136" t="s">
        <v>44</v>
      </c>
      <c r="I23" s="147"/>
      <c r="J23" s="159"/>
      <c r="K23" s="159"/>
      <c r="L23" s="147"/>
      <c r="M23" s="147"/>
      <c r="N23" s="147"/>
      <c r="O23" s="159"/>
      <c r="P23" s="159"/>
      <c r="Q23" s="147"/>
      <c r="R23" s="136" t="s">
        <v>43</v>
      </c>
      <c r="S23" s="136" t="s">
        <v>44</v>
      </c>
      <c r="T23" s="147"/>
      <c r="U23" s="159"/>
      <c r="V23" s="159"/>
      <c r="W23" s="147"/>
      <c r="X23" s="136" t="s">
        <v>43</v>
      </c>
      <c r="Y23" s="136" t="s">
        <v>44</v>
      </c>
      <c r="Z23" s="147"/>
      <c r="AA23" s="159"/>
      <c r="AB23" s="159"/>
      <c r="AC23" s="146"/>
      <c r="AD23" s="146"/>
      <c r="AE23" s="146"/>
      <c r="AF23" s="145"/>
      <c r="AG23" s="145"/>
      <c r="AH23" s="146"/>
      <c r="AI23" s="146"/>
      <c r="AJ23" s="146"/>
      <c r="AK23" s="145"/>
      <c r="AL23" s="145"/>
      <c r="AM23" s="146"/>
      <c r="AN23" s="145"/>
      <c r="AO23" s="145"/>
      <c r="AP23" s="162"/>
      <c r="AQ23" s="162"/>
      <c r="AR23" s="162"/>
      <c r="AS23" s="161"/>
      <c r="AT23" s="162"/>
      <c r="AU23" s="162"/>
      <c r="AV23" s="162"/>
      <c r="AW23" s="162"/>
      <c r="AX23" s="162"/>
      <c r="AY23" s="162"/>
      <c r="AZ23" s="162"/>
      <c r="BA23" s="161"/>
      <c r="BB23" s="160"/>
      <c r="BC23" s="160"/>
      <c r="BD23" s="160"/>
      <c r="BE23" s="160"/>
      <c r="BF23" s="160"/>
      <c r="BG23" s="160"/>
    </row>
    <row r="24" spans="1:59" s="4" customFormat="1" ht="45" customHeight="1">
      <c r="A24" s="65">
        <v>1</v>
      </c>
      <c r="B24" s="75" t="s">
        <v>539</v>
      </c>
      <c r="C24" s="116" t="s">
        <v>678</v>
      </c>
      <c r="D24" s="65">
        <v>2016</v>
      </c>
      <c r="E24" s="74" t="s">
        <v>225</v>
      </c>
      <c r="F24" s="68">
        <v>26</v>
      </c>
      <c r="G24" s="68">
        <v>30</v>
      </c>
      <c r="H24" s="68">
        <v>24</v>
      </c>
      <c r="I24" s="80">
        <f t="shared" ref="I24" si="0">ROUNDUP(SUM(F24:H24),0)</f>
        <v>80</v>
      </c>
      <c r="J24" s="123" t="str">
        <f t="shared" ref="J24" si="1">IF(I24&gt;=80,"A+", IF(I24&gt;=75,"A", IF(I24&gt;=70,"A-", IF(I24&gt;=65,"B+", IF(I24&gt;=60,"B", IF(I24&gt;=55,"B-", IF(I24&gt;=50,"C+", IF(I24&gt;=45,"C", IF(I24&gt;=40,"D","F")))))))))</f>
        <v>A+</v>
      </c>
      <c r="K24" s="123" t="str">
        <f t="shared" ref="K24" si="2">IF(I24&gt;=80,"4.00", IF(I24&gt;=75,"3.75", IF(I24&gt;=70,"3.50", IF(I24&gt;=65,"3.25", IF(I24&gt;=60,"3.00", IF(I24&gt;=55,"2.75", IF(I24&gt;=50,"2.50", IF(I24&gt;=45,"2.25", IF(I24&gt;=40,"2.00","0.00")))))))))</f>
        <v>4.00</v>
      </c>
      <c r="L24" s="68">
        <v>72</v>
      </c>
      <c r="M24" s="68">
        <v>13</v>
      </c>
      <c r="N24" s="69">
        <f>L24+M24</f>
        <v>85</v>
      </c>
      <c r="O24" s="123" t="str">
        <f>IF(N24&gt;=80,"A+", IF(N24&gt;=75,"A", IF(N24&gt;=70,"A-", IF(N24&gt;=65,"B+", IF(N24&gt;=60,"B", IF(N24&gt;=55,"B-", IF(N24&gt;=50,"C+", IF(N24&gt;=45,"C", "F"))))))))</f>
        <v>A+</v>
      </c>
      <c r="P24" s="123" t="str">
        <f>IF(N24&gt;=80,"4.00", IF(N24&gt;=75,"3.75", IF(N24&gt;=70,"3.50", IF(N24&gt;=65,"3.25", IF(N24&gt;=60,"3.00", IF(N24&gt;=55,"2.75", IF(N24&gt;=50,"2.50", IF(N24&gt;=45,"2.25", "0.00"))))))))</f>
        <v>4.00</v>
      </c>
      <c r="Q24" s="68">
        <v>26</v>
      </c>
      <c r="R24" s="68">
        <v>27</v>
      </c>
      <c r="S24" s="68">
        <v>23</v>
      </c>
      <c r="T24" s="80">
        <f t="shared" ref="T24" si="3">ROUNDUP(SUM(Q24:S24),0)</f>
        <v>76</v>
      </c>
      <c r="U24" s="123" t="str">
        <f t="shared" ref="U24" si="4">IF(T24&gt;=80,"A+", IF(T24&gt;=75,"A", IF(T24&gt;=70,"A-", IF(T24&gt;=65,"B+", IF(T24&gt;=60,"B", IF(T24&gt;=55,"B-", IF(T24&gt;=50,"C+", IF(T24&gt;=45,"C", IF(T24&gt;=40,"D","F")))))))))</f>
        <v>A</v>
      </c>
      <c r="V24" s="123" t="str">
        <f t="shared" ref="V24" si="5">IF(T24&gt;=80,"4.00", IF(T24&gt;=75,"3.75", IF(T24&gt;=70,"3.50", IF(T24&gt;=65,"3.25", IF(T24&gt;=60,"3.00", IF(T24&gt;=55,"2.75", IF(T24&gt;=50,"2.50", IF(T24&gt;=45,"2.25", IF(T24&gt;=40,"2.00","0.00")))))))))</f>
        <v>3.75</v>
      </c>
      <c r="W24" s="68">
        <v>22</v>
      </c>
      <c r="X24" s="68">
        <v>21</v>
      </c>
      <c r="Y24" s="69">
        <v>21</v>
      </c>
      <c r="Z24" s="80">
        <f t="shared" ref="Z24" si="6">ROUNDUP(SUM(W24:Y24),0)</f>
        <v>64</v>
      </c>
      <c r="AA24" s="123" t="str">
        <f t="shared" ref="AA24" si="7">IF(Z24&gt;=80,"A+", IF(Z24&gt;=75,"A", IF(Z24&gt;=70,"A-", IF(Z24&gt;=65,"B+", IF(Z24&gt;=60,"B", IF(Z24&gt;=55,"B-", IF(Z24&gt;=50,"C+", IF(Z24&gt;=45,"C", IF(Z24&gt;=40,"D","F")))))))))</f>
        <v>B</v>
      </c>
      <c r="AB24" s="123" t="str">
        <f t="shared" ref="AB24" si="8">IF(Z24&gt;=80,"4.00", IF(Z24&gt;=75,"3.75", IF(Z24&gt;=70,"3.50", IF(Z24&gt;=65,"3.25", IF(Z24&gt;=60,"3.00", IF(Z24&gt;=55,"2.75", IF(Z24&gt;=50,"2.50", IF(Z24&gt;=45,"2.25", IF(Z24&gt;=40,"2.00","0.00")))))))))</f>
        <v>3.00</v>
      </c>
      <c r="AC24" s="69">
        <v>45</v>
      </c>
      <c r="AD24" s="69">
        <v>45</v>
      </c>
      <c r="AE24" s="80">
        <f t="shared" ref="AE24" si="9">ROUNDUP(SUM(AB24:AD24),0)</f>
        <v>90</v>
      </c>
      <c r="AF24" s="123" t="str">
        <f>IF(AE24&gt;=80,"A+", IF(AE24&gt;=75,"A", IF(AE24&gt;=70,"A-", IF(AE24&gt;=65,"B+", IF(AE24&gt;=60,"B", IF(AE24&gt;=55,"B-", IF(AE24&gt;=50,"C+", IF(AE24&gt;=45,"C", "F"))))))))</f>
        <v>A+</v>
      </c>
      <c r="AG24" s="123" t="str">
        <f>IF(AE24&gt;=80,"4.00", IF(AE24&gt;=75,"3.75", IF(AE24&gt;=70,"3.50", IF(AE24&gt;=65,"3.25", IF(AE24&gt;=60,"3.00", IF(AE24&gt;=55,"2.75", IF(AE24&gt;=50,"2.50", IF(AE24&gt;=45,"2.25", "0.00"))))))))</f>
        <v>4.00</v>
      </c>
      <c r="AH24" s="68">
        <v>45</v>
      </c>
      <c r="AI24" s="69">
        <v>35</v>
      </c>
      <c r="AJ24" s="80">
        <f t="shared" ref="AJ24" si="10">ROUNDUP(SUM(AG24:AI24),0)</f>
        <v>80</v>
      </c>
      <c r="AK24" s="123" t="str">
        <f>IF(AJ24&gt;=80,"A+", IF(AJ24&gt;=75,"A", IF(AJ24&gt;=70,"A-", IF(AJ24&gt;=65,"B+", IF(AJ24&gt;=60,"B", IF(AJ24&gt;=55,"B-", IF(AJ24&gt;=50,"C+", IF(AJ24&gt;=45,"C", "F"))))))))</f>
        <v>A+</v>
      </c>
      <c r="AL24" s="123" t="str">
        <f>IF(AJ24&gt;=80,"4.00", IF(AJ24&gt;=75,"3.75", IF(AJ24&gt;=70,"3.50", IF(AJ24&gt;=65,"3.25", IF(AJ24&gt;=60,"3.00", IF(AJ24&gt;=55,"2.75", IF(AJ24&gt;=50,"2.50", IF(AJ24&gt;=45,"2.25", "0.00"))))))))</f>
        <v>4.00</v>
      </c>
      <c r="AM24" s="79">
        <v>67</v>
      </c>
      <c r="AN24" s="123" t="str">
        <f>IF(AM24&gt;=80,"A+", IF(AM24&gt;=75,"A", IF(AM24&gt;=70,"A-", IF(AM24&gt;=65,"B+", IF(AM24&gt;=60,"B", IF(AM24&gt;=55,"B-", IF(AM24&gt;=50,"C+", IF(AM24&gt;=45,"C", "F"))))))))</f>
        <v>B+</v>
      </c>
      <c r="AO24" s="123" t="str">
        <f>IF(AM24&gt;=80,"4.00", IF(AM24&gt;=75,"3.75", IF(AM24&gt;=70,"3.50", IF(AM24&gt;=65,"3.25", IF(AM24&gt;=60,"3.00", IF(AM24&gt;=55,"2.75", IF(AM24&gt;=50,"2.50", IF(AM24&gt;=45,"2.25", "0.00"))))))))</f>
        <v>3.25</v>
      </c>
      <c r="AP24" s="68">
        <f>K24*3+P24*1+V24*3+AB24*3+AG24*3+AL24*3+AO24*3</f>
        <v>70</v>
      </c>
      <c r="AQ24" s="70">
        <v>19</v>
      </c>
      <c r="AR24" s="70">
        <v>19</v>
      </c>
      <c r="AS24" s="71">
        <f>AP24/AR24</f>
        <v>3.6842105263157894</v>
      </c>
      <c r="AT24" s="68">
        <v>473</v>
      </c>
      <c r="AU24" s="68"/>
      <c r="AV24" s="70">
        <v>146</v>
      </c>
      <c r="AW24" s="70"/>
      <c r="AX24" s="68">
        <f>AT24+AP24+AU24</f>
        <v>543</v>
      </c>
      <c r="AY24" s="70">
        <f>146+AQ24</f>
        <v>165</v>
      </c>
      <c r="AZ24" s="70">
        <f>AW24+AV24+AR24</f>
        <v>165</v>
      </c>
      <c r="BA24" s="71">
        <f>AX24/AZ24</f>
        <v>3.290909090909091</v>
      </c>
      <c r="BB24" s="84" t="s">
        <v>5</v>
      </c>
      <c r="BC24" s="133" t="s">
        <v>616</v>
      </c>
      <c r="BD24" s="66" t="str">
        <f>B24</f>
        <v>2016-1-8-001</v>
      </c>
      <c r="BE24" s="81"/>
      <c r="BF24" s="81"/>
      <c r="BG24" s="85"/>
    </row>
    <row r="25" spans="1:59" s="58" customFormat="1" ht="33.950000000000003" customHeight="1">
      <c r="A25" s="65">
        <v>2</v>
      </c>
      <c r="B25" s="75" t="s">
        <v>540</v>
      </c>
      <c r="C25" s="116" t="s">
        <v>678</v>
      </c>
      <c r="D25" s="65">
        <v>2016</v>
      </c>
      <c r="E25" s="65" t="s">
        <v>28</v>
      </c>
      <c r="F25" s="68">
        <v>27</v>
      </c>
      <c r="G25" s="68">
        <v>34</v>
      </c>
      <c r="H25" s="68">
        <v>32</v>
      </c>
      <c r="I25" s="80">
        <f t="shared" ref="I25:I33" si="11">ROUNDUP(SUM(F25:H25),0)</f>
        <v>93</v>
      </c>
      <c r="J25" s="123" t="str">
        <f t="shared" ref="J25:J33" si="12">IF(I25&gt;=80,"A+", IF(I25&gt;=75,"A", IF(I25&gt;=70,"A-", IF(I25&gt;=65,"B+", IF(I25&gt;=60,"B", IF(I25&gt;=55,"B-", IF(I25&gt;=50,"C+", IF(I25&gt;=45,"C", IF(I25&gt;=40,"D","F")))))))))</f>
        <v>A+</v>
      </c>
      <c r="K25" s="123" t="str">
        <f t="shared" ref="K25:K33" si="13">IF(I25&gt;=80,"4.00", IF(I25&gt;=75,"3.75", IF(I25&gt;=70,"3.50", IF(I25&gt;=65,"3.25", IF(I25&gt;=60,"3.00", IF(I25&gt;=55,"2.75", IF(I25&gt;=50,"2.50", IF(I25&gt;=45,"2.25", IF(I25&gt;=40,"2.00","0.00")))))))))</f>
        <v>4.00</v>
      </c>
      <c r="L25" s="68">
        <v>73</v>
      </c>
      <c r="M25" s="68">
        <v>14</v>
      </c>
      <c r="N25" s="69">
        <f t="shared" ref="N25:N33" si="14">L25+M25</f>
        <v>87</v>
      </c>
      <c r="O25" s="123" t="str">
        <f t="shared" ref="O25:O33" si="15">IF(N25&gt;=80,"A+", IF(N25&gt;=75,"A", IF(N25&gt;=70,"A-", IF(N25&gt;=65,"B+", IF(N25&gt;=60,"B", IF(N25&gt;=55,"B-", IF(N25&gt;=50,"C+", IF(N25&gt;=45,"C", "F"))))))))</f>
        <v>A+</v>
      </c>
      <c r="P25" s="123" t="str">
        <f t="shared" ref="P25:P33" si="16">IF(N25&gt;=80,"4.00", IF(N25&gt;=75,"3.75", IF(N25&gt;=70,"3.50", IF(N25&gt;=65,"3.25", IF(N25&gt;=60,"3.00", IF(N25&gt;=55,"2.75", IF(N25&gt;=50,"2.50", IF(N25&gt;=45,"2.25", "0.00"))))))))</f>
        <v>4.00</v>
      </c>
      <c r="Q25" s="68">
        <v>27</v>
      </c>
      <c r="R25" s="68">
        <v>35</v>
      </c>
      <c r="S25" s="68">
        <v>31</v>
      </c>
      <c r="T25" s="80">
        <f t="shared" ref="T25:T33" si="17">ROUNDUP(SUM(Q25:S25),0)</f>
        <v>93</v>
      </c>
      <c r="U25" s="123" t="str">
        <f t="shared" ref="U25:U33" si="18">IF(T25&gt;=80,"A+", IF(T25&gt;=75,"A", IF(T25&gt;=70,"A-", IF(T25&gt;=65,"B+", IF(T25&gt;=60,"B", IF(T25&gt;=55,"B-", IF(T25&gt;=50,"C+", IF(T25&gt;=45,"C", IF(T25&gt;=40,"D","F")))))))))</f>
        <v>A+</v>
      </c>
      <c r="V25" s="123" t="str">
        <f t="shared" ref="V25:V33" si="19">IF(T25&gt;=80,"4.00", IF(T25&gt;=75,"3.75", IF(T25&gt;=70,"3.50", IF(T25&gt;=65,"3.25", IF(T25&gt;=60,"3.00", IF(T25&gt;=55,"2.75", IF(T25&gt;=50,"2.50", IF(T25&gt;=45,"2.25", IF(T25&gt;=40,"2.00","0.00")))))))))</f>
        <v>4.00</v>
      </c>
      <c r="W25" s="68">
        <v>24.5</v>
      </c>
      <c r="X25" s="68">
        <v>24.5</v>
      </c>
      <c r="Y25" s="69">
        <v>25.5</v>
      </c>
      <c r="Z25" s="80">
        <f t="shared" ref="Z25:Z33" si="20">ROUNDUP(SUM(W25:Y25),0)</f>
        <v>75</v>
      </c>
      <c r="AA25" s="123" t="str">
        <f t="shared" ref="AA25:AA33" si="21">IF(Z25&gt;=80,"A+", IF(Z25&gt;=75,"A", IF(Z25&gt;=70,"A-", IF(Z25&gt;=65,"B+", IF(Z25&gt;=60,"B", IF(Z25&gt;=55,"B-", IF(Z25&gt;=50,"C+", IF(Z25&gt;=45,"C", IF(Z25&gt;=40,"D","F")))))))))</f>
        <v>A</v>
      </c>
      <c r="AB25" s="123" t="str">
        <f t="shared" ref="AB25:AB33" si="22">IF(Z25&gt;=80,"4.00", IF(Z25&gt;=75,"3.75", IF(Z25&gt;=70,"3.50", IF(Z25&gt;=65,"3.25", IF(Z25&gt;=60,"3.00", IF(Z25&gt;=55,"2.75", IF(Z25&gt;=50,"2.50", IF(Z25&gt;=45,"2.25", IF(Z25&gt;=40,"2.00","0.00")))))))))</f>
        <v>3.75</v>
      </c>
      <c r="AC25" s="69">
        <v>45</v>
      </c>
      <c r="AD25" s="69">
        <v>48</v>
      </c>
      <c r="AE25" s="80">
        <f t="shared" ref="AE25:AE33" si="23">ROUNDUP(SUM(AB25:AD25),0)</f>
        <v>93</v>
      </c>
      <c r="AF25" s="123" t="str">
        <f t="shared" ref="AF25:AF33" si="24">IF(AE25&gt;=80,"A+", IF(AE25&gt;=75,"A", IF(AE25&gt;=70,"A-", IF(AE25&gt;=65,"B+", IF(AE25&gt;=60,"B", IF(AE25&gt;=55,"B-", IF(AE25&gt;=50,"C+", IF(AE25&gt;=45,"C", "F"))))))))</f>
        <v>A+</v>
      </c>
      <c r="AG25" s="123" t="str">
        <f t="shared" ref="AG25:AG33" si="25">IF(AE25&gt;=80,"4.00", IF(AE25&gt;=75,"3.75", IF(AE25&gt;=70,"3.50", IF(AE25&gt;=65,"3.25", IF(AE25&gt;=60,"3.00", IF(AE25&gt;=55,"2.75", IF(AE25&gt;=50,"2.50", IF(AE25&gt;=45,"2.25", "0.00"))))))))</f>
        <v>4.00</v>
      </c>
      <c r="AH25" s="68">
        <v>45</v>
      </c>
      <c r="AI25" s="69">
        <v>32</v>
      </c>
      <c r="AJ25" s="80">
        <f t="shared" ref="AJ25:AJ33" si="26">ROUNDUP(SUM(AG25:AI25),0)</f>
        <v>77</v>
      </c>
      <c r="AK25" s="123" t="str">
        <f t="shared" ref="AK25:AK33" si="27">IF(AJ25&gt;=80,"A+", IF(AJ25&gt;=75,"A", IF(AJ25&gt;=70,"A-", IF(AJ25&gt;=65,"B+", IF(AJ25&gt;=60,"B", IF(AJ25&gt;=55,"B-", IF(AJ25&gt;=50,"C+", IF(AJ25&gt;=45,"C", "F"))))))))</f>
        <v>A</v>
      </c>
      <c r="AL25" s="123" t="str">
        <f t="shared" ref="AL25:AL33" si="28">IF(AJ25&gt;=80,"4.00", IF(AJ25&gt;=75,"3.75", IF(AJ25&gt;=70,"3.50", IF(AJ25&gt;=65,"3.25", IF(AJ25&gt;=60,"3.00", IF(AJ25&gt;=55,"2.75", IF(AJ25&gt;=50,"2.50", IF(AJ25&gt;=45,"2.25", "0.00"))))))))</f>
        <v>3.75</v>
      </c>
      <c r="AM25" s="79">
        <v>67</v>
      </c>
      <c r="AN25" s="123" t="str">
        <f t="shared" ref="AN25:AN33" si="29">IF(AM25&gt;=80,"A+", IF(AM25&gt;=75,"A", IF(AM25&gt;=70,"A-", IF(AM25&gt;=65,"B+", IF(AM25&gt;=60,"B", IF(AM25&gt;=55,"B-", IF(AM25&gt;=50,"C+", IF(AM25&gt;=45,"C", "F"))))))))</f>
        <v>B+</v>
      </c>
      <c r="AO25" s="123" t="str">
        <f t="shared" ref="AO25:AO33" si="30">IF(AM25&gt;=80,"4.00", IF(AM25&gt;=75,"3.75", IF(AM25&gt;=70,"3.50", IF(AM25&gt;=65,"3.25", IF(AM25&gt;=60,"3.00", IF(AM25&gt;=55,"2.75", IF(AM25&gt;=50,"2.50", IF(AM25&gt;=45,"2.25", "0.00"))))))))</f>
        <v>3.25</v>
      </c>
      <c r="AP25" s="68">
        <f t="shared" ref="AP25:AP33" si="31">K25*3+P25*1+V25*3+AB25*3+AG25*3+AL25*3+AO25*3</f>
        <v>72.25</v>
      </c>
      <c r="AQ25" s="70">
        <v>19</v>
      </c>
      <c r="AR25" s="70">
        <v>19</v>
      </c>
      <c r="AS25" s="71">
        <f t="shared" ref="AS25:AS33" si="32">AP25/AR25</f>
        <v>3.8026315789473686</v>
      </c>
      <c r="AT25" s="68">
        <v>509.5</v>
      </c>
      <c r="AU25" s="68"/>
      <c r="AV25" s="70">
        <v>146</v>
      </c>
      <c r="AW25" s="70"/>
      <c r="AX25" s="68">
        <f t="shared" ref="AX25:AX33" si="33">AT25+AP25+AU25</f>
        <v>581.75</v>
      </c>
      <c r="AY25" s="70">
        <f t="shared" ref="AY25:AY33" si="34">146+AQ25</f>
        <v>165</v>
      </c>
      <c r="AZ25" s="70">
        <f t="shared" ref="AZ25:AZ33" si="35">AW25+AV25+AR25</f>
        <v>165</v>
      </c>
      <c r="BA25" s="71">
        <f t="shared" ref="BA25:BA33" si="36">AX25/AZ25</f>
        <v>3.5257575757575759</v>
      </c>
      <c r="BB25" s="84" t="s">
        <v>5</v>
      </c>
      <c r="BC25" s="133" t="s">
        <v>609</v>
      </c>
      <c r="BD25" s="66" t="str">
        <f t="shared" ref="BD25:BD33" si="37">B25</f>
        <v>2016-1-8-002</v>
      </c>
      <c r="BE25" s="81"/>
      <c r="BF25" s="81"/>
      <c r="BG25" s="86"/>
    </row>
    <row r="26" spans="1:59" s="5" customFormat="1" ht="33.950000000000003" customHeight="1">
      <c r="A26" s="65">
        <v>3</v>
      </c>
      <c r="B26" s="75" t="s">
        <v>541</v>
      </c>
      <c r="C26" s="116" t="s">
        <v>678</v>
      </c>
      <c r="D26" s="65">
        <v>2016</v>
      </c>
      <c r="E26" s="65" t="s">
        <v>28</v>
      </c>
      <c r="F26" s="68">
        <v>24</v>
      </c>
      <c r="G26" s="68">
        <v>26</v>
      </c>
      <c r="H26" s="68">
        <v>29</v>
      </c>
      <c r="I26" s="80">
        <f t="shared" si="11"/>
        <v>79</v>
      </c>
      <c r="J26" s="123" t="str">
        <f t="shared" si="12"/>
        <v>A</v>
      </c>
      <c r="K26" s="123" t="str">
        <f t="shared" si="13"/>
        <v>3.75</v>
      </c>
      <c r="L26" s="68">
        <v>69</v>
      </c>
      <c r="M26" s="68">
        <v>13</v>
      </c>
      <c r="N26" s="69">
        <f t="shared" si="14"/>
        <v>82</v>
      </c>
      <c r="O26" s="123" t="str">
        <f t="shared" si="15"/>
        <v>A+</v>
      </c>
      <c r="P26" s="123" t="str">
        <f t="shared" si="16"/>
        <v>4.00</v>
      </c>
      <c r="Q26" s="68">
        <v>24</v>
      </c>
      <c r="R26" s="68">
        <v>29</v>
      </c>
      <c r="S26" s="68">
        <v>29</v>
      </c>
      <c r="T26" s="80">
        <f t="shared" si="17"/>
        <v>82</v>
      </c>
      <c r="U26" s="123" t="str">
        <f t="shared" si="18"/>
        <v>A+</v>
      </c>
      <c r="V26" s="123" t="str">
        <f t="shared" si="19"/>
        <v>4.00</v>
      </c>
      <c r="W26" s="68">
        <v>23.5</v>
      </c>
      <c r="X26" s="68">
        <v>21.5</v>
      </c>
      <c r="Y26" s="69">
        <v>22.5</v>
      </c>
      <c r="Z26" s="80">
        <f t="shared" si="20"/>
        <v>68</v>
      </c>
      <c r="AA26" s="123" t="str">
        <f t="shared" si="21"/>
        <v>B+</v>
      </c>
      <c r="AB26" s="123" t="str">
        <f t="shared" si="22"/>
        <v>3.25</v>
      </c>
      <c r="AC26" s="69">
        <v>42</v>
      </c>
      <c r="AD26" s="69">
        <v>40</v>
      </c>
      <c r="AE26" s="80">
        <f t="shared" si="23"/>
        <v>82</v>
      </c>
      <c r="AF26" s="123" t="str">
        <f t="shared" si="24"/>
        <v>A+</v>
      </c>
      <c r="AG26" s="123" t="str">
        <f t="shared" si="25"/>
        <v>4.00</v>
      </c>
      <c r="AH26" s="68">
        <v>45</v>
      </c>
      <c r="AI26" s="69">
        <v>25</v>
      </c>
      <c r="AJ26" s="80">
        <f t="shared" si="26"/>
        <v>70</v>
      </c>
      <c r="AK26" s="123" t="str">
        <f t="shared" si="27"/>
        <v>A-</v>
      </c>
      <c r="AL26" s="123" t="str">
        <f t="shared" si="28"/>
        <v>3.50</v>
      </c>
      <c r="AM26" s="79">
        <v>72</v>
      </c>
      <c r="AN26" s="123" t="str">
        <f t="shared" si="29"/>
        <v>A-</v>
      </c>
      <c r="AO26" s="123" t="str">
        <f t="shared" si="30"/>
        <v>3.50</v>
      </c>
      <c r="AP26" s="68">
        <f t="shared" si="31"/>
        <v>70</v>
      </c>
      <c r="AQ26" s="70">
        <v>19</v>
      </c>
      <c r="AR26" s="70">
        <v>19</v>
      </c>
      <c r="AS26" s="71">
        <f t="shared" si="32"/>
        <v>3.6842105263157894</v>
      </c>
      <c r="AT26" s="68">
        <v>440</v>
      </c>
      <c r="AU26" s="68"/>
      <c r="AV26" s="70">
        <v>146</v>
      </c>
      <c r="AW26" s="70"/>
      <c r="AX26" s="68">
        <f t="shared" si="33"/>
        <v>510</v>
      </c>
      <c r="AY26" s="70">
        <f t="shared" si="34"/>
        <v>165</v>
      </c>
      <c r="AZ26" s="70">
        <f t="shared" si="35"/>
        <v>165</v>
      </c>
      <c r="BA26" s="71">
        <f t="shared" si="36"/>
        <v>3.0909090909090908</v>
      </c>
      <c r="BB26" s="84" t="s">
        <v>5</v>
      </c>
      <c r="BC26" s="133" t="s">
        <v>622</v>
      </c>
      <c r="BD26" s="66" t="str">
        <f t="shared" si="37"/>
        <v>2016-1-8-003</v>
      </c>
      <c r="BE26" s="81"/>
      <c r="BF26" s="81"/>
      <c r="BG26" s="85"/>
    </row>
    <row r="27" spans="1:59" s="58" customFormat="1" ht="33.950000000000003" customHeight="1">
      <c r="A27" s="65">
        <v>4</v>
      </c>
      <c r="B27" s="75" t="s">
        <v>542</v>
      </c>
      <c r="C27" s="116" t="s">
        <v>678</v>
      </c>
      <c r="D27" s="65">
        <v>2016</v>
      </c>
      <c r="E27" s="65" t="s">
        <v>28</v>
      </c>
      <c r="F27" s="73">
        <v>26</v>
      </c>
      <c r="G27" s="73">
        <v>34</v>
      </c>
      <c r="H27" s="68">
        <v>35</v>
      </c>
      <c r="I27" s="80">
        <f t="shared" si="11"/>
        <v>95</v>
      </c>
      <c r="J27" s="123" t="str">
        <f t="shared" si="12"/>
        <v>A+</v>
      </c>
      <c r="K27" s="123" t="str">
        <f t="shared" si="13"/>
        <v>4.00</v>
      </c>
      <c r="L27" s="68">
        <v>74</v>
      </c>
      <c r="M27" s="68">
        <v>15</v>
      </c>
      <c r="N27" s="69">
        <f t="shared" si="14"/>
        <v>89</v>
      </c>
      <c r="O27" s="123" t="str">
        <f t="shared" si="15"/>
        <v>A+</v>
      </c>
      <c r="P27" s="123" t="str">
        <f t="shared" si="16"/>
        <v>4.00</v>
      </c>
      <c r="Q27" s="68">
        <v>27</v>
      </c>
      <c r="R27" s="68">
        <v>35</v>
      </c>
      <c r="S27" s="68">
        <v>35</v>
      </c>
      <c r="T27" s="80">
        <f t="shared" si="17"/>
        <v>97</v>
      </c>
      <c r="U27" s="123" t="str">
        <f t="shared" si="18"/>
        <v>A+</v>
      </c>
      <c r="V27" s="123" t="str">
        <f t="shared" si="19"/>
        <v>4.00</v>
      </c>
      <c r="W27" s="68">
        <v>25.5</v>
      </c>
      <c r="X27" s="68">
        <v>30</v>
      </c>
      <c r="Y27" s="69">
        <v>27</v>
      </c>
      <c r="Z27" s="80">
        <f t="shared" si="20"/>
        <v>83</v>
      </c>
      <c r="AA27" s="123" t="str">
        <f t="shared" si="21"/>
        <v>A+</v>
      </c>
      <c r="AB27" s="123" t="str">
        <f t="shared" si="22"/>
        <v>4.00</v>
      </c>
      <c r="AC27" s="69">
        <v>46</v>
      </c>
      <c r="AD27" s="69">
        <v>48</v>
      </c>
      <c r="AE27" s="80">
        <f t="shared" si="23"/>
        <v>94</v>
      </c>
      <c r="AF27" s="123" t="str">
        <f t="shared" si="24"/>
        <v>A+</v>
      </c>
      <c r="AG27" s="123" t="str">
        <f t="shared" si="25"/>
        <v>4.00</v>
      </c>
      <c r="AH27" s="68">
        <v>45</v>
      </c>
      <c r="AI27" s="69">
        <v>40</v>
      </c>
      <c r="AJ27" s="80">
        <f t="shared" si="26"/>
        <v>85</v>
      </c>
      <c r="AK27" s="123" t="str">
        <f t="shared" si="27"/>
        <v>A+</v>
      </c>
      <c r="AL27" s="123" t="str">
        <f t="shared" si="28"/>
        <v>4.00</v>
      </c>
      <c r="AM27" s="79">
        <v>79</v>
      </c>
      <c r="AN27" s="123" t="str">
        <f t="shared" si="29"/>
        <v>A</v>
      </c>
      <c r="AO27" s="123" t="str">
        <f t="shared" si="30"/>
        <v>3.75</v>
      </c>
      <c r="AP27" s="68">
        <f t="shared" si="31"/>
        <v>75.25</v>
      </c>
      <c r="AQ27" s="70">
        <v>19</v>
      </c>
      <c r="AR27" s="70">
        <v>19</v>
      </c>
      <c r="AS27" s="71">
        <f t="shared" si="32"/>
        <v>3.9605263157894739</v>
      </c>
      <c r="AT27" s="68">
        <v>554.75</v>
      </c>
      <c r="AU27" s="68"/>
      <c r="AV27" s="70">
        <v>146</v>
      </c>
      <c r="AW27" s="70"/>
      <c r="AX27" s="68">
        <f t="shared" si="33"/>
        <v>630</v>
      </c>
      <c r="AY27" s="70">
        <f t="shared" si="34"/>
        <v>165</v>
      </c>
      <c r="AZ27" s="70">
        <f t="shared" si="35"/>
        <v>165</v>
      </c>
      <c r="BA27" s="71">
        <f t="shared" si="36"/>
        <v>3.8181818181818183</v>
      </c>
      <c r="BB27" s="84" t="s">
        <v>5</v>
      </c>
      <c r="BC27" s="133" t="s">
        <v>656</v>
      </c>
      <c r="BD27" s="66" t="str">
        <f t="shared" si="37"/>
        <v>2016-1-8-004</v>
      </c>
      <c r="BE27" s="81"/>
      <c r="BF27" s="81"/>
      <c r="BG27" s="85"/>
    </row>
    <row r="28" spans="1:59" s="5" customFormat="1" ht="33.950000000000003" customHeight="1">
      <c r="A28" s="65">
        <v>5</v>
      </c>
      <c r="B28" s="75" t="s">
        <v>543</v>
      </c>
      <c r="C28" s="116" t="s">
        <v>678</v>
      </c>
      <c r="D28" s="65">
        <v>2016</v>
      </c>
      <c r="E28" s="65" t="s">
        <v>28</v>
      </c>
      <c r="F28" s="73">
        <v>25</v>
      </c>
      <c r="G28" s="73">
        <v>32</v>
      </c>
      <c r="H28" s="68">
        <v>35</v>
      </c>
      <c r="I28" s="80">
        <f t="shared" si="11"/>
        <v>92</v>
      </c>
      <c r="J28" s="123" t="str">
        <f t="shared" si="12"/>
        <v>A+</v>
      </c>
      <c r="K28" s="123" t="str">
        <f t="shared" si="13"/>
        <v>4.00</v>
      </c>
      <c r="L28" s="68">
        <v>73</v>
      </c>
      <c r="M28" s="68">
        <v>15</v>
      </c>
      <c r="N28" s="69">
        <f t="shared" si="14"/>
        <v>88</v>
      </c>
      <c r="O28" s="123" t="str">
        <f t="shared" si="15"/>
        <v>A+</v>
      </c>
      <c r="P28" s="123" t="str">
        <f t="shared" si="16"/>
        <v>4.00</v>
      </c>
      <c r="Q28" s="68">
        <v>25</v>
      </c>
      <c r="R28" s="68">
        <v>34</v>
      </c>
      <c r="S28" s="68">
        <v>29</v>
      </c>
      <c r="T28" s="80">
        <f t="shared" si="17"/>
        <v>88</v>
      </c>
      <c r="U28" s="123" t="str">
        <f t="shared" si="18"/>
        <v>A+</v>
      </c>
      <c r="V28" s="123" t="str">
        <f t="shared" si="19"/>
        <v>4.00</v>
      </c>
      <c r="W28" s="68">
        <v>21.5</v>
      </c>
      <c r="X28" s="68">
        <v>20.5</v>
      </c>
      <c r="Y28" s="69">
        <v>24</v>
      </c>
      <c r="Z28" s="80">
        <f t="shared" si="20"/>
        <v>66</v>
      </c>
      <c r="AA28" s="123" t="str">
        <f t="shared" si="21"/>
        <v>B+</v>
      </c>
      <c r="AB28" s="123" t="str">
        <f t="shared" si="22"/>
        <v>3.25</v>
      </c>
      <c r="AC28" s="69">
        <v>44</v>
      </c>
      <c r="AD28" s="69">
        <v>48</v>
      </c>
      <c r="AE28" s="80">
        <f t="shared" si="23"/>
        <v>92</v>
      </c>
      <c r="AF28" s="123" t="str">
        <f t="shared" si="24"/>
        <v>A+</v>
      </c>
      <c r="AG28" s="123" t="str">
        <f t="shared" si="25"/>
        <v>4.00</v>
      </c>
      <c r="AH28" s="68">
        <v>48</v>
      </c>
      <c r="AI28" s="69">
        <v>27</v>
      </c>
      <c r="AJ28" s="80">
        <f t="shared" si="26"/>
        <v>75</v>
      </c>
      <c r="AK28" s="123" t="str">
        <f t="shared" si="27"/>
        <v>A</v>
      </c>
      <c r="AL28" s="123" t="str">
        <f t="shared" si="28"/>
        <v>3.75</v>
      </c>
      <c r="AM28" s="79">
        <v>63</v>
      </c>
      <c r="AN28" s="123" t="str">
        <f t="shared" si="29"/>
        <v>B</v>
      </c>
      <c r="AO28" s="123" t="str">
        <f t="shared" si="30"/>
        <v>3.00</v>
      </c>
      <c r="AP28" s="68">
        <f t="shared" si="31"/>
        <v>70</v>
      </c>
      <c r="AQ28" s="70">
        <v>19</v>
      </c>
      <c r="AR28" s="70">
        <v>19</v>
      </c>
      <c r="AS28" s="71">
        <f t="shared" si="32"/>
        <v>3.6842105263157894</v>
      </c>
      <c r="AT28" s="68">
        <v>482.25</v>
      </c>
      <c r="AU28" s="68"/>
      <c r="AV28" s="70">
        <v>146</v>
      </c>
      <c r="AW28" s="70"/>
      <c r="AX28" s="68">
        <f t="shared" si="33"/>
        <v>552.25</v>
      </c>
      <c r="AY28" s="70">
        <f t="shared" si="34"/>
        <v>165</v>
      </c>
      <c r="AZ28" s="70">
        <f t="shared" si="35"/>
        <v>165</v>
      </c>
      <c r="BA28" s="71">
        <f t="shared" si="36"/>
        <v>3.3469696969696972</v>
      </c>
      <c r="BB28" s="84" t="s">
        <v>5</v>
      </c>
      <c r="BC28" s="133" t="s">
        <v>614</v>
      </c>
      <c r="BD28" s="66" t="str">
        <f t="shared" si="37"/>
        <v>2016-1-8-005</v>
      </c>
      <c r="BE28" s="81"/>
      <c r="BF28" s="81"/>
      <c r="BG28" s="87"/>
    </row>
    <row r="29" spans="1:59" s="58" customFormat="1" ht="33.950000000000003" customHeight="1">
      <c r="A29" s="65">
        <v>6</v>
      </c>
      <c r="B29" s="75" t="s">
        <v>544</v>
      </c>
      <c r="C29" s="116" t="s">
        <v>678</v>
      </c>
      <c r="D29" s="65">
        <v>2016</v>
      </c>
      <c r="E29" s="65" t="s">
        <v>28</v>
      </c>
      <c r="F29" s="73">
        <v>26</v>
      </c>
      <c r="G29" s="73">
        <v>27</v>
      </c>
      <c r="H29" s="68">
        <v>27</v>
      </c>
      <c r="I29" s="80">
        <f t="shared" si="11"/>
        <v>80</v>
      </c>
      <c r="J29" s="123" t="str">
        <f t="shared" si="12"/>
        <v>A+</v>
      </c>
      <c r="K29" s="123" t="str">
        <f t="shared" si="13"/>
        <v>4.00</v>
      </c>
      <c r="L29" s="68">
        <v>67</v>
      </c>
      <c r="M29" s="68">
        <v>13</v>
      </c>
      <c r="N29" s="69">
        <f t="shared" si="14"/>
        <v>80</v>
      </c>
      <c r="O29" s="123" t="str">
        <f t="shared" si="15"/>
        <v>A+</v>
      </c>
      <c r="P29" s="123" t="str">
        <f t="shared" si="16"/>
        <v>4.00</v>
      </c>
      <c r="Q29" s="68">
        <v>26</v>
      </c>
      <c r="R29" s="68">
        <v>33</v>
      </c>
      <c r="S29" s="68">
        <v>27</v>
      </c>
      <c r="T29" s="80">
        <f t="shared" si="17"/>
        <v>86</v>
      </c>
      <c r="U29" s="123" t="str">
        <f t="shared" si="18"/>
        <v>A+</v>
      </c>
      <c r="V29" s="123" t="str">
        <f t="shared" si="19"/>
        <v>4.00</v>
      </c>
      <c r="W29" s="68">
        <v>24</v>
      </c>
      <c r="X29" s="68">
        <v>21</v>
      </c>
      <c r="Y29" s="69">
        <v>22</v>
      </c>
      <c r="Z29" s="80">
        <f t="shared" si="20"/>
        <v>67</v>
      </c>
      <c r="AA29" s="123" t="str">
        <f t="shared" si="21"/>
        <v>B+</v>
      </c>
      <c r="AB29" s="123" t="str">
        <f t="shared" si="22"/>
        <v>3.25</v>
      </c>
      <c r="AC29" s="69">
        <v>45</v>
      </c>
      <c r="AD29" s="69">
        <v>45</v>
      </c>
      <c r="AE29" s="80">
        <f t="shared" si="23"/>
        <v>90</v>
      </c>
      <c r="AF29" s="123" t="str">
        <f t="shared" si="24"/>
        <v>A+</v>
      </c>
      <c r="AG29" s="123" t="str">
        <f t="shared" si="25"/>
        <v>4.00</v>
      </c>
      <c r="AH29" s="68">
        <v>35</v>
      </c>
      <c r="AI29" s="69">
        <v>28</v>
      </c>
      <c r="AJ29" s="80">
        <f t="shared" si="26"/>
        <v>63</v>
      </c>
      <c r="AK29" s="123" t="str">
        <f t="shared" si="27"/>
        <v>B</v>
      </c>
      <c r="AL29" s="123" t="str">
        <f t="shared" si="28"/>
        <v>3.00</v>
      </c>
      <c r="AM29" s="79">
        <v>61</v>
      </c>
      <c r="AN29" s="123" t="str">
        <f t="shared" si="29"/>
        <v>B</v>
      </c>
      <c r="AO29" s="123" t="str">
        <f t="shared" si="30"/>
        <v>3.00</v>
      </c>
      <c r="AP29" s="68">
        <f t="shared" si="31"/>
        <v>67.75</v>
      </c>
      <c r="AQ29" s="70">
        <v>19</v>
      </c>
      <c r="AR29" s="70">
        <v>19</v>
      </c>
      <c r="AS29" s="71">
        <f t="shared" si="32"/>
        <v>3.5657894736842106</v>
      </c>
      <c r="AT29" s="68">
        <v>490.25</v>
      </c>
      <c r="AU29" s="68"/>
      <c r="AV29" s="70">
        <v>146</v>
      </c>
      <c r="AW29" s="70"/>
      <c r="AX29" s="68">
        <f t="shared" si="33"/>
        <v>558</v>
      </c>
      <c r="AY29" s="70">
        <f t="shared" si="34"/>
        <v>165</v>
      </c>
      <c r="AZ29" s="70">
        <f t="shared" si="35"/>
        <v>165</v>
      </c>
      <c r="BA29" s="71">
        <f t="shared" si="36"/>
        <v>3.3818181818181818</v>
      </c>
      <c r="BB29" s="84" t="s">
        <v>5</v>
      </c>
      <c r="BC29" s="133" t="s">
        <v>613</v>
      </c>
      <c r="BD29" s="66" t="str">
        <f t="shared" si="37"/>
        <v>2016-1-8-006</v>
      </c>
      <c r="BE29" s="81"/>
      <c r="BF29" s="81"/>
      <c r="BG29" s="85"/>
    </row>
    <row r="30" spans="1:59" s="5" customFormat="1" ht="33.950000000000003" customHeight="1">
      <c r="A30" s="65">
        <v>7</v>
      </c>
      <c r="B30" s="75" t="s">
        <v>545</v>
      </c>
      <c r="C30" s="116" t="s">
        <v>678</v>
      </c>
      <c r="D30" s="65">
        <v>2016</v>
      </c>
      <c r="E30" s="65" t="s">
        <v>28</v>
      </c>
      <c r="F30" s="73">
        <v>25</v>
      </c>
      <c r="G30" s="73">
        <v>29</v>
      </c>
      <c r="H30" s="68">
        <v>29</v>
      </c>
      <c r="I30" s="80">
        <f t="shared" si="11"/>
        <v>83</v>
      </c>
      <c r="J30" s="123" t="str">
        <f t="shared" si="12"/>
        <v>A+</v>
      </c>
      <c r="K30" s="123" t="str">
        <f t="shared" si="13"/>
        <v>4.00</v>
      </c>
      <c r="L30" s="68">
        <v>67</v>
      </c>
      <c r="M30" s="68">
        <v>13</v>
      </c>
      <c r="N30" s="69">
        <f t="shared" si="14"/>
        <v>80</v>
      </c>
      <c r="O30" s="123" t="str">
        <f t="shared" si="15"/>
        <v>A+</v>
      </c>
      <c r="P30" s="123" t="str">
        <f t="shared" si="16"/>
        <v>4.00</v>
      </c>
      <c r="Q30" s="68">
        <v>25</v>
      </c>
      <c r="R30" s="68">
        <v>34</v>
      </c>
      <c r="S30" s="68">
        <v>25</v>
      </c>
      <c r="T30" s="80">
        <f t="shared" si="17"/>
        <v>84</v>
      </c>
      <c r="U30" s="123" t="str">
        <f t="shared" si="18"/>
        <v>A+</v>
      </c>
      <c r="V30" s="123" t="str">
        <f t="shared" si="19"/>
        <v>4.00</v>
      </c>
      <c r="W30" s="68">
        <v>21.5</v>
      </c>
      <c r="X30" s="68">
        <v>24.5</v>
      </c>
      <c r="Y30" s="69">
        <v>24</v>
      </c>
      <c r="Z30" s="80">
        <f t="shared" si="20"/>
        <v>70</v>
      </c>
      <c r="AA30" s="123" t="str">
        <f t="shared" si="21"/>
        <v>A-</v>
      </c>
      <c r="AB30" s="123" t="str">
        <f t="shared" si="22"/>
        <v>3.50</v>
      </c>
      <c r="AC30" s="69">
        <v>42</v>
      </c>
      <c r="AD30" s="69">
        <v>40</v>
      </c>
      <c r="AE30" s="80">
        <f t="shared" si="23"/>
        <v>82</v>
      </c>
      <c r="AF30" s="123" t="str">
        <f t="shared" si="24"/>
        <v>A+</v>
      </c>
      <c r="AG30" s="123" t="str">
        <f t="shared" si="25"/>
        <v>4.00</v>
      </c>
      <c r="AH30" s="68">
        <v>45</v>
      </c>
      <c r="AI30" s="69">
        <v>25</v>
      </c>
      <c r="AJ30" s="80">
        <f t="shared" si="26"/>
        <v>70</v>
      </c>
      <c r="AK30" s="123" t="str">
        <f t="shared" si="27"/>
        <v>A-</v>
      </c>
      <c r="AL30" s="123" t="str">
        <f t="shared" si="28"/>
        <v>3.50</v>
      </c>
      <c r="AM30" s="79">
        <v>62</v>
      </c>
      <c r="AN30" s="123" t="str">
        <f t="shared" si="29"/>
        <v>B</v>
      </c>
      <c r="AO30" s="123" t="str">
        <f t="shared" si="30"/>
        <v>3.00</v>
      </c>
      <c r="AP30" s="68">
        <f t="shared" si="31"/>
        <v>70</v>
      </c>
      <c r="AQ30" s="70">
        <v>19</v>
      </c>
      <c r="AR30" s="70">
        <v>19</v>
      </c>
      <c r="AS30" s="71">
        <f t="shared" si="32"/>
        <v>3.6842105263157894</v>
      </c>
      <c r="AT30" s="68">
        <v>498.25</v>
      </c>
      <c r="AU30" s="68"/>
      <c r="AV30" s="70">
        <v>146</v>
      </c>
      <c r="AW30" s="70"/>
      <c r="AX30" s="68">
        <f t="shared" si="33"/>
        <v>568.25</v>
      </c>
      <c r="AY30" s="70">
        <f t="shared" si="34"/>
        <v>165</v>
      </c>
      <c r="AZ30" s="70">
        <f t="shared" si="35"/>
        <v>165</v>
      </c>
      <c r="BA30" s="71">
        <f t="shared" si="36"/>
        <v>3.4439393939393939</v>
      </c>
      <c r="BB30" s="84" t="s">
        <v>5</v>
      </c>
      <c r="BC30" s="133" t="s">
        <v>611</v>
      </c>
      <c r="BD30" s="66" t="str">
        <f t="shared" si="37"/>
        <v>2016-1-8-007</v>
      </c>
      <c r="BE30" s="81"/>
      <c r="BF30" s="81"/>
      <c r="BG30" s="88"/>
    </row>
    <row r="31" spans="1:59" s="58" customFormat="1" ht="33.950000000000003" customHeight="1">
      <c r="A31" s="65">
        <v>8</v>
      </c>
      <c r="B31" s="75" t="s">
        <v>546</v>
      </c>
      <c r="C31" s="116" t="s">
        <v>678</v>
      </c>
      <c r="D31" s="65">
        <v>2016</v>
      </c>
      <c r="E31" s="65" t="s">
        <v>28</v>
      </c>
      <c r="F31" s="73">
        <v>26</v>
      </c>
      <c r="G31" s="73">
        <v>29</v>
      </c>
      <c r="H31" s="68">
        <v>28</v>
      </c>
      <c r="I31" s="80">
        <f t="shared" si="11"/>
        <v>83</v>
      </c>
      <c r="J31" s="123" t="str">
        <f t="shared" si="12"/>
        <v>A+</v>
      </c>
      <c r="K31" s="123" t="str">
        <f t="shared" si="13"/>
        <v>4.00</v>
      </c>
      <c r="L31" s="68">
        <v>71</v>
      </c>
      <c r="M31" s="68">
        <v>14</v>
      </c>
      <c r="N31" s="69">
        <f t="shared" si="14"/>
        <v>85</v>
      </c>
      <c r="O31" s="123" t="str">
        <f t="shared" si="15"/>
        <v>A+</v>
      </c>
      <c r="P31" s="123" t="str">
        <f t="shared" si="16"/>
        <v>4.00</v>
      </c>
      <c r="Q31" s="68">
        <v>26</v>
      </c>
      <c r="R31" s="68">
        <v>32</v>
      </c>
      <c r="S31" s="68">
        <v>30</v>
      </c>
      <c r="T31" s="80">
        <f t="shared" si="17"/>
        <v>88</v>
      </c>
      <c r="U31" s="123" t="str">
        <f t="shared" si="18"/>
        <v>A+</v>
      </c>
      <c r="V31" s="123" t="str">
        <f t="shared" si="19"/>
        <v>4.00</v>
      </c>
      <c r="W31" s="68">
        <v>25.5</v>
      </c>
      <c r="X31" s="68">
        <v>22.5</v>
      </c>
      <c r="Y31" s="69">
        <v>22</v>
      </c>
      <c r="Z31" s="80">
        <f t="shared" si="20"/>
        <v>70</v>
      </c>
      <c r="AA31" s="123" t="str">
        <f t="shared" si="21"/>
        <v>A-</v>
      </c>
      <c r="AB31" s="123" t="str">
        <f t="shared" si="22"/>
        <v>3.50</v>
      </c>
      <c r="AC31" s="69">
        <v>46</v>
      </c>
      <c r="AD31" s="69">
        <v>45</v>
      </c>
      <c r="AE31" s="80">
        <f t="shared" si="23"/>
        <v>91</v>
      </c>
      <c r="AF31" s="123" t="str">
        <f t="shared" si="24"/>
        <v>A+</v>
      </c>
      <c r="AG31" s="123" t="str">
        <f t="shared" si="25"/>
        <v>4.00</v>
      </c>
      <c r="AH31" s="68">
        <v>40</v>
      </c>
      <c r="AI31" s="69">
        <v>30</v>
      </c>
      <c r="AJ31" s="80">
        <f t="shared" si="26"/>
        <v>70</v>
      </c>
      <c r="AK31" s="123" t="str">
        <f t="shared" si="27"/>
        <v>A-</v>
      </c>
      <c r="AL31" s="123" t="str">
        <f t="shared" si="28"/>
        <v>3.50</v>
      </c>
      <c r="AM31" s="79">
        <v>71</v>
      </c>
      <c r="AN31" s="123" t="str">
        <f t="shared" si="29"/>
        <v>A-</v>
      </c>
      <c r="AO31" s="123" t="str">
        <f t="shared" si="30"/>
        <v>3.50</v>
      </c>
      <c r="AP31" s="68">
        <f t="shared" si="31"/>
        <v>71.5</v>
      </c>
      <c r="AQ31" s="70">
        <v>19</v>
      </c>
      <c r="AR31" s="70">
        <v>19</v>
      </c>
      <c r="AS31" s="71">
        <f t="shared" si="32"/>
        <v>3.763157894736842</v>
      </c>
      <c r="AT31" s="68">
        <v>546.5</v>
      </c>
      <c r="AU31" s="68"/>
      <c r="AV31" s="70">
        <v>146</v>
      </c>
      <c r="AW31" s="70"/>
      <c r="AX31" s="68">
        <f t="shared" si="33"/>
        <v>618</v>
      </c>
      <c r="AY31" s="70">
        <f t="shared" si="34"/>
        <v>165</v>
      </c>
      <c r="AZ31" s="70">
        <f t="shared" si="35"/>
        <v>165</v>
      </c>
      <c r="BA31" s="71">
        <f t="shared" si="36"/>
        <v>3.7454545454545456</v>
      </c>
      <c r="BB31" s="84" t="s">
        <v>5</v>
      </c>
      <c r="BC31" s="133" t="s">
        <v>604</v>
      </c>
      <c r="BD31" s="66" t="str">
        <f t="shared" si="37"/>
        <v>2016-1-8-008</v>
      </c>
      <c r="BE31" s="81"/>
      <c r="BF31" s="81"/>
      <c r="BG31" s="85"/>
    </row>
    <row r="32" spans="1:59" s="5" customFormat="1" ht="33.950000000000003" customHeight="1">
      <c r="A32" s="65">
        <v>9</v>
      </c>
      <c r="B32" s="75" t="s">
        <v>547</v>
      </c>
      <c r="C32" s="116" t="s">
        <v>678</v>
      </c>
      <c r="D32" s="65">
        <v>2016</v>
      </c>
      <c r="E32" s="65" t="s">
        <v>28</v>
      </c>
      <c r="F32" s="73">
        <v>26</v>
      </c>
      <c r="G32" s="73">
        <v>26</v>
      </c>
      <c r="H32" s="73">
        <v>23</v>
      </c>
      <c r="I32" s="80">
        <f t="shared" si="11"/>
        <v>75</v>
      </c>
      <c r="J32" s="123" t="str">
        <f t="shared" si="12"/>
        <v>A</v>
      </c>
      <c r="K32" s="123" t="str">
        <f t="shared" si="13"/>
        <v>3.75</v>
      </c>
      <c r="L32" s="68">
        <v>69</v>
      </c>
      <c r="M32" s="68">
        <v>13</v>
      </c>
      <c r="N32" s="69">
        <f t="shared" si="14"/>
        <v>82</v>
      </c>
      <c r="O32" s="123" t="str">
        <f t="shared" si="15"/>
        <v>A+</v>
      </c>
      <c r="P32" s="123" t="str">
        <f t="shared" si="16"/>
        <v>4.00</v>
      </c>
      <c r="Q32" s="68">
        <v>26</v>
      </c>
      <c r="R32" s="68">
        <v>34</v>
      </c>
      <c r="S32" s="68">
        <v>32</v>
      </c>
      <c r="T32" s="80">
        <f t="shared" si="17"/>
        <v>92</v>
      </c>
      <c r="U32" s="123" t="str">
        <f t="shared" si="18"/>
        <v>A+</v>
      </c>
      <c r="V32" s="123" t="str">
        <f t="shared" si="19"/>
        <v>4.00</v>
      </c>
      <c r="W32" s="68">
        <v>24.5</v>
      </c>
      <c r="X32" s="68">
        <v>22.5</v>
      </c>
      <c r="Y32" s="69">
        <v>22.5</v>
      </c>
      <c r="Z32" s="80">
        <f t="shared" si="20"/>
        <v>70</v>
      </c>
      <c r="AA32" s="123" t="str">
        <f t="shared" si="21"/>
        <v>A-</v>
      </c>
      <c r="AB32" s="123" t="str">
        <f t="shared" si="22"/>
        <v>3.50</v>
      </c>
      <c r="AC32" s="69">
        <v>44</v>
      </c>
      <c r="AD32" s="69">
        <v>40</v>
      </c>
      <c r="AE32" s="80">
        <f t="shared" si="23"/>
        <v>84</v>
      </c>
      <c r="AF32" s="123" t="str">
        <f t="shared" si="24"/>
        <v>A+</v>
      </c>
      <c r="AG32" s="123" t="str">
        <f t="shared" si="25"/>
        <v>4.00</v>
      </c>
      <c r="AH32" s="68">
        <v>40</v>
      </c>
      <c r="AI32" s="69">
        <v>36</v>
      </c>
      <c r="AJ32" s="80">
        <f t="shared" si="26"/>
        <v>76</v>
      </c>
      <c r="AK32" s="123" t="str">
        <f t="shared" si="27"/>
        <v>A</v>
      </c>
      <c r="AL32" s="123" t="str">
        <f t="shared" si="28"/>
        <v>3.75</v>
      </c>
      <c r="AM32" s="79">
        <v>67</v>
      </c>
      <c r="AN32" s="123" t="str">
        <f t="shared" si="29"/>
        <v>B+</v>
      </c>
      <c r="AO32" s="123" t="str">
        <f t="shared" si="30"/>
        <v>3.25</v>
      </c>
      <c r="AP32" s="68">
        <f t="shared" si="31"/>
        <v>70.75</v>
      </c>
      <c r="AQ32" s="70">
        <v>19</v>
      </c>
      <c r="AR32" s="70">
        <v>19</v>
      </c>
      <c r="AS32" s="71">
        <f t="shared" si="32"/>
        <v>3.7236842105263159</v>
      </c>
      <c r="AT32" s="68">
        <v>449.75</v>
      </c>
      <c r="AU32" s="68"/>
      <c r="AV32" s="70">
        <v>146</v>
      </c>
      <c r="AW32" s="70"/>
      <c r="AX32" s="68">
        <f t="shared" si="33"/>
        <v>520.5</v>
      </c>
      <c r="AY32" s="70">
        <f t="shared" si="34"/>
        <v>165</v>
      </c>
      <c r="AZ32" s="70">
        <f t="shared" si="35"/>
        <v>165</v>
      </c>
      <c r="BA32" s="71">
        <f t="shared" si="36"/>
        <v>3.1545454545454548</v>
      </c>
      <c r="BB32" s="84" t="s">
        <v>5</v>
      </c>
      <c r="BC32" s="133" t="s">
        <v>619</v>
      </c>
      <c r="BD32" s="66" t="str">
        <f t="shared" si="37"/>
        <v>2016-1-8-009</v>
      </c>
      <c r="BE32" s="81"/>
      <c r="BF32" s="81"/>
      <c r="BG32" s="85"/>
    </row>
    <row r="33" spans="1:59" s="58" customFormat="1" ht="33.950000000000003" customHeight="1">
      <c r="A33" s="65">
        <v>10</v>
      </c>
      <c r="B33" s="75" t="s">
        <v>548</v>
      </c>
      <c r="C33" s="116" t="s">
        <v>678</v>
      </c>
      <c r="D33" s="65">
        <v>2016</v>
      </c>
      <c r="E33" s="65" t="s">
        <v>28</v>
      </c>
      <c r="F33" s="73">
        <v>26</v>
      </c>
      <c r="G33" s="73">
        <v>24</v>
      </c>
      <c r="H33" s="73">
        <v>27</v>
      </c>
      <c r="I33" s="80">
        <f t="shared" si="11"/>
        <v>77</v>
      </c>
      <c r="J33" s="123" t="str">
        <f t="shared" si="12"/>
        <v>A</v>
      </c>
      <c r="K33" s="123" t="str">
        <f t="shared" si="13"/>
        <v>3.75</v>
      </c>
      <c r="L33" s="68">
        <v>70</v>
      </c>
      <c r="M33" s="68">
        <v>13</v>
      </c>
      <c r="N33" s="69">
        <f t="shared" si="14"/>
        <v>83</v>
      </c>
      <c r="O33" s="123" t="str">
        <f t="shared" si="15"/>
        <v>A+</v>
      </c>
      <c r="P33" s="123" t="str">
        <f t="shared" si="16"/>
        <v>4.00</v>
      </c>
      <c r="Q33" s="68">
        <v>26</v>
      </c>
      <c r="R33" s="68">
        <v>33</v>
      </c>
      <c r="S33" s="68">
        <v>28</v>
      </c>
      <c r="T33" s="80">
        <f t="shared" si="17"/>
        <v>87</v>
      </c>
      <c r="U33" s="123" t="str">
        <f t="shared" si="18"/>
        <v>A+</v>
      </c>
      <c r="V33" s="123" t="str">
        <f t="shared" si="19"/>
        <v>4.00</v>
      </c>
      <c r="W33" s="68">
        <v>24.5</v>
      </c>
      <c r="X33" s="68">
        <v>24</v>
      </c>
      <c r="Y33" s="69">
        <v>23</v>
      </c>
      <c r="Z33" s="80">
        <f t="shared" si="20"/>
        <v>72</v>
      </c>
      <c r="AA33" s="123" t="str">
        <f t="shared" si="21"/>
        <v>A-</v>
      </c>
      <c r="AB33" s="123" t="str">
        <f t="shared" si="22"/>
        <v>3.50</v>
      </c>
      <c r="AC33" s="69">
        <v>45</v>
      </c>
      <c r="AD33" s="69">
        <v>45</v>
      </c>
      <c r="AE33" s="80">
        <f t="shared" si="23"/>
        <v>90</v>
      </c>
      <c r="AF33" s="123" t="str">
        <f t="shared" si="24"/>
        <v>A+</v>
      </c>
      <c r="AG33" s="123" t="str">
        <f t="shared" si="25"/>
        <v>4.00</v>
      </c>
      <c r="AH33" s="68">
        <v>40</v>
      </c>
      <c r="AI33" s="69">
        <v>33</v>
      </c>
      <c r="AJ33" s="80">
        <f t="shared" si="26"/>
        <v>73</v>
      </c>
      <c r="AK33" s="123" t="str">
        <f t="shared" si="27"/>
        <v>A-</v>
      </c>
      <c r="AL33" s="123" t="str">
        <f t="shared" si="28"/>
        <v>3.50</v>
      </c>
      <c r="AM33" s="79">
        <v>64</v>
      </c>
      <c r="AN33" s="123" t="str">
        <f t="shared" si="29"/>
        <v>B</v>
      </c>
      <c r="AO33" s="123" t="str">
        <f t="shared" si="30"/>
        <v>3.00</v>
      </c>
      <c r="AP33" s="68">
        <f t="shared" si="31"/>
        <v>69.25</v>
      </c>
      <c r="AQ33" s="70">
        <v>19</v>
      </c>
      <c r="AR33" s="70">
        <v>19</v>
      </c>
      <c r="AS33" s="71">
        <f t="shared" si="32"/>
        <v>3.6447368421052633</v>
      </c>
      <c r="AT33" s="68">
        <v>522.5</v>
      </c>
      <c r="AU33" s="68"/>
      <c r="AV33" s="70">
        <v>146</v>
      </c>
      <c r="AW33" s="70"/>
      <c r="AX33" s="68">
        <f t="shared" si="33"/>
        <v>591.75</v>
      </c>
      <c r="AY33" s="70">
        <f t="shared" si="34"/>
        <v>165</v>
      </c>
      <c r="AZ33" s="70">
        <f t="shared" si="35"/>
        <v>165</v>
      </c>
      <c r="BA33" s="71">
        <f t="shared" si="36"/>
        <v>3.5863636363636364</v>
      </c>
      <c r="BB33" s="84" t="s">
        <v>5</v>
      </c>
      <c r="BC33" s="133" t="s">
        <v>607</v>
      </c>
      <c r="BD33" s="66" t="str">
        <f t="shared" si="37"/>
        <v>2016-1-8-010</v>
      </c>
      <c r="BE33" s="81"/>
      <c r="BF33" s="81"/>
      <c r="BG33" s="85"/>
    </row>
    <row r="34" spans="1:59" ht="15.75">
      <c r="S34" s="77"/>
    </row>
    <row r="35" spans="1:59" ht="15.75">
      <c r="S35" s="77"/>
    </row>
    <row r="36" spans="1:59" ht="15.75">
      <c r="S36" s="77"/>
    </row>
  </sheetData>
  <mergeCells count="104">
    <mergeCell ref="BA22:BA23"/>
    <mergeCell ref="AO21:AO23"/>
    <mergeCell ref="BD17:BD23"/>
    <mergeCell ref="AM17:AO17"/>
    <mergeCell ref="AP17:AP23"/>
    <mergeCell ref="AQ17:AQ23"/>
    <mergeCell ref="AM18:AO18"/>
    <mergeCell ref="AM19:AO19"/>
    <mergeCell ref="AM20:AO20"/>
    <mergeCell ref="Z22:Z23"/>
    <mergeCell ref="AC22:AC23"/>
    <mergeCell ref="AD22:AD23"/>
    <mergeCell ref="AK21:AK23"/>
    <mergeCell ref="AL21:AL23"/>
    <mergeCell ref="AN21:AN23"/>
    <mergeCell ref="AA21:AA23"/>
    <mergeCell ref="AB21:AB23"/>
    <mergeCell ref="AF21:AF23"/>
    <mergeCell ref="AE22:AE23"/>
    <mergeCell ref="AG21:AG23"/>
    <mergeCell ref="AH22:AH23"/>
    <mergeCell ref="AI22:AI23"/>
    <mergeCell ref="AJ22:AJ23"/>
    <mergeCell ref="AM22:AM23"/>
    <mergeCell ref="AS22:AS23"/>
    <mergeCell ref="X21:Y21"/>
    <mergeCell ref="G21:H21"/>
    <mergeCell ref="J21:J23"/>
    <mergeCell ref="K21:K23"/>
    <mergeCell ref="O21:O23"/>
    <mergeCell ref="P21:P23"/>
    <mergeCell ref="R21:S21"/>
    <mergeCell ref="N22:N23"/>
    <mergeCell ref="Q22:Q23"/>
    <mergeCell ref="R22:S22"/>
    <mergeCell ref="T22:T23"/>
    <mergeCell ref="W22:W23"/>
    <mergeCell ref="X22:Y22"/>
    <mergeCell ref="W20:AB20"/>
    <mergeCell ref="AC20:AG20"/>
    <mergeCell ref="AH20:AL20"/>
    <mergeCell ref="F19:K19"/>
    <mergeCell ref="L19:P19"/>
    <mergeCell ref="Q19:V19"/>
    <mergeCell ref="W19:AB19"/>
    <mergeCell ref="AC19:AG19"/>
    <mergeCell ref="AH19:AL19"/>
    <mergeCell ref="BE17:BE23"/>
    <mergeCell ref="BF17:BF23"/>
    <mergeCell ref="BG17:BG23"/>
    <mergeCell ref="F18:K18"/>
    <mergeCell ref="L18:P18"/>
    <mergeCell ref="Q18:V18"/>
    <mergeCell ref="W18:AB18"/>
    <mergeCell ref="AC18:AG18"/>
    <mergeCell ref="AH18:AL18"/>
    <mergeCell ref="AX17:AX23"/>
    <mergeCell ref="AY17:AY23"/>
    <mergeCell ref="AZ17:AZ23"/>
    <mergeCell ref="BA17:BA21"/>
    <mergeCell ref="BB17:BB23"/>
    <mergeCell ref="BC17:BC23"/>
    <mergeCell ref="AR17:AR23"/>
    <mergeCell ref="AS17:AS21"/>
    <mergeCell ref="AT17:AT23"/>
    <mergeCell ref="AU17:AU23"/>
    <mergeCell ref="AV17:AV23"/>
    <mergeCell ref="AW17:AW23"/>
    <mergeCell ref="W17:AB17"/>
    <mergeCell ref="AC17:AG17"/>
    <mergeCell ref="AH17:AL17"/>
    <mergeCell ref="H15:L15"/>
    <mergeCell ref="M15:Q15"/>
    <mergeCell ref="A17:A23"/>
    <mergeCell ref="B17:B23"/>
    <mergeCell ref="C17:C23"/>
    <mergeCell ref="D17:D23"/>
    <mergeCell ref="E17:E21"/>
    <mergeCell ref="Q17:V17"/>
    <mergeCell ref="F20:K20"/>
    <mergeCell ref="L20:P20"/>
    <mergeCell ref="Q20:V20"/>
    <mergeCell ref="E22:E23"/>
    <mergeCell ref="F22:F23"/>
    <mergeCell ref="G22:H22"/>
    <mergeCell ref="I22:I23"/>
    <mergeCell ref="L22:L23"/>
    <mergeCell ref="M22:M23"/>
    <mergeCell ref="U21:U23"/>
    <mergeCell ref="V21:V23"/>
    <mergeCell ref="F17:P17"/>
    <mergeCell ref="AW11:AX11"/>
    <mergeCell ref="H12:L12"/>
    <mergeCell ref="M12:Q12"/>
    <mergeCell ref="H13:L13"/>
    <mergeCell ref="M13:Q13"/>
    <mergeCell ref="H14:L14"/>
    <mergeCell ref="M14:Q14"/>
    <mergeCell ref="C2:E2"/>
    <mergeCell ref="W3:AN3"/>
    <mergeCell ref="W4:AN4"/>
    <mergeCell ref="W5:AN5"/>
    <mergeCell ref="W6:AN6"/>
    <mergeCell ref="W7:AN7"/>
  </mergeCells>
  <conditionalFormatting sqref="F24:I33 R24:T33 X24:Z33 AC24:AL33 AN24:AO33 L24:P33">
    <cfRule type="containsText" dxfId="9" priority="186" operator="containsText" text="F">
      <formula>NOT(ISERROR(SEARCH("F",F24)))</formula>
    </cfRule>
  </conditionalFormatting>
  <conditionalFormatting sqref="I24:K33 T24:V33 Z24:AB33 AE24:AG33 AJ24:AO33 O24:P33">
    <cfRule type="cellIs" dxfId="8" priority="185" operator="equal">
      <formula>"F"</formula>
    </cfRule>
  </conditionalFormatting>
  <conditionalFormatting sqref="J24:K33 U24:W33 AA24:AB33 AF24:AG33 AK24:AL33 AN24:AO33 O24:Q33">
    <cfRule type="containsText" dxfId="7" priority="183" operator="containsText" text="F">
      <formula>NOT(ISERROR(SEARCH("F",J24)))</formula>
    </cfRule>
  </conditionalFormatting>
  <conditionalFormatting sqref="I24:K33 T24:V33 Z24:AB33 AE24:AG33 AJ24:AL33 AN24:AO33 O24:P33">
    <cfRule type="containsText" dxfId="6" priority="173" operator="containsText" text="Absent">
      <formula>NOT(ISERROR(SEARCH("Absent",I24)))</formula>
    </cfRule>
    <cfRule type="containsText" dxfId="5" priority="174" operator="containsText" text="F">
      <formula>NOT(ISERROR(SEARCH("F",I24)))</formula>
    </cfRule>
  </conditionalFormatting>
  <pageMargins left="2" right="1.5" top="0.75" bottom="0.5" header="0.3" footer="0.3"/>
  <pageSetup paperSize="15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CC33"/>
  <sheetViews>
    <sheetView showWhiteSpace="0" view="pageBreakPreview" zoomScale="25" zoomScaleSheetLayoutView="25" workbookViewId="0">
      <selection activeCell="N25" sqref="N25"/>
    </sheetView>
  </sheetViews>
  <sheetFormatPr defaultColWidth="9.140625" defaultRowHeight="15"/>
  <cols>
    <col min="1" max="1" width="5.7109375" style="3" customWidth="1"/>
    <col min="2" max="2" width="15.7109375" style="19" customWidth="1"/>
    <col min="3" max="3" width="30.7109375" style="19" customWidth="1"/>
    <col min="4" max="4" width="12.7109375" style="3" customWidth="1"/>
    <col min="5" max="5" width="30.7109375" style="8" customWidth="1"/>
    <col min="6" max="77" width="5.42578125" style="3" customWidth="1"/>
    <col min="78" max="78" width="15.7109375" style="27" customWidth="1"/>
    <col min="79" max="80" width="15.7109375" style="19" customWidth="1"/>
    <col min="81" max="81" width="15.7109375" style="11" customWidth="1"/>
    <col min="82" max="16384" width="9.140625" style="3"/>
  </cols>
  <sheetData>
    <row r="2" spans="2:81">
      <c r="C2" s="169" t="s">
        <v>36</v>
      </c>
      <c r="D2" s="170"/>
      <c r="E2" s="171"/>
    </row>
    <row r="3" spans="2:81" s="18" customFormat="1" ht="27" customHeight="1">
      <c r="B3" s="12"/>
      <c r="C3" s="52" t="s">
        <v>89</v>
      </c>
      <c r="D3" s="52" t="s">
        <v>90</v>
      </c>
      <c r="E3" s="52" t="s">
        <v>1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41" t="s">
        <v>30</v>
      </c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28"/>
      <c r="CA3" s="23"/>
      <c r="CB3" s="23"/>
      <c r="CC3" s="17"/>
    </row>
    <row r="4" spans="2:81" ht="20.25">
      <c r="B4" s="38"/>
      <c r="C4" s="104" t="s">
        <v>91</v>
      </c>
      <c r="D4" s="104" t="s">
        <v>2</v>
      </c>
      <c r="E4" s="105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42" t="s">
        <v>31</v>
      </c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29"/>
      <c r="CA4" s="20"/>
      <c r="CB4" s="20"/>
      <c r="CC4" s="10"/>
    </row>
    <row r="5" spans="2:81" ht="16.5" customHeight="1">
      <c r="B5" s="22"/>
      <c r="C5" s="104" t="s">
        <v>124</v>
      </c>
      <c r="D5" s="104" t="s">
        <v>3</v>
      </c>
      <c r="E5" s="105">
        <v>3.75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42" t="s">
        <v>64</v>
      </c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/>
      <c r="BY5" s="120"/>
      <c r="BZ5" s="29"/>
      <c r="CA5" s="39"/>
      <c r="CB5" s="39"/>
      <c r="CC5" s="39"/>
    </row>
    <row r="6" spans="2:81" ht="20.25">
      <c r="B6" s="38"/>
      <c r="C6" s="104" t="s">
        <v>125</v>
      </c>
      <c r="D6" s="104" t="s">
        <v>7</v>
      </c>
      <c r="E6" s="105">
        <v>3.5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43" t="s">
        <v>85</v>
      </c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43"/>
      <c r="AO6" s="143"/>
      <c r="AP6" s="143"/>
      <c r="AQ6" s="143"/>
      <c r="AR6" s="143"/>
      <c r="AS6" s="143"/>
      <c r="AT6" s="143"/>
      <c r="AU6" s="143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29"/>
      <c r="CA6" s="20"/>
      <c r="CB6" s="20"/>
      <c r="CC6" s="10"/>
    </row>
    <row r="7" spans="2:81" ht="16.5" customHeight="1">
      <c r="B7" s="38"/>
      <c r="C7" s="104" t="s">
        <v>126</v>
      </c>
      <c r="D7" s="104" t="s">
        <v>9</v>
      </c>
      <c r="E7" s="105">
        <v>3.25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44" t="s">
        <v>117</v>
      </c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2"/>
      <c r="BJ7" s="122"/>
      <c r="BK7" s="122"/>
      <c r="BL7" s="122"/>
      <c r="BM7" s="122"/>
      <c r="BN7" s="122"/>
      <c r="BO7" s="122"/>
      <c r="BP7" s="122"/>
      <c r="BQ7" s="122"/>
      <c r="BR7" s="122"/>
      <c r="BS7" s="122"/>
      <c r="BT7" s="122"/>
      <c r="BU7" s="122"/>
      <c r="BV7" s="122"/>
      <c r="BW7" s="122"/>
      <c r="BX7" s="122"/>
      <c r="BY7" s="122"/>
    </row>
    <row r="8" spans="2:81">
      <c r="B8" s="38"/>
      <c r="C8" s="104" t="s">
        <v>127</v>
      </c>
      <c r="D8" s="104" t="s">
        <v>10</v>
      </c>
      <c r="E8" s="105">
        <v>3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</row>
    <row r="9" spans="2:81" ht="15.75" customHeight="1">
      <c r="B9" s="38"/>
      <c r="C9" s="104" t="s">
        <v>128</v>
      </c>
      <c r="D9" s="104" t="s">
        <v>12</v>
      </c>
      <c r="E9" s="105">
        <v>2.75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1"/>
      <c r="AT9" s="1"/>
    </row>
    <row r="10" spans="2:81">
      <c r="B10" s="38"/>
      <c r="C10" s="104" t="s">
        <v>129</v>
      </c>
      <c r="D10" s="104" t="s">
        <v>13</v>
      </c>
      <c r="E10" s="105">
        <v>2.5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2:81">
      <c r="B11" s="38"/>
      <c r="C11" s="104" t="s">
        <v>130</v>
      </c>
      <c r="D11" s="104" t="s">
        <v>14</v>
      </c>
      <c r="E11" s="105">
        <v>2.25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BZ11" s="12"/>
    </row>
    <row r="12" spans="2:81" ht="15" customHeight="1">
      <c r="B12" s="38"/>
      <c r="C12" s="104" t="s">
        <v>131</v>
      </c>
      <c r="D12" s="104" t="s">
        <v>15</v>
      </c>
      <c r="E12" s="105">
        <v>2</v>
      </c>
      <c r="F12" s="1"/>
      <c r="G12" s="1"/>
      <c r="H12" s="149" t="s">
        <v>49</v>
      </c>
      <c r="I12" s="150"/>
      <c r="J12" s="150"/>
      <c r="K12" s="150"/>
      <c r="L12" s="150"/>
      <c r="M12" s="157" t="s">
        <v>86</v>
      </c>
      <c r="N12" s="158"/>
      <c r="O12" s="158"/>
      <c r="P12" s="158"/>
      <c r="Q12" s="158"/>
      <c r="R12" s="13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BZ12" s="54"/>
      <c r="CA12" s="40"/>
      <c r="CB12" s="38"/>
      <c r="CC12" s="41"/>
    </row>
    <row r="13" spans="2:81" ht="15" customHeight="1">
      <c r="B13" s="38"/>
      <c r="C13" s="104" t="s">
        <v>92</v>
      </c>
      <c r="D13" s="104" t="s">
        <v>16</v>
      </c>
      <c r="E13" s="105">
        <v>0</v>
      </c>
      <c r="F13" s="1"/>
      <c r="G13" s="1"/>
      <c r="H13" s="149" t="s">
        <v>37</v>
      </c>
      <c r="I13" s="150"/>
      <c r="J13" s="150"/>
      <c r="K13" s="150"/>
      <c r="L13" s="150"/>
      <c r="M13" s="155" t="s">
        <v>38</v>
      </c>
      <c r="N13" s="156"/>
      <c r="O13" s="156"/>
      <c r="P13" s="156"/>
      <c r="Q13" s="156"/>
      <c r="R13" s="13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9"/>
      <c r="AI13" s="9"/>
      <c r="AJ13" s="9"/>
      <c r="AK13" s="9"/>
      <c r="AL13" s="9"/>
      <c r="AM13" s="9"/>
      <c r="AN13" s="9"/>
      <c r="AO13" s="1"/>
      <c r="AP13" s="1"/>
      <c r="AQ13" s="1"/>
      <c r="AR13" s="1"/>
      <c r="BZ13" s="54"/>
      <c r="CA13" s="40"/>
      <c r="CB13" s="38"/>
      <c r="CC13" s="41"/>
    </row>
    <row r="14" spans="2:81">
      <c r="B14" s="38"/>
      <c r="C14" s="104" t="s">
        <v>18</v>
      </c>
      <c r="D14" s="104" t="s">
        <v>17</v>
      </c>
      <c r="E14" s="106" t="s">
        <v>132</v>
      </c>
      <c r="F14" s="1"/>
      <c r="G14" s="1"/>
      <c r="H14" s="149" t="s">
        <v>39</v>
      </c>
      <c r="I14" s="150"/>
      <c r="J14" s="150"/>
      <c r="K14" s="150"/>
      <c r="L14" s="150"/>
      <c r="M14" s="155" t="s">
        <v>40</v>
      </c>
      <c r="N14" s="156"/>
      <c r="O14" s="156"/>
      <c r="P14" s="156"/>
      <c r="Q14" s="156"/>
      <c r="R14" s="9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9"/>
      <c r="AI14" s="33"/>
      <c r="AJ14" s="33"/>
      <c r="AK14" s="33"/>
      <c r="AL14" s="33"/>
      <c r="AM14" s="33"/>
      <c r="AN14" s="33"/>
      <c r="AO14" s="1"/>
      <c r="AP14" s="1"/>
      <c r="AQ14" s="1"/>
      <c r="AR14" s="1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2"/>
      <c r="CA14" s="20"/>
      <c r="CB14" s="20"/>
      <c r="CC14" s="10"/>
    </row>
    <row r="15" spans="2:81" ht="22.5" customHeight="1">
      <c r="B15" s="38"/>
      <c r="C15" s="104" t="s">
        <v>96</v>
      </c>
      <c r="D15" s="104" t="s">
        <v>19</v>
      </c>
      <c r="E15" s="106" t="s">
        <v>132</v>
      </c>
      <c r="F15" s="1"/>
      <c r="G15" s="1"/>
      <c r="H15" s="151" t="s">
        <v>79</v>
      </c>
      <c r="I15" s="152"/>
      <c r="J15" s="152"/>
      <c r="K15" s="152"/>
      <c r="L15" s="152"/>
      <c r="M15" s="174" t="s">
        <v>80</v>
      </c>
      <c r="N15" s="156"/>
      <c r="O15" s="156"/>
      <c r="P15" s="156"/>
      <c r="Q15" s="156"/>
      <c r="R15" s="9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9"/>
      <c r="AI15" s="33"/>
      <c r="AJ15" s="33"/>
      <c r="AK15" s="33"/>
      <c r="AL15" s="33"/>
      <c r="AM15" s="33"/>
      <c r="AN15" s="33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31"/>
      <c r="CA15" s="20"/>
      <c r="CB15" s="20"/>
      <c r="CC15" s="10"/>
    </row>
    <row r="16" spans="2:81" s="115" customFormat="1" ht="20.100000000000001" customHeight="1">
      <c r="B16" s="46"/>
      <c r="C16" s="44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4"/>
      <c r="CA16" s="44"/>
      <c r="CB16" s="44"/>
      <c r="CC16" s="10"/>
    </row>
    <row r="17" spans="1:81" s="24" customFormat="1" ht="22.5" customHeight="1">
      <c r="A17" s="175" t="s">
        <v>52</v>
      </c>
      <c r="B17" s="175" t="s">
        <v>34</v>
      </c>
      <c r="C17" s="176" t="s">
        <v>53</v>
      </c>
      <c r="D17" s="177" t="s">
        <v>94</v>
      </c>
      <c r="E17" s="176" t="s">
        <v>29</v>
      </c>
      <c r="F17" s="168" t="s">
        <v>58</v>
      </c>
      <c r="G17" s="168"/>
      <c r="H17" s="168"/>
      <c r="I17" s="168"/>
      <c r="J17" s="168"/>
      <c r="K17" s="168"/>
      <c r="L17" s="168" t="s">
        <v>69</v>
      </c>
      <c r="M17" s="168"/>
      <c r="N17" s="168"/>
      <c r="O17" s="168"/>
      <c r="P17" s="168"/>
      <c r="Q17" s="168"/>
      <c r="R17" s="168" t="s">
        <v>56</v>
      </c>
      <c r="S17" s="168"/>
      <c r="T17" s="168"/>
      <c r="U17" s="168"/>
      <c r="V17" s="168"/>
      <c r="W17" s="168"/>
      <c r="X17" s="168" t="s">
        <v>50</v>
      </c>
      <c r="Y17" s="168"/>
      <c r="Z17" s="168"/>
      <c r="AA17" s="168"/>
      <c r="AB17" s="168"/>
      <c r="AC17" s="168"/>
      <c r="AD17" s="168" t="s">
        <v>95</v>
      </c>
      <c r="AE17" s="168"/>
      <c r="AF17" s="168"/>
      <c r="AG17" s="168"/>
      <c r="AH17" s="168"/>
      <c r="AI17" s="168"/>
      <c r="AJ17" s="147" t="s">
        <v>76</v>
      </c>
      <c r="AK17" s="147"/>
      <c r="AL17" s="147"/>
      <c r="AM17" s="147"/>
      <c r="AN17" s="147"/>
      <c r="AO17" s="147"/>
      <c r="AP17" s="168" t="s">
        <v>74</v>
      </c>
      <c r="AQ17" s="168"/>
      <c r="AR17" s="168"/>
      <c r="AS17" s="168"/>
      <c r="AT17" s="168"/>
      <c r="AU17" s="168"/>
      <c r="AV17" s="168" t="s">
        <v>61</v>
      </c>
      <c r="AW17" s="168"/>
      <c r="AX17" s="168"/>
      <c r="AY17" s="168"/>
      <c r="AZ17" s="168"/>
      <c r="BA17" s="168"/>
      <c r="BB17" s="168" t="s">
        <v>72</v>
      </c>
      <c r="BC17" s="168"/>
      <c r="BD17" s="168"/>
      <c r="BE17" s="168"/>
      <c r="BF17" s="168"/>
      <c r="BG17" s="168"/>
      <c r="BH17" s="168" t="s">
        <v>71</v>
      </c>
      <c r="BI17" s="168"/>
      <c r="BJ17" s="168"/>
      <c r="BK17" s="168"/>
      <c r="BL17" s="168"/>
      <c r="BM17" s="168"/>
      <c r="BN17" s="147" t="s">
        <v>227</v>
      </c>
      <c r="BO17" s="147"/>
      <c r="BP17" s="147"/>
      <c r="BQ17" s="147"/>
      <c r="BR17" s="147"/>
      <c r="BS17" s="147"/>
      <c r="BT17" s="147" t="s">
        <v>229</v>
      </c>
      <c r="BU17" s="147"/>
      <c r="BV17" s="147"/>
      <c r="BW17" s="147"/>
      <c r="BX17" s="147"/>
      <c r="BY17" s="147"/>
      <c r="BZ17" s="173" t="s">
        <v>24</v>
      </c>
      <c r="CA17" s="173" t="s">
        <v>34</v>
      </c>
      <c r="CB17" s="173" t="s">
        <v>65</v>
      </c>
      <c r="CC17" s="173" t="s">
        <v>66</v>
      </c>
    </row>
    <row r="18" spans="1:81" s="24" customFormat="1" ht="15.75" customHeight="1">
      <c r="A18" s="175"/>
      <c r="B18" s="175"/>
      <c r="C18" s="176"/>
      <c r="D18" s="177"/>
      <c r="E18" s="176"/>
      <c r="F18" s="147" t="s">
        <v>59</v>
      </c>
      <c r="G18" s="147"/>
      <c r="H18" s="147"/>
      <c r="I18" s="147"/>
      <c r="J18" s="147"/>
      <c r="K18" s="147"/>
      <c r="L18" s="147" t="s">
        <v>60</v>
      </c>
      <c r="M18" s="147"/>
      <c r="N18" s="147"/>
      <c r="O18" s="147"/>
      <c r="P18" s="147"/>
      <c r="Q18" s="147"/>
      <c r="R18" s="147" t="s">
        <v>57</v>
      </c>
      <c r="S18" s="147"/>
      <c r="T18" s="147"/>
      <c r="U18" s="147"/>
      <c r="V18" s="147"/>
      <c r="W18" s="147"/>
      <c r="X18" s="147" t="s">
        <v>51</v>
      </c>
      <c r="Y18" s="147"/>
      <c r="Z18" s="147"/>
      <c r="AA18" s="147"/>
      <c r="AB18" s="147"/>
      <c r="AC18" s="147"/>
      <c r="AD18" s="147" t="s">
        <v>63</v>
      </c>
      <c r="AE18" s="147"/>
      <c r="AF18" s="147"/>
      <c r="AG18" s="147"/>
      <c r="AH18" s="147"/>
      <c r="AI18" s="147"/>
      <c r="AJ18" s="147" t="s">
        <v>77</v>
      </c>
      <c r="AK18" s="147"/>
      <c r="AL18" s="147"/>
      <c r="AM18" s="147"/>
      <c r="AN18" s="147"/>
      <c r="AO18" s="147"/>
      <c r="AP18" s="147" t="s">
        <v>75</v>
      </c>
      <c r="AQ18" s="147"/>
      <c r="AR18" s="147"/>
      <c r="AS18" s="147"/>
      <c r="AT18" s="147"/>
      <c r="AU18" s="147"/>
      <c r="AV18" s="147" t="s">
        <v>62</v>
      </c>
      <c r="AW18" s="147"/>
      <c r="AX18" s="147"/>
      <c r="AY18" s="147"/>
      <c r="AZ18" s="147"/>
      <c r="BA18" s="147"/>
      <c r="BB18" s="147" t="s">
        <v>73</v>
      </c>
      <c r="BC18" s="147"/>
      <c r="BD18" s="147"/>
      <c r="BE18" s="147"/>
      <c r="BF18" s="147"/>
      <c r="BG18" s="147"/>
      <c r="BH18" s="147" t="s">
        <v>226</v>
      </c>
      <c r="BI18" s="147"/>
      <c r="BJ18" s="147"/>
      <c r="BK18" s="147"/>
      <c r="BL18" s="147"/>
      <c r="BM18" s="147"/>
      <c r="BN18" s="147" t="s">
        <v>228</v>
      </c>
      <c r="BO18" s="147"/>
      <c r="BP18" s="147"/>
      <c r="BQ18" s="147"/>
      <c r="BR18" s="147"/>
      <c r="BS18" s="147"/>
      <c r="BT18" s="147" t="s">
        <v>230</v>
      </c>
      <c r="BU18" s="147"/>
      <c r="BV18" s="147"/>
      <c r="BW18" s="147"/>
      <c r="BX18" s="147"/>
      <c r="BY18" s="147"/>
      <c r="BZ18" s="173"/>
      <c r="CA18" s="173"/>
      <c r="CB18" s="173"/>
      <c r="CC18" s="173"/>
    </row>
    <row r="19" spans="1:81" s="24" customFormat="1" ht="15" customHeight="1">
      <c r="A19" s="175"/>
      <c r="B19" s="175"/>
      <c r="C19" s="176"/>
      <c r="D19" s="177"/>
      <c r="E19" s="176"/>
      <c r="F19" s="168" t="s">
        <v>20</v>
      </c>
      <c r="G19" s="168"/>
      <c r="H19" s="168"/>
      <c r="I19" s="168"/>
      <c r="J19" s="168"/>
      <c r="K19" s="168"/>
      <c r="L19" s="168" t="s">
        <v>20</v>
      </c>
      <c r="M19" s="168"/>
      <c r="N19" s="168"/>
      <c r="O19" s="168"/>
      <c r="P19" s="168"/>
      <c r="Q19" s="168"/>
      <c r="R19" s="168" t="s">
        <v>20</v>
      </c>
      <c r="S19" s="168"/>
      <c r="T19" s="168"/>
      <c r="U19" s="168"/>
      <c r="V19" s="168"/>
      <c r="W19" s="168"/>
      <c r="X19" s="168" t="s">
        <v>20</v>
      </c>
      <c r="Y19" s="168"/>
      <c r="Z19" s="168"/>
      <c r="AA19" s="168"/>
      <c r="AB19" s="168"/>
      <c r="AC19" s="168"/>
      <c r="AD19" s="168" t="s">
        <v>20</v>
      </c>
      <c r="AE19" s="168"/>
      <c r="AF19" s="168"/>
      <c r="AG19" s="168"/>
      <c r="AH19" s="168"/>
      <c r="AI19" s="168"/>
      <c r="AJ19" s="168" t="s">
        <v>20</v>
      </c>
      <c r="AK19" s="168"/>
      <c r="AL19" s="168"/>
      <c r="AM19" s="168"/>
      <c r="AN19" s="168"/>
      <c r="AO19" s="168"/>
      <c r="AP19" s="168" t="s">
        <v>20</v>
      </c>
      <c r="AQ19" s="168"/>
      <c r="AR19" s="168"/>
      <c r="AS19" s="168"/>
      <c r="AT19" s="168"/>
      <c r="AU19" s="168"/>
      <c r="AV19" s="168" t="s">
        <v>20</v>
      </c>
      <c r="AW19" s="168"/>
      <c r="AX19" s="168"/>
      <c r="AY19" s="168"/>
      <c r="AZ19" s="168"/>
      <c r="BA19" s="168"/>
      <c r="BB19" s="168" t="s">
        <v>20</v>
      </c>
      <c r="BC19" s="168"/>
      <c r="BD19" s="168"/>
      <c r="BE19" s="168"/>
      <c r="BF19" s="168"/>
      <c r="BG19" s="168"/>
      <c r="BH19" s="168" t="s">
        <v>20</v>
      </c>
      <c r="BI19" s="168"/>
      <c r="BJ19" s="168"/>
      <c r="BK19" s="168"/>
      <c r="BL19" s="168"/>
      <c r="BM19" s="168"/>
      <c r="BN19" s="168" t="s">
        <v>20</v>
      </c>
      <c r="BO19" s="168"/>
      <c r="BP19" s="168"/>
      <c r="BQ19" s="168"/>
      <c r="BR19" s="168"/>
      <c r="BS19" s="168"/>
      <c r="BT19" s="168" t="s">
        <v>20</v>
      </c>
      <c r="BU19" s="168"/>
      <c r="BV19" s="168"/>
      <c r="BW19" s="168"/>
      <c r="BX19" s="168"/>
      <c r="BY19" s="168"/>
      <c r="BZ19" s="173"/>
      <c r="CA19" s="173"/>
      <c r="CB19" s="173"/>
      <c r="CC19" s="173"/>
    </row>
    <row r="20" spans="1:81" s="24" customFormat="1" ht="15" customHeight="1">
      <c r="A20" s="175"/>
      <c r="B20" s="175"/>
      <c r="C20" s="176"/>
      <c r="D20" s="177"/>
      <c r="E20" s="176"/>
      <c r="F20" s="168" t="s">
        <v>22</v>
      </c>
      <c r="G20" s="168"/>
      <c r="H20" s="168"/>
      <c r="I20" s="168"/>
      <c r="J20" s="168"/>
      <c r="K20" s="168"/>
      <c r="L20" s="168" t="s">
        <v>32</v>
      </c>
      <c r="M20" s="168"/>
      <c r="N20" s="168"/>
      <c r="O20" s="168"/>
      <c r="P20" s="168"/>
      <c r="Q20" s="168"/>
      <c r="R20" s="168" t="s">
        <v>32</v>
      </c>
      <c r="S20" s="168"/>
      <c r="T20" s="168"/>
      <c r="U20" s="168"/>
      <c r="V20" s="168"/>
      <c r="W20" s="168"/>
      <c r="X20" s="168" t="s">
        <v>22</v>
      </c>
      <c r="Y20" s="168"/>
      <c r="Z20" s="168"/>
      <c r="AA20" s="168"/>
      <c r="AB20" s="168"/>
      <c r="AC20" s="168"/>
      <c r="AD20" s="168" t="s">
        <v>22</v>
      </c>
      <c r="AE20" s="168"/>
      <c r="AF20" s="168"/>
      <c r="AG20" s="168"/>
      <c r="AH20" s="168"/>
      <c r="AI20" s="168"/>
      <c r="AJ20" s="168" t="s">
        <v>32</v>
      </c>
      <c r="AK20" s="168"/>
      <c r="AL20" s="168"/>
      <c r="AM20" s="168"/>
      <c r="AN20" s="168"/>
      <c r="AO20" s="168"/>
      <c r="AP20" s="168" t="s">
        <v>32</v>
      </c>
      <c r="AQ20" s="168"/>
      <c r="AR20" s="168"/>
      <c r="AS20" s="168"/>
      <c r="AT20" s="168"/>
      <c r="AU20" s="168"/>
      <c r="AV20" s="168" t="s">
        <v>22</v>
      </c>
      <c r="AW20" s="168"/>
      <c r="AX20" s="168"/>
      <c r="AY20" s="168"/>
      <c r="AZ20" s="168"/>
      <c r="BA20" s="168"/>
      <c r="BB20" s="168" t="s">
        <v>32</v>
      </c>
      <c r="BC20" s="168"/>
      <c r="BD20" s="168"/>
      <c r="BE20" s="168"/>
      <c r="BF20" s="168"/>
      <c r="BG20" s="168"/>
      <c r="BH20" s="168" t="s">
        <v>32</v>
      </c>
      <c r="BI20" s="168"/>
      <c r="BJ20" s="168"/>
      <c r="BK20" s="168"/>
      <c r="BL20" s="168"/>
      <c r="BM20" s="168"/>
      <c r="BN20" s="168" t="s">
        <v>22</v>
      </c>
      <c r="BO20" s="168"/>
      <c r="BP20" s="168"/>
      <c r="BQ20" s="168"/>
      <c r="BR20" s="168"/>
      <c r="BS20" s="168"/>
      <c r="BT20" s="168" t="s">
        <v>22</v>
      </c>
      <c r="BU20" s="168"/>
      <c r="BV20" s="168"/>
      <c r="BW20" s="168"/>
      <c r="BX20" s="168"/>
      <c r="BY20" s="168"/>
      <c r="BZ20" s="173"/>
      <c r="CA20" s="173"/>
      <c r="CB20" s="173"/>
      <c r="CC20" s="173"/>
    </row>
    <row r="21" spans="1:81" s="25" customFormat="1" ht="65.099999999999994" customHeight="1">
      <c r="A21" s="175"/>
      <c r="B21" s="175"/>
      <c r="C21" s="176"/>
      <c r="D21" s="177"/>
      <c r="E21" s="176"/>
      <c r="F21" s="137" t="s">
        <v>41</v>
      </c>
      <c r="G21" s="159" t="s">
        <v>42</v>
      </c>
      <c r="H21" s="159"/>
      <c r="I21" s="137" t="s">
        <v>23</v>
      </c>
      <c r="J21" s="159" t="s">
        <v>0</v>
      </c>
      <c r="K21" s="159" t="s">
        <v>1</v>
      </c>
      <c r="L21" s="137" t="s">
        <v>41</v>
      </c>
      <c r="M21" s="159" t="s">
        <v>42</v>
      </c>
      <c r="N21" s="159"/>
      <c r="O21" s="137" t="s">
        <v>23</v>
      </c>
      <c r="P21" s="159" t="s">
        <v>0</v>
      </c>
      <c r="Q21" s="159" t="s">
        <v>1</v>
      </c>
      <c r="R21" s="137" t="s">
        <v>41</v>
      </c>
      <c r="S21" s="159" t="s">
        <v>42</v>
      </c>
      <c r="T21" s="159"/>
      <c r="U21" s="137" t="s">
        <v>23</v>
      </c>
      <c r="V21" s="159" t="s">
        <v>0</v>
      </c>
      <c r="W21" s="159" t="s">
        <v>1</v>
      </c>
      <c r="X21" s="137" t="s">
        <v>41</v>
      </c>
      <c r="Y21" s="159" t="s">
        <v>42</v>
      </c>
      <c r="Z21" s="159"/>
      <c r="AA21" s="137" t="s">
        <v>23</v>
      </c>
      <c r="AB21" s="159" t="s">
        <v>0</v>
      </c>
      <c r="AC21" s="159" t="s">
        <v>1</v>
      </c>
      <c r="AD21" s="137" t="s">
        <v>41</v>
      </c>
      <c r="AE21" s="159" t="s">
        <v>42</v>
      </c>
      <c r="AF21" s="159"/>
      <c r="AG21" s="137" t="s">
        <v>23</v>
      </c>
      <c r="AH21" s="159" t="s">
        <v>0</v>
      </c>
      <c r="AI21" s="159" t="s">
        <v>1</v>
      </c>
      <c r="AJ21" s="137" t="s">
        <v>41</v>
      </c>
      <c r="AK21" s="159" t="s">
        <v>42</v>
      </c>
      <c r="AL21" s="159"/>
      <c r="AM21" s="137" t="s">
        <v>23</v>
      </c>
      <c r="AN21" s="159" t="s">
        <v>0</v>
      </c>
      <c r="AO21" s="159" t="s">
        <v>1</v>
      </c>
      <c r="AP21" s="137" t="s">
        <v>41</v>
      </c>
      <c r="AQ21" s="159" t="s">
        <v>42</v>
      </c>
      <c r="AR21" s="159"/>
      <c r="AS21" s="137" t="s">
        <v>23</v>
      </c>
      <c r="AT21" s="159" t="s">
        <v>0</v>
      </c>
      <c r="AU21" s="159" t="s">
        <v>1</v>
      </c>
      <c r="AV21" s="137" t="s">
        <v>41</v>
      </c>
      <c r="AW21" s="159" t="s">
        <v>42</v>
      </c>
      <c r="AX21" s="159"/>
      <c r="AY21" s="137" t="s">
        <v>23</v>
      </c>
      <c r="AZ21" s="159" t="s">
        <v>0</v>
      </c>
      <c r="BA21" s="159" t="s">
        <v>1</v>
      </c>
      <c r="BB21" s="137" t="s">
        <v>41</v>
      </c>
      <c r="BC21" s="159" t="s">
        <v>42</v>
      </c>
      <c r="BD21" s="159"/>
      <c r="BE21" s="137" t="s">
        <v>23</v>
      </c>
      <c r="BF21" s="159" t="s">
        <v>0</v>
      </c>
      <c r="BG21" s="159" t="s">
        <v>1</v>
      </c>
      <c r="BH21" s="137" t="s">
        <v>41</v>
      </c>
      <c r="BI21" s="159" t="s">
        <v>42</v>
      </c>
      <c r="BJ21" s="159"/>
      <c r="BK21" s="137" t="s">
        <v>23</v>
      </c>
      <c r="BL21" s="159" t="s">
        <v>0</v>
      </c>
      <c r="BM21" s="159" t="s">
        <v>1</v>
      </c>
      <c r="BN21" s="137" t="s">
        <v>41</v>
      </c>
      <c r="BO21" s="159" t="s">
        <v>42</v>
      </c>
      <c r="BP21" s="159"/>
      <c r="BQ21" s="137" t="s">
        <v>23</v>
      </c>
      <c r="BR21" s="159" t="s">
        <v>0</v>
      </c>
      <c r="BS21" s="159" t="s">
        <v>1</v>
      </c>
      <c r="BT21" s="137" t="s">
        <v>41</v>
      </c>
      <c r="BU21" s="159" t="s">
        <v>42</v>
      </c>
      <c r="BV21" s="159"/>
      <c r="BW21" s="137" t="s">
        <v>23</v>
      </c>
      <c r="BX21" s="159" t="s">
        <v>0</v>
      </c>
      <c r="BY21" s="159" t="s">
        <v>1</v>
      </c>
      <c r="BZ21" s="173"/>
      <c r="CA21" s="173"/>
      <c r="CB21" s="173"/>
      <c r="CC21" s="173"/>
    </row>
    <row r="22" spans="1:81" s="26" customFormat="1" ht="11.25" customHeight="1">
      <c r="A22" s="175"/>
      <c r="B22" s="175"/>
      <c r="C22" s="176"/>
      <c r="D22" s="177"/>
      <c r="E22" s="178" t="s">
        <v>54</v>
      </c>
      <c r="F22" s="147">
        <v>45</v>
      </c>
      <c r="G22" s="147">
        <v>105</v>
      </c>
      <c r="H22" s="147"/>
      <c r="I22" s="147">
        <v>150</v>
      </c>
      <c r="J22" s="159"/>
      <c r="K22" s="159"/>
      <c r="L22" s="147">
        <v>30</v>
      </c>
      <c r="M22" s="147">
        <v>70</v>
      </c>
      <c r="N22" s="147"/>
      <c r="O22" s="147">
        <v>100</v>
      </c>
      <c r="P22" s="159"/>
      <c r="Q22" s="159"/>
      <c r="R22" s="147">
        <v>30</v>
      </c>
      <c r="S22" s="147">
        <v>70</v>
      </c>
      <c r="T22" s="147"/>
      <c r="U22" s="147">
        <v>100</v>
      </c>
      <c r="V22" s="159"/>
      <c r="W22" s="159"/>
      <c r="X22" s="147">
        <v>45</v>
      </c>
      <c r="Y22" s="147">
        <v>105</v>
      </c>
      <c r="Z22" s="147"/>
      <c r="AA22" s="147">
        <v>150</v>
      </c>
      <c r="AB22" s="159"/>
      <c r="AC22" s="159"/>
      <c r="AD22" s="147">
        <v>45</v>
      </c>
      <c r="AE22" s="147">
        <v>105</v>
      </c>
      <c r="AF22" s="147"/>
      <c r="AG22" s="147">
        <v>150</v>
      </c>
      <c r="AH22" s="159"/>
      <c r="AI22" s="159"/>
      <c r="AJ22" s="147">
        <v>30</v>
      </c>
      <c r="AK22" s="147">
        <v>70</v>
      </c>
      <c r="AL22" s="147"/>
      <c r="AM22" s="147">
        <v>100</v>
      </c>
      <c r="AN22" s="159"/>
      <c r="AO22" s="159"/>
      <c r="AP22" s="147">
        <v>30</v>
      </c>
      <c r="AQ22" s="147">
        <v>70</v>
      </c>
      <c r="AR22" s="147"/>
      <c r="AS22" s="147">
        <v>100</v>
      </c>
      <c r="AT22" s="159"/>
      <c r="AU22" s="159"/>
      <c r="AV22" s="147">
        <v>45</v>
      </c>
      <c r="AW22" s="147">
        <v>105</v>
      </c>
      <c r="AX22" s="147"/>
      <c r="AY22" s="147">
        <v>150</v>
      </c>
      <c r="AZ22" s="159"/>
      <c r="BA22" s="159"/>
      <c r="BB22" s="147">
        <v>30</v>
      </c>
      <c r="BC22" s="147">
        <v>70</v>
      </c>
      <c r="BD22" s="147"/>
      <c r="BE22" s="147">
        <v>100</v>
      </c>
      <c r="BF22" s="159"/>
      <c r="BG22" s="159"/>
      <c r="BH22" s="147">
        <v>30</v>
      </c>
      <c r="BI22" s="147">
        <v>70</v>
      </c>
      <c r="BJ22" s="147"/>
      <c r="BK22" s="147">
        <v>100</v>
      </c>
      <c r="BL22" s="159"/>
      <c r="BM22" s="159"/>
      <c r="BN22" s="147">
        <v>45</v>
      </c>
      <c r="BO22" s="147">
        <v>105</v>
      </c>
      <c r="BP22" s="147"/>
      <c r="BQ22" s="147">
        <v>150</v>
      </c>
      <c r="BR22" s="159"/>
      <c r="BS22" s="159"/>
      <c r="BT22" s="147">
        <v>45</v>
      </c>
      <c r="BU22" s="147">
        <v>105</v>
      </c>
      <c r="BV22" s="147"/>
      <c r="BW22" s="147">
        <v>150</v>
      </c>
      <c r="BX22" s="159"/>
      <c r="BY22" s="159"/>
      <c r="BZ22" s="173"/>
      <c r="CA22" s="173"/>
      <c r="CB22" s="173"/>
      <c r="CC22" s="173"/>
    </row>
    <row r="23" spans="1:81" s="26" customFormat="1" ht="11.25" customHeight="1">
      <c r="A23" s="175"/>
      <c r="B23" s="175"/>
      <c r="C23" s="176"/>
      <c r="D23" s="177"/>
      <c r="E23" s="178"/>
      <c r="F23" s="147"/>
      <c r="G23" s="136" t="s">
        <v>43</v>
      </c>
      <c r="H23" s="136" t="s">
        <v>44</v>
      </c>
      <c r="I23" s="147"/>
      <c r="J23" s="159"/>
      <c r="K23" s="159"/>
      <c r="L23" s="147"/>
      <c r="M23" s="136" t="s">
        <v>43</v>
      </c>
      <c r="N23" s="136" t="s">
        <v>44</v>
      </c>
      <c r="O23" s="147"/>
      <c r="P23" s="159"/>
      <c r="Q23" s="159"/>
      <c r="R23" s="147"/>
      <c r="S23" s="136" t="s">
        <v>43</v>
      </c>
      <c r="T23" s="136" t="s">
        <v>44</v>
      </c>
      <c r="U23" s="147"/>
      <c r="V23" s="159"/>
      <c r="W23" s="159"/>
      <c r="X23" s="147"/>
      <c r="Y23" s="136" t="s">
        <v>43</v>
      </c>
      <c r="Z23" s="136" t="s">
        <v>44</v>
      </c>
      <c r="AA23" s="147"/>
      <c r="AB23" s="159"/>
      <c r="AC23" s="159"/>
      <c r="AD23" s="147"/>
      <c r="AE23" s="136" t="s">
        <v>43</v>
      </c>
      <c r="AF23" s="136" t="s">
        <v>44</v>
      </c>
      <c r="AG23" s="147"/>
      <c r="AH23" s="159"/>
      <c r="AI23" s="159"/>
      <c r="AJ23" s="147"/>
      <c r="AK23" s="136" t="s">
        <v>43</v>
      </c>
      <c r="AL23" s="136" t="s">
        <v>44</v>
      </c>
      <c r="AM23" s="147"/>
      <c r="AN23" s="159"/>
      <c r="AO23" s="159"/>
      <c r="AP23" s="147"/>
      <c r="AQ23" s="136" t="s">
        <v>43</v>
      </c>
      <c r="AR23" s="136" t="s">
        <v>44</v>
      </c>
      <c r="AS23" s="147"/>
      <c r="AT23" s="159"/>
      <c r="AU23" s="159"/>
      <c r="AV23" s="147"/>
      <c r="AW23" s="136" t="s">
        <v>43</v>
      </c>
      <c r="AX23" s="136" t="s">
        <v>44</v>
      </c>
      <c r="AY23" s="147"/>
      <c r="AZ23" s="159"/>
      <c r="BA23" s="159"/>
      <c r="BB23" s="147"/>
      <c r="BC23" s="136" t="s">
        <v>43</v>
      </c>
      <c r="BD23" s="136" t="s">
        <v>44</v>
      </c>
      <c r="BE23" s="147"/>
      <c r="BF23" s="159"/>
      <c r="BG23" s="159"/>
      <c r="BH23" s="147"/>
      <c r="BI23" s="136" t="s">
        <v>43</v>
      </c>
      <c r="BJ23" s="136" t="s">
        <v>44</v>
      </c>
      <c r="BK23" s="147"/>
      <c r="BL23" s="159"/>
      <c r="BM23" s="159"/>
      <c r="BN23" s="147"/>
      <c r="BO23" s="136" t="s">
        <v>43</v>
      </c>
      <c r="BP23" s="136" t="s">
        <v>44</v>
      </c>
      <c r="BQ23" s="147"/>
      <c r="BR23" s="159"/>
      <c r="BS23" s="159"/>
      <c r="BT23" s="147"/>
      <c r="BU23" s="136" t="s">
        <v>43</v>
      </c>
      <c r="BV23" s="136" t="s">
        <v>44</v>
      </c>
      <c r="BW23" s="147"/>
      <c r="BX23" s="159"/>
      <c r="BY23" s="159"/>
      <c r="BZ23" s="173"/>
      <c r="CA23" s="173"/>
      <c r="CB23" s="173"/>
      <c r="CC23" s="173"/>
    </row>
    <row r="24" spans="1:81" s="26" customFormat="1" ht="50.1" customHeight="1">
      <c r="A24" s="76">
        <v>1</v>
      </c>
      <c r="B24" s="76" t="s">
        <v>560</v>
      </c>
      <c r="C24" s="116" t="s">
        <v>678</v>
      </c>
      <c r="D24" s="76" t="s">
        <v>110</v>
      </c>
      <c r="E24" s="125" t="s">
        <v>569</v>
      </c>
      <c r="F24" s="101">
        <v>7</v>
      </c>
      <c r="G24" s="101">
        <v>26</v>
      </c>
      <c r="H24" s="101">
        <v>24</v>
      </c>
      <c r="I24" s="79">
        <f>ROUNDUP(SUM(F24:H24),0)</f>
        <v>57</v>
      </c>
      <c r="J24" s="128" t="str">
        <f t="shared" ref="J24" si="0">IF(I24&gt;=120,"A+",IF(I24&gt;=112.5,"A",IF(I24&gt;=105,"A-",IF(I24&gt;=97.5,"B+",IF(I24&gt;=90,"B",IF(I24&gt;=82.5,"B-",IF(I24&gt;=75,"C+",IF(I24&gt;=67.5,"C",IF(I24&gt;=60,"D","F")))))))))</f>
        <v>F</v>
      </c>
      <c r="K24" s="124" t="str">
        <f t="shared" ref="K24" si="1">IF(I24&gt;=120,"4.00",IF(I24&gt;=112.5,"3.75",IF(I24&gt;=105,"3.50",IF(I24&gt;=97.5,"3.25",IF(I24&gt;=90,"3.00",IF(I24&gt;=82.5,"2.75",IF(I24&gt;=75,"2.50",IF(I24&gt;=67.5,"2.25",IF(I24&gt;=60,"2.00","0.00")))))))))</f>
        <v>0.00</v>
      </c>
      <c r="L24" s="101"/>
      <c r="M24" s="101"/>
      <c r="N24" s="101"/>
      <c r="O24" s="79"/>
      <c r="P24" s="126"/>
      <c r="Q24" s="126"/>
      <c r="R24" s="98">
        <v>12</v>
      </c>
      <c r="S24" s="98">
        <v>15</v>
      </c>
      <c r="T24" s="98">
        <v>15.5</v>
      </c>
      <c r="U24" s="80">
        <f t="shared" ref="U24" si="2">ROUNDUP(SUM(R24:T24),0)</f>
        <v>43</v>
      </c>
      <c r="V24" s="124" t="str">
        <f t="shared" ref="V24" si="3">IF(U24&gt;=80,"A+", IF(U24&gt;=75,"A", IF(U24&gt;=70,"A-", IF(U24&gt;=65,"B+", IF(U24&gt;=60,"B", IF(U24&gt;=55,"B-", IF(U24&gt;=50,"C+", IF(U24&gt;=45,"C", IF(U24&gt;=40,"D","F")))))))))</f>
        <v>D</v>
      </c>
      <c r="W24" s="124" t="str">
        <f t="shared" ref="W24" si="4">IF(U24&gt;=80,"4.00", IF(U24&gt;=75,"3.75", IF(U24&gt;=70,"3.50", IF(U24&gt;=65,"3.25", IF(U24&gt;=60,"3.00", IF(U24&gt;=55,"2.75", IF(U24&gt;=50,"2.50", IF(U24&gt;=45,"2.25", IF(U24&gt;=40,"2.00","0.00")))))))))</f>
        <v>2.00</v>
      </c>
      <c r="X24" s="98"/>
      <c r="Y24" s="98"/>
      <c r="Z24" s="98"/>
      <c r="AA24" s="98"/>
      <c r="AB24" s="64"/>
      <c r="AC24" s="64"/>
      <c r="AD24" s="55"/>
      <c r="AE24" s="55"/>
      <c r="AF24" s="55"/>
      <c r="AG24" s="55"/>
      <c r="AH24" s="55"/>
      <c r="AI24" s="55"/>
      <c r="AJ24" s="99"/>
      <c r="AK24" s="99"/>
      <c r="AL24" s="99"/>
      <c r="AM24" s="100"/>
      <c r="AN24" s="100"/>
      <c r="AO24" s="99"/>
      <c r="AP24" s="99"/>
      <c r="AQ24" s="99"/>
      <c r="AR24" s="98"/>
      <c r="AS24" s="100"/>
      <c r="AT24" s="99"/>
      <c r="AU24" s="100"/>
      <c r="AV24" s="100"/>
      <c r="AW24" s="98"/>
      <c r="AX24" s="98"/>
      <c r="AY24" s="100"/>
      <c r="AZ24" s="100"/>
      <c r="BA24" s="100"/>
      <c r="BB24" s="100"/>
      <c r="BC24" s="98"/>
      <c r="BD24" s="98"/>
      <c r="BE24" s="100"/>
      <c r="BF24" s="100"/>
      <c r="BG24" s="100"/>
      <c r="BH24" s="100"/>
      <c r="BI24" s="98"/>
      <c r="BJ24" s="98"/>
      <c r="BK24" s="100"/>
      <c r="BL24" s="100"/>
      <c r="BM24" s="100"/>
      <c r="BN24" s="100"/>
      <c r="BO24" s="98"/>
      <c r="BP24" s="98"/>
      <c r="BQ24" s="100"/>
      <c r="BR24" s="100"/>
      <c r="BS24" s="100"/>
      <c r="BT24" s="100"/>
      <c r="BU24" s="98"/>
      <c r="BV24" s="98"/>
      <c r="BW24" s="100"/>
      <c r="BX24" s="100"/>
      <c r="BY24" s="100"/>
      <c r="BZ24" s="123" t="s">
        <v>598</v>
      </c>
      <c r="CA24" s="97" t="str">
        <f>B24</f>
        <v>2015-1-1-012</v>
      </c>
      <c r="CB24" s="96" t="s">
        <v>589</v>
      </c>
      <c r="CC24" s="138"/>
    </row>
    <row r="25" spans="1:81" s="26" customFormat="1" ht="50.1" customHeight="1">
      <c r="A25" s="76">
        <v>2</v>
      </c>
      <c r="B25" s="76" t="s">
        <v>561</v>
      </c>
      <c r="C25" s="116" t="s">
        <v>678</v>
      </c>
      <c r="D25" s="76" t="s">
        <v>110</v>
      </c>
      <c r="E25" s="125" t="s">
        <v>570</v>
      </c>
      <c r="F25" s="101"/>
      <c r="G25" s="101"/>
      <c r="H25" s="101"/>
      <c r="I25" s="79"/>
      <c r="J25" s="126"/>
      <c r="K25" s="126"/>
      <c r="L25" s="101"/>
      <c r="M25" s="101"/>
      <c r="N25" s="101"/>
      <c r="O25" s="98"/>
      <c r="P25" s="64"/>
      <c r="Q25" s="64"/>
      <c r="R25" s="98"/>
      <c r="S25" s="98"/>
      <c r="T25" s="98"/>
      <c r="U25" s="98"/>
      <c r="V25" s="64"/>
      <c r="W25" s="64"/>
      <c r="X25" s="98"/>
      <c r="Y25" s="98"/>
      <c r="Z25" s="98"/>
      <c r="AA25" s="79"/>
      <c r="AB25" s="126"/>
      <c r="AC25" s="126"/>
      <c r="AD25" s="55">
        <v>35</v>
      </c>
      <c r="AE25" s="55">
        <v>26</v>
      </c>
      <c r="AF25" s="55">
        <v>17</v>
      </c>
      <c r="AG25" s="79">
        <f>ROUNDUP(SUM(AD25:AF25),0)</f>
        <v>78</v>
      </c>
      <c r="AH25" s="124" t="str">
        <f t="shared" ref="AH25" si="5">IF(AG25&gt;=120,"A+",IF(AG25&gt;=112.5,"A",IF(AG25&gt;=105,"A-",IF(AG25&gt;=97.5,"B+",IF(AG25&gt;=90,"B",IF(AG25&gt;=82.5,"B-",IF(AG25&gt;=75,"C+",IF(AG25&gt;=67.5,"C",IF(AG25&gt;=60,"D","F")))))))))</f>
        <v>C+</v>
      </c>
      <c r="AI25" s="124" t="str">
        <f t="shared" ref="AI25" si="6">IF(AG25&gt;=120,"4.00",IF(AG25&gt;=112.5,"3.75",IF(AG25&gt;=105,"3.50",IF(AG25&gt;=97.5,"3.25",IF(AG25&gt;=90,"3.00",IF(AG25&gt;=82.5,"2.75",IF(AG25&gt;=75,"2.50",IF(AG25&gt;=67.5,"2.25",IF(AG25&gt;=60,"2.00","0.00")))))))))</f>
        <v>2.50</v>
      </c>
      <c r="AJ25" s="99"/>
      <c r="AK25" s="99"/>
      <c r="AL25" s="99"/>
      <c r="AM25" s="100"/>
      <c r="AN25" s="100"/>
      <c r="AO25" s="99"/>
      <c r="AP25" s="99"/>
      <c r="AQ25" s="99"/>
      <c r="AR25" s="98"/>
      <c r="AS25" s="100"/>
      <c r="AT25" s="99"/>
      <c r="AU25" s="100"/>
      <c r="AV25" s="100"/>
      <c r="AW25" s="98"/>
      <c r="AX25" s="98"/>
      <c r="AY25" s="100"/>
      <c r="AZ25" s="100"/>
      <c r="BA25" s="100"/>
      <c r="BB25" s="100"/>
      <c r="BC25" s="98"/>
      <c r="BD25" s="98"/>
      <c r="BE25" s="100"/>
      <c r="BF25" s="100"/>
      <c r="BG25" s="100"/>
      <c r="BH25" s="100"/>
      <c r="BI25" s="98"/>
      <c r="BJ25" s="98"/>
      <c r="BK25" s="100"/>
      <c r="BL25" s="100"/>
      <c r="BM25" s="100"/>
      <c r="BN25" s="100"/>
      <c r="BO25" s="98"/>
      <c r="BP25" s="98"/>
      <c r="BQ25" s="100"/>
      <c r="BR25" s="100"/>
      <c r="BS25" s="100"/>
      <c r="BT25" s="100"/>
      <c r="BU25" s="98"/>
      <c r="BV25" s="98"/>
      <c r="BW25" s="100"/>
      <c r="BX25" s="100"/>
      <c r="BY25" s="100"/>
      <c r="BZ25" s="123" t="s">
        <v>667</v>
      </c>
      <c r="CA25" s="97" t="str">
        <f t="shared" ref="CA25:CA33" si="7">B25</f>
        <v>2015-1-1-059</v>
      </c>
      <c r="CB25" s="96"/>
      <c r="CC25" s="138"/>
    </row>
    <row r="26" spans="1:81" s="26" customFormat="1" ht="50.1" customHeight="1">
      <c r="A26" s="76">
        <v>3</v>
      </c>
      <c r="B26" s="76" t="s">
        <v>562</v>
      </c>
      <c r="C26" s="116" t="s">
        <v>678</v>
      </c>
      <c r="D26" s="76" t="s">
        <v>110</v>
      </c>
      <c r="E26" s="125" t="s">
        <v>571</v>
      </c>
      <c r="F26" s="101"/>
      <c r="G26" s="101"/>
      <c r="H26" s="101"/>
      <c r="I26" s="79"/>
      <c r="J26" s="126"/>
      <c r="K26" s="126"/>
      <c r="L26" s="101">
        <v>0</v>
      </c>
      <c r="M26" s="101">
        <v>6.5</v>
      </c>
      <c r="N26" s="101">
        <v>25</v>
      </c>
      <c r="O26" s="80">
        <f t="shared" ref="O26" si="8">ROUNDUP(SUM(L26:N26),0)</f>
        <v>32</v>
      </c>
      <c r="P26" s="124" t="str">
        <f t="shared" ref="P26" si="9">IF(O26&gt;=80,"A+", IF(O26&gt;=75,"A", IF(O26&gt;=70,"A-", IF(O26&gt;=65,"B+", IF(O26&gt;=60,"B", IF(O26&gt;=55,"B-", IF(O26&gt;=50,"C+", IF(O26&gt;=45,"C", IF(O26&gt;=40,"D","F")))))))))</f>
        <v>F</v>
      </c>
      <c r="Q26" s="124" t="str">
        <f t="shared" ref="Q26" si="10">IF(O26&gt;=80,"4.00", IF(O26&gt;=75,"3.75", IF(O26&gt;=70,"3.50", IF(O26&gt;=65,"3.25", IF(O26&gt;=60,"3.00", IF(O26&gt;=55,"2.75", IF(O26&gt;=50,"2.50", IF(O26&gt;=45,"2.25", IF(O26&gt;=40,"2.00","0.00")))))))))</f>
        <v>0.00</v>
      </c>
      <c r="R26" s="98">
        <v>7</v>
      </c>
      <c r="S26" s="98">
        <v>19</v>
      </c>
      <c r="T26" s="98">
        <v>8</v>
      </c>
      <c r="U26" s="80">
        <f t="shared" ref="U26" si="11">ROUNDUP(SUM(R26:T26),0)</f>
        <v>34</v>
      </c>
      <c r="V26" s="124" t="str">
        <f t="shared" ref="V26" si="12">IF(U26&gt;=80,"A+", IF(U26&gt;=75,"A", IF(U26&gt;=70,"A-", IF(U26&gt;=65,"B+", IF(U26&gt;=60,"B", IF(U26&gt;=55,"B-", IF(U26&gt;=50,"C+", IF(U26&gt;=45,"C", IF(U26&gt;=40,"D","F")))))))))</f>
        <v>F</v>
      </c>
      <c r="W26" s="124" t="str">
        <f t="shared" ref="W26" si="13">IF(U26&gt;=80,"4.00", IF(U26&gt;=75,"3.75", IF(U26&gt;=70,"3.50", IF(U26&gt;=65,"3.25", IF(U26&gt;=60,"3.00", IF(U26&gt;=55,"2.75", IF(U26&gt;=50,"2.50", IF(U26&gt;=45,"2.25", IF(U26&gt;=40,"2.00","0.00")))))))))</f>
        <v>0.00</v>
      </c>
      <c r="X26" s="98"/>
      <c r="Y26" s="98"/>
      <c r="Z26" s="98"/>
      <c r="AA26" s="98"/>
      <c r="AB26" s="64"/>
      <c r="AC26" s="64"/>
      <c r="AD26" s="55"/>
      <c r="AE26" s="55"/>
      <c r="AF26" s="55"/>
      <c r="AG26" s="55"/>
      <c r="AH26" s="55"/>
      <c r="AI26" s="55"/>
      <c r="AJ26" s="99"/>
      <c r="AK26" s="99"/>
      <c r="AL26" s="99"/>
      <c r="AM26" s="100"/>
      <c r="AN26" s="100"/>
      <c r="AO26" s="99"/>
      <c r="AP26" s="99"/>
      <c r="AQ26" s="99"/>
      <c r="AR26" s="98"/>
      <c r="AS26" s="100"/>
      <c r="AT26" s="99"/>
      <c r="AU26" s="100"/>
      <c r="AV26" s="98">
        <v>17.5</v>
      </c>
      <c r="AW26" s="98">
        <v>15</v>
      </c>
      <c r="AX26" s="127">
        <v>41.5</v>
      </c>
      <c r="AY26" s="79">
        <f>ROUNDUP(SUM(AV26:AX26),0)</f>
        <v>74</v>
      </c>
      <c r="AZ26" s="124" t="str">
        <f t="shared" ref="AZ26" si="14">IF(AY26&gt;=120,"A+",IF(AY26&gt;=112.5,"A",IF(AY26&gt;=105,"A-",IF(AY26&gt;=97.5,"B+",IF(AY26&gt;=90,"B",IF(AY26&gt;=82.5,"B-",IF(AY26&gt;=75,"C+",IF(AY26&gt;=67.5,"C",IF(AY26&gt;=60,"D","F")))))))))</f>
        <v>C</v>
      </c>
      <c r="BA26" s="124" t="str">
        <f t="shared" ref="BA26" si="15">IF(AY26&gt;=120,"4.00",IF(AY26&gt;=112.5,"3.75",IF(AY26&gt;=105,"3.50",IF(AY26&gt;=97.5,"3.25",IF(AY26&gt;=90,"3.00",IF(AY26&gt;=82.5,"2.75",IF(AY26&gt;=75,"2.50",IF(AY26&gt;=67.5,"2.25",IF(AY26&gt;=60,"2.00","0.00")))))))))</f>
        <v>2.25</v>
      </c>
      <c r="BB26" s="100"/>
      <c r="BC26" s="98"/>
      <c r="BD26" s="98"/>
      <c r="BE26" s="100"/>
      <c r="BF26" s="100"/>
      <c r="BG26" s="100"/>
      <c r="BH26" s="100"/>
      <c r="BI26" s="98"/>
      <c r="BJ26" s="98"/>
      <c r="BK26" s="100"/>
      <c r="BL26" s="100"/>
      <c r="BM26" s="100"/>
      <c r="BN26" s="100"/>
      <c r="BO26" s="98"/>
      <c r="BP26" s="98"/>
      <c r="BQ26" s="100"/>
      <c r="BR26" s="100"/>
      <c r="BS26" s="100"/>
      <c r="BT26" s="100"/>
      <c r="BU26" s="98"/>
      <c r="BV26" s="98"/>
      <c r="BW26" s="100"/>
      <c r="BX26" s="100"/>
      <c r="BY26" s="100"/>
      <c r="BZ26" s="138" t="s">
        <v>593</v>
      </c>
      <c r="CA26" s="97" t="str">
        <f t="shared" si="7"/>
        <v>2014-1-1-047</v>
      </c>
      <c r="CB26" s="96" t="s">
        <v>594</v>
      </c>
      <c r="CC26" s="138"/>
    </row>
    <row r="27" spans="1:81" s="26" customFormat="1" ht="50.1" customHeight="1">
      <c r="A27" s="76">
        <v>4</v>
      </c>
      <c r="B27" s="76" t="s">
        <v>563</v>
      </c>
      <c r="C27" s="116" t="s">
        <v>678</v>
      </c>
      <c r="D27" s="76" t="s">
        <v>110</v>
      </c>
      <c r="E27" s="125" t="s">
        <v>572</v>
      </c>
      <c r="F27" s="101">
        <v>13.5</v>
      </c>
      <c r="G27" s="101" t="s">
        <v>3</v>
      </c>
      <c r="H27" s="101" t="s">
        <v>3</v>
      </c>
      <c r="I27" s="79">
        <f>ROUNDUP(SUM(F27:H27),0)</f>
        <v>14</v>
      </c>
      <c r="J27" s="128" t="str">
        <f t="shared" ref="J27" si="16">IF(I27&gt;=120,"A+",IF(I27&gt;=112.5,"A",IF(I27&gt;=105,"A-",IF(I27&gt;=97.5,"B+",IF(I27&gt;=90,"B",IF(I27&gt;=82.5,"B-",IF(I27&gt;=75,"C+",IF(I27&gt;=67.5,"C",IF(I27&gt;=60,"D","F")))))))))</f>
        <v>F</v>
      </c>
      <c r="K27" s="124" t="str">
        <f t="shared" ref="K27" si="17">IF(I27&gt;=120,"4.00",IF(I27&gt;=112.5,"3.75",IF(I27&gt;=105,"3.50",IF(I27&gt;=97.5,"3.25",IF(I27&gt;=90,"3.00",IF(I27&gt;=82.5,"2.75",IF(I27&gt;=75,"2.50",IF(I27&gt;=67.5,"2.25",IF(I27&gt;=60,"2.00","0.00")))))))))</f>
        <v>0.00</v>
      </c>
      <c r="L27" s="101">
        <v>8</v>
      </c>
      <c r="M27" s="101" t="s">
        <v>3</v>
      </c>
      <c r="N27" s="101" t="s">
        <v>3</v>
      </c>
      <c r="O27" s="80">
        <f t="shared" ref="O27" si="18">ROUNDUP(SUM(L27:N27),0)</f>
        <v>8</v>
      </c>
      <c r="P27" s="124" t="str">
        <f t="shared" ref="P27" si="19">IF(O27&gt;=80,"A+", IF(O27&gt;=75,"A", IF(O27&gt;=70,"A-", IF(O27&gt;=65,"B+", IF(O27&gt;=60,"B", IF(O27&gt;=55,"B-", IF(O27&gt;=50,"C+", IF(O27&gt;=45,"C", IF(O27&gt;=40,"D","F")))))))))</f>
        <v>F</v>
      </c>
      <c r="Q27" s="124" t="str">
        <f t="shared" ref="Q27" si="20">IF(O27&gt;=80,"4.00", IF(O27&gt;=75,"3.75", IF(O27&gt;=70,"3.50", IF(O27&gt;=65,"3.25", IF(O27&gt;=60,"3.00", IF(O27&gt;=55,"2.75", IF(O27&gt;=50,"2.50", IF(O27&gt;=45,"2.25", IF(O27&gt;=40,"2.00","0.00")))))))))</f>
        <v>0.00</v>
      </c>
      <c r="R27" s="98">
        <v>10</v>
      </c>
      <c r="S27" s="98">
        <v>15.5</v>
      </c>
      <c r="T27" s="98">
        <v>16</v>
      </c>
      <c r="U27" s="80">
        <f t="shared" ref="U27:U28" si="21">ROUNDUP(SUM(R27:T27),0)</f>
        <v>42</v>
      </c>
      <c r="V27" s="124" t="str">
        <f t="shared" ref="V27:V28" si="22">IF(U27&gt;=80,"A+", IF(U27&gt;=75,"A", IF(U27&gt;=70,"A-", IF(U27&gt;=65,"B+", IF(U27&gt;=60,"B", IF(U27&gt;=55,"B-", IF(U27&gt;=50,"C+", IF(U27&gt;=45,"C", IF(U27&gt;=40,"D","F")))))))))</f>
        <v>D</v>
      </c>
      <c r="W27" s="124" t="str">
        <f t="shared" ref="W27:W28" si="23">IF(U27&gt;=80,"4.00", IF(U27&gt;=75,"3.75", IF(U27&gt;=70,"3.50", IF(U27&gt;=65,"3.25", IF(U27&gt;=60,"3.00", IF(U27&gt;=55,"2.75", IF(U27&gt;=50,"2.50", IF(U27&gt;=45,"2.25", IF(U27&gt;=40,"2.00","0.00")))))))))</f>
        <v>2.00</v>
      </c>
      <c r="X27" s="98"/>
      <c r="Y27" s="98"/>
      <c r="Z27" s="98"/>
      <c r="AA27" s="79"/>
      <c r="AB27" s="126"/>
      <c r="AC27" s="126"/>
      <c r="AD27" s="55">
        <v>19</v>
      </c>
      <c r="AE27" s="55" t="s">
        <v>3</v>
      </c>
      <c r="AF27" s="55" t="s">
        <v>3</v>
      </c>
      <c r="AG27" s="79">
        <f>ROUNDUP(SUM(AD27:AF27),0)</f>
        <v>19</v>
      </c>
      <c r="AH27" s="128" t="str">
        <f t="shared" ref="AH27:AH29" si="24">IF(AG27&gt;=120,"A+",IF(AG27&gt;=112.5,"A",IF(AG27&gt;=105,"A-",IF(AG27&gt;=97.5,"B+",IF(AG27&gt;=90,"B",IF(AG27&gt;=82.5,"B-",IF(AG27&gt;=75,"C+",IF(AG27&gt;=67.5,"C",IF(AG27&gt;=60,"D","F")))))))))</f>
        <v>F</v>
      </c>
      <c r="AI27" s="124" t="str">
        <f t="shared" ref="AI27:AI29" si="25">IF(AG27&gt;=120,"4.00",IF(AG27&gt;=112.5,"3.75",IF(AG27&gt;=105,"3.50",IF(AG27&gt;=97.5,"3.25",IF(AG27&gt;=90,"3.00",IF(AG27&gt;=82.5,"2.75",IF(AG27&gt;=75,"2.50",IF(AG27&gt;=67.5,"2.25",IF(AG27&gt;=60,"2.00","0.00")))))))))</f>
        <v>0.00</v>
      </c>
      <c r="AJ27" s="99"/>
      <c r="AK27" s="99"/>
      <c r="AL27" s="99"/>
      <c r="AM27" s="100"/>
      <c r="AN27" s="100"/>
      <c r="AO27" s="99"/>
      <c r="AP27" s="99"/>
      <c r="AQ27" s="99"/>
      <c r="AR27" s="98"/>
      <c r="AS27" s="100"/>
      <c r="AT27" s="99"/>
      <c r="AU27" s="100"/>
      <c r="AV27" s="100"/>
      <c r="AW27" s="98"/>
      <c r="AX27" s="127"/>
      <c r="AY27" s="100"/>
      <c r="AZ27" s="100"/>
      <c r="BA27" s="100"/>
      <c r="BB27" s="100"/>
      <c r="BC27" s="98"/>
      <c r="BD27" s="98"/>
      <c r="BE27" s="100"/>
      <c r="BF27" s="100"/>
      <c r="BG27" s="100"/>
      <c r="BH27" s="100"/>
      <c r="BI27" s="98"/>
      <c r="BJ27" s="98"/>
      <c r="BK27" s="100"/>
      <c r="BL27" s="100"/>
      <c r="BM27" s="100"/>
      <c r="BN27" s="100"/>
      <c r="BO27" s="98"/>
      <c r="BP27" s="98"/>
      <c r="BQ27" s="100"/>
      <c r="BR27" s="100"/>
      <c r="BS27" s="100"/>
      <c r="BT27" s="100"/>
      <c r="BU27" s="98"/>
      <c r="BV27" s="98"/>
      <c r="BW27" s="100"/>
      <c r="BX27" s="100"/>
      <c r="BY27" s="100"/>
      <c r="BZ27" s="123" t="s">
        <v>598</v>
      </c>
      <c r="CA27" s="97" t="str">
        <f t="shared" si="7"/>
        <v>2014-1-1-054</v>
      </c>
      <c r="CB27" s="96" t="s">
        <v>668</v>
      </c>
      <c r="CC27" s="138"/>
    </row>
    <row r="28" spans="1:81" s="26" customFormat="1" ht="50.1" customHeight="1">
      <c r="A28" s="76">
        <v>5</v>
      </c>
      <c r="B28" s="76" t="s">
        <v>564</v>
      </c>
      <c r="C28" s="116" t="s">
        <v>678</v>
      </c>
      <c r="D28" s="76" t="s">
        <v>110</v>
      </c>
      <c r="E28" s="125" t="s">
        <v>573</v>
      </c>
      <c r="F28" s="101">
        <v>27.5</v>
      </c>
      <c r="G28" s="101" t="s">
        <v>3</v>
      </c>
      <c r="H28" s="101" t="s">
        <v>3</v>
      </c>
      <c r="I28" s="79">
        <f>ROUNDUP(SUM(F28:H28),0)</f>
        <v>28</v>
      </c>
      <c r="J28" s="128" t="str">
        <f t="shared" ref="J28:J29" si="26">IF(I28&gt;=120,"A+",IF(I28&gt;=112.5,"A",IF(I28&gt;=105,"A-",IF(I28&gt;=97.5,"B+",IF(I28&gt;=90,"B",IF(I28&gt;=82.5,"B-",IF(I28&gt;=75,"C+",IF(I28&gt;=67.5,"C",IF(I28&gt;=60,"D","F")))))))))</f>
        <v>F</v>
      </c>
      <c r="K28" s="124" t="str">
        <f t="shared" ref="K28:K29" si="27">IF(I28&gt;=120,"4.00",IF(I28&gt;=112.5,"3.75",IF(I28&gt;=105,"3.50",IF(I28&gt;=97.5,"3.25",IF(I28&gt;=90,"3.00",IF(I28&gt;=82.5,"2.75",IF(I28&gt;=75,"2.50",IF(I28&gt;=67.5,"2.25",IF(I28&gt;=60,"2.00","0.00")))))))))</f>
        <v>0.00</v>
      </c>
      <c r="L28" s="101"/>
      <c r="M28" s="101"/>
      <c r="N28" s="101"/>
      <c r="O28" s="98"/>
      <c r="P28" s="64"/>
      <c r="Q28" s="64"/>
      <c r="R28" s="98">
        <v>8</v>
      </c>
      <c r="S28" s="98">
        <v>16</v>
      </c>
      <c r="T28" s="98">
        <v>1</v>
      </c>
      <c r="U28" s="80">
        <f t="shared" si="21"/>
        <v>25</v>
      </c>
      <c r="V28" s="124" t="str">
        <f t="shared" si="22"/>
        <v>F</v>
      </c>
      <c r="W28" s="124" t="str">
        <f t="shared" si="23"/>
        <v>0.00</v>
      </c>
      <c r="X28" s="98">
        <v>35</v>
      </c>
      <c r="Y28" s="98" t="s">
        <v>3</v>
      </c>
      <c r="Z28" s="98" t="s">
        <v>3</v>
      </c>
      <c r="AA28" s="79">
        <f>ROUNDUP(SUM(X28:Z28),0)</f>
        <v>35</v>
      </c>
      <c r="AB28" s="128" t="str">
        <f t="shared" ref="AB28" si="28">IF(AA28&gt;=120,"A+",IF(AA28&gt;=112.5,"A",IF(AA28&gt;=105,"A-",IF(AA28&gt;=97.5,"B+",IF(AA28&gt;=90,"B",IF(AA28&gt;=82.5,"B-",IF(AA28&gt;=75,"C+",IF(AA28&gt;=67.5,"C",IF(AA28&gt;=60,"D","F")))))))))</f>
        <v>F</v>
      </c>
      <c r="AC28" s="124" t="str">
        <f t="shared" ref="AC28" si="29">IF(AA28&gt;=120,"4.00",IF(AA28&gt;=112.5,"3.75",IF(AA28&gt;=105,"3.50",IF(AA28&gt;=97.5,"3.25",IF(AA28&gt;=90,"3.00",IF(AA28&gt;=82.5,"2.75",IF(AA28&gt;=75,"2.50",IF(AA28&gt;=67.5,"2.25",IF(AA28&gt;=60,"2.00","0.00")))))))))</f>
        <v>0.00</v>
      </c>
      <c r="AD28" s="55">
        <v>15</v>
      </c>
      <c r="AE28" s="55" t="s">
        <v>3</v>
      </c>
      <c r="AF28" s="55" t="s">
        <v>3</v>
      </c>
      <c r="AG28" s="79">
        <f>ROUNDUP(SUM(AD28:AF28),0)</f>
        <v>15</v>
      </c>
      <c r="AH28" s="128" t="str">
        <f t="shared" si="24"/>
        <v>F</v>
      </c>
      <c r="AI28" s="124" t="str">
        <f t="shared" si="25"/>
        <v>0.00</v>
      </c>
      <c r="AJ28" s="98"/>
      <c r="AK28" s="98"/>
      <c r="AL28" s="98"/>
      <c r="AM28" s="79"/>
      <c r="AN28" s="126"/>
      <c r="AO28" s="126"/>
      <c r="AP28" s="99"/>
      <c r="AQ28" s="99"/>
      <c r="AR28" s="98"/>
      <c r="AS28" s="100"/>
      <c r="AT28" s="99"/>
      <c r="AU28" s="100"/>
      <c r="AV28" s="100"/>
      <c r="AW28" s="98"/>
      <c r="AX28" s="98"/>
      <c r="AY28" s="100"/>
      <c r="AZ28" s="100"/>
      <c r="BA28" s="100"/>
      <c r="BB28" s="100"/>
      <c r="BC28" s="98"/>
      <c r="BD28" s="98"/>
      <c r="BE28" s="100"/>
      <c r="BF28" s="100"/>
      <c r="BG28" s="100"/>
      <c r="BH28" s="100"/>
      <c r="BI28" s="98"/>
      <c r="BJ28" s="98"/>
      <c r="BK28" s="100"/>
      <c r="BL28" s="100"/>
      <c r="BM28" s="100"/>
      <c r="BN28" s="100"/>
      <c r="BO28" s="98"/>
      <c r="BP28" s="98"/>
      <c r="BQ28" s="100"/>
      <c r="BR28" s="100"/>
      <c r="BS28" s="100"/>
      <c r="BT28" s="100"/>
      <c r="BU28" s="98"/>
      <c r="BV28" s="98"/>
      <c r="BW28" s="100"/>
      <c r="BX28" s="100"/>
      <c r="BY28" s="100"/>
      <c r="BZ28" s="123" t="s">
        <v>592</v>
      </c>
      <c r="CA28" s="97" t="str">
        <f t="shared" si="7"/>
        <v>2014-1-1-083</v>
      </c>
      <c r="CB28" s="96" t="s">
        <v>595</v>
      </c>
      <c r="CC28" s="138"/>
    </row>
    <row r="29" spans="1:81" s="26" customFormat="1" ht="50.1" customHeight="1">
      <c r="A29" s="76">
        <v>6</v>
      </c>
      <c r="B29" s="76" t="s">
        <v>565</v>
      </c>
      <c r="C29" s="116" t="s">
        <v>678</v>
      </c>
      <c r="D29" s="76" t="s">
        <v>110</v>
      </c>
      <c r="E29" s="125" t="s">
        <v>574</v>
      </c>
      <c r="F29" s="101">
        <v>13.5</v>
      </c>
      <c r="G29" s="101" t="s">
        <v>3</v>
      </c>
      <c r="H29" s="101" t="s">
        <v>3</v>
      </c>
      <c r="I29" s="79">
        <f>ROUNDUP(SUM(F29:H29),0)</f>
        <v>14</v>
      </c>
      <c r="J29" s="128" t="str">
        <f t="shared" si="26"/>
        <v>F</v>
      </c>
      <c r="K29" s="124" t="str">
        <f t="shared" si="27"/>
        <v>0.00</v>
      </c>
      <c r="L29" s="101"/>
      <c r="M29" s="101"/>
      <c r="N29" s="101"/>
      <c r="O29" s="98"/>
      <c r="P29" s="64"/>
      <c r="Q29" s="64"/>
      <c r="R29" s="98"/>
      <c r="S29" s="98"/>
      <c r="T29" s="98"/>
      <c r="U29" s="79"/>
      <c r="V29" s="126"/>
      <c r="W29" s="126"/>
      <c r="X29" s="98"/>
      <c r="Y29" s="98"/>
      <c r="Z29" s="98"/>
      <c r="AA29" s="98"/>
      <c r="AB29" s="64"/>
      <c r="AC29" s="64"/>
      <c r="AD29" s="55">
        <v>26</v>
      </c>
      <c r="AE29" s="55" t="s">
        <v>3</v>
      </c>
      <c r="AF29" s="55" t="s">
        <v>3</v>
      </c>
      <c r="AG29" s="79">
        <f>ROUNDUP(SUM(AD29:AF29),0)</f>
        <v>26</v>
      </c>
      <c r="AH29" s="128" t="str">
        <f t="shared" si="24"/>
        <v>F</v>
      </c>
      <c r="AI29" s="124" t="str">
        <f t="shared" si="25"/>
        <v>0.00</v>
      </c>
      <c r="AJ29" s="98"/>
      <c r="AK29" s="98"/>
      <c r="AL29" s="98"/>
      <c r="AM29" s="79"/>
      <c r="AN29" s="126"/>
      <c r="AO29" s="126"/>
      <c r="AP29" s="99"/>
      <c r="AQ29" s="99"/>
      <c r="AR29" s="98"/>
      <c r="AS29" s="100"/>
      <c r="AT29" s="99"/>
      <c r="AU29" s="100"/>
      <c r="AV29" s="100"/>
      <c r="AW29" s="98"/>
      <c r="AX29" s="98"/>
      <c r="AY29" s="100"/>
      <c r="AZ29" s="100"/>
      <c r="BA29" s="100"/>
      <c r="BB29" s="100"/>
      <c r="BC29" s="98"/>
      <c r="BD29" s="98"/>
      <c r="BE29" s="100"/>
      <c r="BF29" s="100"/>
      <c r="BG29" s="100"/>
      <c r="BH29" s="100"/>
      <c r="BI29" s="98"/>
      <c r="BJ29" s="98"/>
      <c r="BK29" s="100"/>
      <c r="BL29" s="100"/>
      <c r="BM29" s="100"/>
      <c r="BN29" s="100"/>
      <c r="BO29" s="98"/>
      <c r="BP29" s="98"/>
      <c r="BQ29" s="100"/>
      <c r="BR29" s="100"/>
      <c r="BS29" s="100"/>
      <c r="BT29" s="100"/>
      <c r="BU29" s="98"/>
      <c r="BV29" s="98"/>
      <c r="BW29" s="100"/>
      <c r="BX29" s="100"/>
      <c r="BY29" s="100"/>
      <c r="BZ29" s="123" t="s">
        <v>592</v>
      </c>
      <c r="CA29" s="97" t="str">
        <f t="shared" si="7"/>
        <v>2014-1-1-084</v>
      </c>
      <c r="CB29" s="96" t="s">
        <v>596</v>
      </c>
      <c r="CC29" s="138"/>
    </row>
    <row r="30" spans="1:81" s="26" customFormat="1" ht="50.1" customHeight="1">
      <c r="A30" s="76">
        <v>7</v>
      </c>
      <c r="B30" s="76" t="s">
        <v>566</v>
      </c>
      <c r="C30" s="116" t="s">
        <v>678</v>
      </c>
      <c r="D30" s="76" t="s">
        <v>110</v>
      </c>
      <c r="E30" s="125" t="s">
        <v>575</v>
      </c>
      <c r="F30" s="101"/>
      <c r="G30" s="101"/>
      <c r="H30" s="101"/>
      <c r="I30" s="98"/>
      <c r="J30" s="64"/>
      <c r="K30" s="64"/>
      <c r="L30" s="101">
        <v>6</v>
      </c>
      <c r="M30" s="101">
        <v>17</v>
      </c>
      <c r="N30" s="101">
        <v>25</v>
      </c>
      <c r="O30" s="80">
        <f t="shared" ref="O30" si="30">ROUNDUP(SUM(L30:N30),0)</f>
        <v>48</v>
      </c>
      <c r="P30" s="124" t="str">
        <f t="shared" ref="P30" si="31">IF(O30&gt;=80,"A+", IF(O30&gt;=75,"A", IF(O30&gt;=70,"A-", IF(O30&gt;=65,"B+", IF(O30&gt;=60,"B", IF(O30&gt;=55,"B-", IF(O30&gt;=50,"C+", IF(O30&gt;=45,"C", IF(O30&gt;=40,"D","F")))))))))</f>
        <v>C</v>
      </c>
      <c r="Q30" s="124" t="str">
        <f t="shared" ref="Q30" si="32">IF(O30&gt;=80,"4.00", IF(O30&gt;=75,"3.75", IF(O30&gt;=70,"3.50", IF(O30&gt;=65,"3.25", IF(O30&gt;=60,"3.00", IF(O30&gt;=55,"2.75", IF(O30&gt;=50,"2.50", IF(O30&gt;=45,"2.25", IF(O30&gt;=40,"2.00","0.00")))))))))</f>
        <v>2.25</v>
      </c>
      <c r="R30" s="98"/>
      <c r="S30" s="98"/>
      <c r="T30" s="98"/>
      <c r="U30" s="79"/>
      <c r="V30" s="126"/>
      <c r="W30" s="126"/>
      <c r="X30" s="98"/>
      <c r="Y30" s="98"/>
      <c r="Z30" s="98"/>
      <c r="AA30" s="98"/>
      <c r="AB30" s="64"/>
      <c r="AC30" s="64"/>
      <c r="AD30" s="55"/>
      <c r="AE30" s="55"/>
      <c r="AF30" s="55"/>
      <c r="AG30" s="55"/>
      <c r="AH30" s="55"/>
      <c r="AI30" s="55"/>
      <c r="AJ30" s="98"/>
      <c r="AK30" s="98"/>
      <c r="AL30" s="98"/>
      <c r="AM30" s="79"/>
      <c r="AN30" s="126"/>
      <c r="AO30" s="126"/>
      <c r="AP30" s="99"/>
      <c r="AQ30" s="99"/>
      <c r="AR30" s="98"/>
      <c r="AS30" s="100"/>
      <c r="AT30" s="99"/>
      <c r="AU30" s="100"/>
      <c r="AV30" s="100"/>
      <c r="AW30" s="98"/>
      <c r="AX30" s="98"/>
      <c r="AY30" s="100"/>
      <c r="AZ30" s="100"/>
      <c r="BA30" s="100"/>
      <c r="BB30" s="100"/>
      <c r="BC30" s="98"/>
      <c r="BD30" s="98"/>
      <c r="BE30" s="100"/>
      <c r="BF30" s="100"/>
      <c r="BG30" s="100"/>
      <c r="BH30" s="100"/>
      <c r="BI30" s="98"/>
      <c r="BJ30" s="98"/>
      <c r="BK30" s="100"/>
      <c r="BL30" s="100"/>
      <c r="BM30" s="100"/>
      <c r="BN30" s="100"/>
      <c r="BO30" s="98"/>
      <c r="BP30" s="98"/>
      <c r="BQ30" s="100"/>
      <c r="BR30" s="100"/>
      <c r="BS30" s="100"/>
      <c r="BT30" s="100"/>
      <c r="BU30" s="98"/>
      <c r="BV30" s="98"/>
      <c r="BW30" s="100"/>
      <c r="BX30" s="100"/>
      <c r="BY30" s="100"/>
      <c r="BZ30" s="138" t="s">
        <v>669</v>
      </c>
      <c r="CA30" s="97" t="str">
        <f t="shared" si="7"/>
        <v>2013-1-1-040</v>
      </c>
      <c r="CB30" s="96"/>
      <c r="CC30" s="138"/>
    </row>
    <row r="31" spans="1:81" s="26" customFormat="1" ht="50.1" customHeight="1">
      <c r="A31" s="76">
        <v>8</v>
      </c>
      <c r="B31" s="76" t="s">
        <v>567</v>
      </c>
      <c r="C31" s="116" t="s">
        <v>678</v>
      </c>
      <c r="D31" s="76" t="s">
        <v>110</v>
      </c>
      <c r="E31" s="125" t="s">
        <v>576</v>
      </c>
      <c r="F31" s="101">
        <v>27.5</v>
      </c>
      <c r="G31" s="101" t="s">
        <v>3</v>
      </c>
      <c r="H31" s="101" t="s">
        <v>3</v>
      </c>
      <c r="I31" s="79">
        <f>ROUNDUP(SUM(F31:H31),0)</f>
        <v>28</v>
      </c>
      <c r="J31" s="128" t="str">
        <f t="shared" ref="J31" si="33">IF(I31&gt;=120,"A+",IF(I31&gt;=112.5,"A",IF(I31&gt;=105,"A-",IF(I31&gt;=97.5,"B+",IF(I31&gt;=90,"B",IF(I31&gt;=82.5,"B-",IF(I31&gt;=75,"C+",IF(I31&gt;=67.5,"C",IF(I31&gt;=60,"D","F")))))))))</f>
        <v>F</v>
      </c>
      <c r="K31" s="124" t="str">
        <f t="shared" ref="K31" si="34">IF(I31&gt;=120,"4.00",IF(I31&gt;=112.5,"3.75",IF(I31&gt;=105,"3.50",IF(I31&gt;=97.5,"3.25",IF(I31&gt;=90,"3.00",IF(I31&gt;=82.5,"2.75",IF(I31&gt;=75,"2.50",IF(I31&gt;=67.5,"2.25",IF(I31&gt;=60,"2.00","0.00")))))))))</f>
        <v>0.00</v>
      </c>
      <c r="L31" s="101"/>
      <c r="M31" s="101"/>
      <c r="N31" s="101"/>
      <c r="O31" s="98"/>
      <c r="P31" s="64"/>
      <c r="Q31" s="64"/>
      <c r="R31" s="98"/>
      <c r="S31" s="98"/>
      <c r="T31" s="98"/>
      <c r="U31" s="79"/>
      <c r="V31" s="126"/>
      <c r="W31" s="126"/>
      <c r="X31" s="98">
        <v>32.5</v>
      </c>
      <c r="Y31" s="98" t="s">
        <v>3</v>
      </c>
      <c r="Z31" s="98" t="s">
        <v>3</v>
      </c>
      <c r="AA31" s="79">
        <f>ROUNDUP(SUM(X31:Z31),0)</f>
        <v>33</v>
      </c>
      <c r="AB31" s="128" t="str">
        <f t="shared" ref="AB31" si="35">IF(AA31&gt;=120,"A+",IF(AA31&gt;=112.5,"A",IF(AA31&gt;=105,"A-",IF(AA31&gt;=97.5,"B+",IF(AA31&gt;=90,"B",IF(AA31&gt;=82.5,"B-",IF(AA31&gt;=75,"C+",IF(AA31&gt;=67.5,"C",IF(AA31&gt;=60,"D","F")))))))))</f>
        <v>F</v>
      </c>
      <c r="AC31" s="124" t="str">
        <f t="shared" ref="AC31" si="36">IF(AA31&gt;=120,"4.00",IF(AA31&gt;=112.5,"3.75",IF(AA31&gt;=105,"3.50",IF(AA31&gt;=97.5,"3.25",IF(AA31&gt;=90,"3.00",IF(AA31&gt;=82.5,"2.75",IF(AA31&gt;=75,"2.50",IF(AA31&gt;=67.5,"2.25",IF(AA31&gt;=60,"2.00","0.00")))))))))</f>
        <v>0.00</v>
      </c>
      <c r="AD31" s="55"/>
      <c r="AE31" s="55"/>
      <c r="AF31" s="55"/>
      <c r="AG31" s="55"/>
      <c r="AH31" s="55"/>
      <c r="AI31" s="55"/>
      <c r="AJ31" s="98"/>
      <c r="AK31" s="98"/>
      <c r="AL31" s="98"/>
      <c r="AM31" s="79"/>
      <c r="AN31" s="126"/>
      <c r="AO31" s="126"/>
      <c r="AP31" s="99"/>
      <c r="AQ31" s="99"/>
      <c r="AR31" s="98"/>
      <c r="AS31" s="100"/>
      <c r="AT31" s="99"/>
      <c r="AU31" s="100"/>
      <c r="AV31" s="100"/>
      <c r="AW31" s="98"/>
      <c r="AX31" s="98"/>
      <c r="AY31" s="100"/>
      <c r="AZ31" s="100"/>
      <c r="BA31" s="100"/>
      <c r="BB31" s="100"/>
      <c r="BC31" s="98"/>
      <c r="BD31" s="98"/>
      <c r="BE31" s="100"/>
      <c r="BF31" s="100"/>
      <c r="BG31" s="100"/>
      <c r="BH31" s="100"/>
      <c r="BI31" s="98"/>
      <c r="BJ31" s="98"/>
      <c r="BK31" s="100"/>
      <c r="BL31" s="100"/>
      <c r="BM31" s="100"/>
      <c r="BN31" s="100"/>
      <c r="BO31" s="98"/>
      <c r="BP31" s="98"/>
      <c r="BQ31" s="100"/>
      <c r="BR31" s="100"/>
      <c r="BS31" s="100"/>
      <c r="BT31" s="100"/>
      <c r="BU31" s="98"/>
      <c r="BV31" s="98"/>
      <c r="BW31" s="100"/>
      <c r="BX31" s="100"/>
      <c r="BY31" s="100"/>
      <c r="BZ31" s="138" t="s">
        <v>592</v>
      </c>
      <c r="CA31" s="97" t="str">
        <f t="shared" si="7"/>
        <v>2012-1-1-037</v>
      </c>
      <c r="CB31" s="96" t="s">
        <v>597</v>
      </c>
      <c r="CC31" s="138"/>
    </row>
    <row r="32" spans="1:81" s="26" customFormat="1" ht="50.1" customHeight="1">
      <c r="A32" s="76">
        <v>9</v>
      </c>
      <c r="B32" s="76" t="s">
        <v>568</v>
      </c>
      <c r="C32" s="116" t="s">
        <v>678</v>
      </c>
      <c r="D32" s="76" t="s">
        <v>110</v>
      </c>
      <c r="E32" s="125" t="s">
        <v>577</v>
      </c>
      <c r="F32" s="101"/>
      <c r="G32" s="101"/>
      <c r="H32" s="101"/>
      <c r="I32" s="98"/>
      <c r="J32" s="64"/>
      <c r="K32" s="64"/>
      <c r="L32" s="101"/>
      <c r="M32" s="101"/>
      <c r="N32" s="101"/>
      <c r="O32" s="98"/>
      <c r="P32" s="64"/>
      <c r="Q32" s="64"/>
      <c r="R32" s="98"/>
      <c r="S32" s="98"/>
      <c r="T32" s="98"/>
      <c r="U32" s="79"/>
      <c r="V32" s="126"/>
      <c r="W32" s="126"/>
      <c r="X32" s="98"/>
      <c r="Y32" s="98"/>
      <c r="Z32" s="98"/>
      <c r="AA32" s="98"/>
      <c r="AB32" s="64"/>
      <c r="AC32" s="64"/>
      <c r="AD32" s="55"/>
      <c r="AE32" s="55"/>
      <c r="AF32" s="55"/>
      <c r="AG32" s="55"/>
      <c r="AH32" s="55"/>
      <c r="AI32" s="55"/>
      <c r="AJ32" s="98"/>
      <c r="AK32" s="98"/>
      <c r="AL32" s="98"/>
      <c r="AM32" s="79"/>
      <c r="AN32" s="126"/>
      <c r="AO32" s="126"/>
      <c r="AP32" s="99"/>
      <c r="AQ32" s="99"/>
      <c r="AR32" s="98"/>
      <c r="AS32" s="100"/>
      <c r="AT32" s="99"/>
      <c r="AU32" s="100"/>
      <c r="AV32" s="98">
        <v>16</v>
      </c>
      <c r="AW32" s="98">
        <v>31.5</v>
      </c>
      <c r="AX32" s="98">
        <v>29</v>
      </c>
      <c r="AY32" s="79">
        <f>ROUNDUP(SUM(AV32:AX32),0)</f>
        <v>77</v>
      </c>
      <c r="AZ32" s="124" t="str">
        <f t="shared" ref="AZ32" si="37">IF(AY32&gt;=120,"A+",IF(AY32&gt;=112.5,"A",IF(AY32&gt;=105,"A-",IF(AY32&gt;=97.5,"B+",IF(AY32&gt;=90,"B",IF(AY32&gt;=82.5,"B-",IF(AY32&gt;=75,"C+",IF(AY32&gt;=67.5,"C",IF(AY32&gt;=60,"D","F")))))))))</f>
        <v>C+</v>
      </c>
      <c r="BA32" s="124" t="str">
        <f t="shared" ref="BA32" si="38">IF(AY32&gt;=120,"4.00",IF(AY32&gt;=112.5,"3.75",IF(AY32&gt;=105,"3.50",IF(AY32&gt;=97.5,"3.25",IF(AY32&gt;=90,"3.00",IF(AY32&gt;=82.5,"2.75",IF(AY32&gt;=75,"2.50",IF(AY32&gt;=67.5,"2.25",IF(AY32&gt;=60,"2.00","0.00")))))))))</f>
        <v>2.50</v>
      </c>
      <c r="BB32" s="100"/>
      <c r="BC32" s="98"/>
      <c r="BD32" s="98"/>
      <c r="BE32" s="100"/>
      <c r="BF32" s="100"/>
      <c r="BG32" s="100"/>
      <c r="BH32" s="100"/>
      <c r="BI32" s="98"/>
      <c r="BJ32" s="98"/>
      <c r="BK32" s="100"/>
      <c r="BL32" s="100"/>
      <c r="BM32" s="100"/>
      <c r="BN32" s="100"/>
      <c r="BO32" s="98"/>
      <c r="BP32" s="98"/>
      <c r="BQ32" s="100"/>
      <c r="BR32" s="100"/>
      <c r="BS32" s="100"/>
      <c r="BT32" s="100"/>
      <c r="BU32" s="98"/>
      <c r="BV32" s="98"/>
      <c r="BW32" s="100"/>
      <c r="BX32" s="100"/>
      <c r="BY32" s="100"/>
      <c r="BZ32" s="138" t="s">
        <v>667</v>
      </c>
      <c r="CA32" s="97" t="str">
        <f t="shared" si="7"/>
        <v>2011-1-261</v>
      </c>
      <c r="CB32" s="96"/>
      <c r="CC32" s="138"/>
    </row>
    <row r="33" spans="1:81" s="26" customFormat="1" ht="50.1" customHeight="1">
      <c r="A33" s="76">
        <v>10</v>
      </c>
      <c r="B33" s="76" t="s">
        <v>579</v>
      </c>
      <c r="C33" s="116" t="s">
        <v>678</v>
      </c>
      <c r="D33" s="76" t="s">
        <v>578</v>
      </c>
      <c r="E33" s="125" t="s">
        <v>580</v>
      </c>
      <c r="F33" s="101"/>
      <c r="G33" s="101"/>
      <c r="H33" s="101"/>
      <c r="I33" s="98"/>
      <c r="J33" s="64"/>
      <c r="K33" s="64"/>
      <c r="L33" s="101"/>
      <c r="M33" s="101"/>
      <c r="N33" s="101"/>
      <c r="O33" s="98"/>
      <c r="P33" s="64"/>
      <c r="Q33" s="64"/>
      <c r="R33" s="98">
        <v>20</v>
      </c>
      <c r="S33" s="98">
        <v>18</v>
      </c>
      <c r="T33" s="98">
        <v>24.5</v>
      </c>
      <c r="U33" s="80">
        <f t="shared" ref="U33" si="39">ROUNDUP(SUM(R33:T33),0)</f>
        <v>63</v>
      </c>
      <c r="V33" s="124" t="str">
        <f t="shared" ref="V33" si="40">IF(U33&gt;=80,"A+", IF(U33&gt;=75,"A", IF(U33&gt;=70,"A-", IF(U33&gt;=65,"B+", IF(U33&gt;=60,"B", IF(U33&gt;=55,"B-", IF(U33&gt;=50,"C+", IF(U33&gt;=45,"C", IF(U33&gt;=40,"D","F")))))))))</f>
        <v>B</v>
      </c>
      <c r="W33" s="124" t="str">
        <f t="shared" ref="W33" si="41">IF(U33&gt;=80,"4.00", IF(U33&gt;=75,"3.75", IF(U33&gt;=70,"3.50", IF(U33&gt;=65,"3.25", IF(U33&gt;=60,"3.00", IF(U33&gt;=55,"2.75", IF(U33&gt;=50,"2.50", IF(U33&gt;=45,"2.25", IF(U33&gt;=40,"2.00","0.00")))))))))</f>
        <v>3.00</v>
      </c>
      <c r="X33" s="98"/>
      <c r="Y33" s="98"/>
      <c r="Z33" s="98"/>
      <c r="AA33" s="98"/>
      <c r="AB33" s="64"/>
      <c r="AC33" s="64"/>
      <c r="AD33" s="55"/>
      <c r="AE33" s="55"/>
      <c r="AF33" s="55"/>
      <c r="AG33" s="55"/>
      <c r="AH33" s="55"/>
      <c r="AI33" s="55"/>
      <c r="AJ33" s="98"/>
      <c r="AK33" s="98"/>
      <c r="AL33" s="98"/>
      <c r="AM33" s="79"/>
      <c r="AN33" s="126"/>
      <c r="AO33" s="126"/>
      <c r="AP33" s="99"/>
      <c r="AQ33" s="99"/>
      <c r="AR33" s="98"/>
      <c r="AS33" s="100"/>
      <c r="AT33" s="99"/>
      <c r="AU33" s="100"/>
      <c r="AV33" s="100"/>
      <c r="AW33" s="98"/>
      <c r="AX33" s="98"/>
      <c r="AY33" s="100"/>
      <c r="AZ33" s="100"/>
      <c r="BA33" s="100"/>
      <c r="BB33" s="100"/>
      <c r="BC33" s="98"/>
      <c r="BD33" s="98"/>
      <c r="BE33" s="100"/>
      <c r="BF33" s="100"/>
      <c r="BG33" s="100"/>
      <c r="BH33" s="100"/>
      <c r="BI33" s="98"/>
      <c r="BJ33" s="98"/>
      <c r="BK33" s="100"/>
      <c r="BL33" s="100"/>
      <c r="BM33" s="100"/>
      <c r="BN33" s="100"/>
      <c r="BO33" s="98"/>
      <c r="BP33" s="98"/>
      <c r="BQ33" s="100"/>
      <c r="BR33" s="100"/>
      <c r="BS33" s="100"/>
      <c r="BT33" s="100"/>
      <c r="BU33" s="98"/>
      <c r="BV33" s="98"/>
      <c r="BW33" s="100"/>
      <c r="BX33" s="100"/>
      <c r="BY33" s="100"/>
      <c r="BZ33" s="138" t="s">
        <v>667</v>
      </c>
      <c r="CA33" s="97" t="str">
        <f t="shared" si="7"/>
        <v xml:space="preserve">2014-1-2-017 </v>
      </c>
      <c r="CB33" s="96"/>
      <c r="CC33" s="138"/>
    </row>
  </sheetData>
  <mergeCells count="144">
    <mergeCell ref="BT17:BY17"/>
    <mergeCell ref="BT18:BY18"/>
    <mergeCell ref="BT19:BY19"/>
    <mergeCell ref="BT20:BY20"/>
    <mergeCell ref="BU21:BV21"/>
    <mergeCell ref="BX21:BX23"/>
    <mergeCell ref="BY21:BY23"/>
    <mergeCell ref="BT22:BT23"/>
    <mergeCell ref="BU22:BV22"/>
    <mergeCell ref="BW22:BW23"/>
    <mergeCell ref="BH17:BM17"/>
    <mergeCell ref="BH18:BM18"/>
    <mergeCell ref="BH19:BM19"/>
    <mergeCell ref="BH20:BM20"/>
    <mergeCell ref="BI21:BJ21"/>
    <mergeCell ref="BL21:BL23"/>
    <mergeCell ref="BM21:BM23"/>
    <mergeCell ref="BH22:BH23"/>
    <mergeCell ref="AV20:BA20"/>
    <mergeCell ref="AW21:AX21"/>
    <mergeCell ref="L18:Q18"/>
    <mergeCell ref="F17:K17"/>
    <mergeCell ref="L17:Q17"/>
    <mergeCell ref="F20:K20"/>
    <mergeCell ref="L20:Q20"/>
    <mergeCell ref="F19:K19"/>
    <mergeCell ref="L19:Q19"/>
    <mergeCell ref="M21:N21"/>
    <mergeCell ref="P21:P23"/>
    <mergeCell ref="Q21:Q23"/>
    <mergeCell ref="L22:L23"/>
    <mergeCell ref="AP19:AU19"/>
    <mergeCell ref="AP20:AU20"/>
    <mergeCell ref="AQ21:AR21"/>
    <mergeCell ref="AT21:AT23"/>
    <mergeCell ref="AU21:AU23"/>
    <mergeCell ref="AP22:AP23"/>
    <mergeCell ref="AQ22:AR22"/>
    <mergeCell ref="AS22:AS23"/>
    <mergeCell ref="AV17:BA17"/>
    <mergeCell ref="AV18:BA18"/>
    <mergeCell ref="AV19:BA19"/>
    <mergeCell ref="W7:AU7"/>
    <mergeCell ref="C2:E2"/>
    <mergeCell ref="W3:AU3"/>
    <mergeCell ref="W4:AU4"/>
    <mergeCell ref="W5:AU5"/>
    <mergeCell ref="W6:AU6"/>
    <mergeCell ref="H15:L15"/>
    <mergeCell ref="M15:Q15"/>
    <mergeCell ref="H12:L12"/>
    <mergeCell ref="M12:Q12"/>
    <mergeCell ref="H13:L13"/>
    <mergeCell ref="M13:Q13"/>
    <mergeCell ref="H14:L14"/>
    <mergeCell ref="M14:Q14"/>
    <mergeCell ref="A17:A23"/>
    <mergeCell ref="B17:B23"/>
    <mergeCell ref="C17:C23"/>
    <mergeCell ref="E17:E21"/>
    <mergeCell ref="E22:E23"/>
    <mergeCell ref="D17:D23"/>
    <mergeCell ref="F22:F23"/>
    <mergeCell ref="J21:J23"/>
    <mergeCell ref="K21:K23"/>
    <mergeCell ref="F18:K18"/>
    <mergeCell ref="G21:H21"/>
    <mergeCell ref="G22:H22"/>
    <mergeCell ref="I22:I23"/>
    <mergeCell ref="BZ17:BZ23"/>
    <mergeCell ref="CA17:CA23"/>
    <mergeCell ref="M22:N22"/>
    <mergeCell ref="O22:O23"/>
    <mergeCell ref="Y22:Z22"/>
    <mergeCell ref="AA22:AA23"/>
    <mergeCell ref="AD17:AI17"/>
    <mergeCell ref="AD18:AI18"/>
    <mergeCell ref="AD19:AI19"/>
    <mergeCell ref="AD20:AI20"/>
    <mergeCell ref="AE21:AF21"/>
    <mergeCell ref="AH21:AH23"/>
    <mergeCell ref="AI21:AI23"/>
    <mergeCell ref="AD22:AD23"/>
    <mergeCell ref="AE22:AF22"/>
    <mergeCell ref="AG22:AG23"/>
    <mergeCell ref="AK21:AL21"/>
    <mergeCell ref="AN21:AN23"/>
    <mergeCell ref="AO21:AO23"/>
    <mergeCell ref="AJ22:AJ23"/>
    <mergeCell ref="AK22:AL22"/>
    <mergeCell ref="AM22:AM23"/>
    <mergeCell ref="AP17:AU17"/>
    <mergeCell ref="AP18:AU18"/>
    <mergeCell ref="CB17:CB23"/>
    <mergeCell ref="CC17:CC23"/>
    <mergeCell ref="R20:W20"/>
    <mergeCell ref="R18:W18"/>
    <mergeCell ref="R17:W17"/>
    <mergeCell ref="R19:W19"/>
    <mergeCell ref="R22:R23"/>
    <mergeCell ref="S22:T22"/>
    <mergeCell ref="X17:AC17"/>
    <mergeCell ref="X18:AC18"/>
    <mergeCell ref="X19:AC19"/>
    <mergeCell ref="X20:AC20"/>
    <mergeCell ref="Y21:Z21"/>
    <mergeCell ref="AB21:AB23"/>
    <mergeCell ref="V21:V23"/>
    <mergeCell ref="W21:W23"/>
    <mergeCell ref="S21:T21"/>
    <mergeCell ref="U22:U23"/>
    <mergeCell ref="AJ17:AO17"/>
    <mergeCell ref="AJ18:AO18"/>
    <mergeCell ref="AJ19:AO19"/>
    <mergeCell ref="AJ20:AO20"/>
    <mergeCell ref="AC21:AC23"/>
    <mergeCell ref="X22:X23"/>
    <mergeCell ref="BN17:BS17"/>
    <mergeCell ref="BN18:BS18"/>
    <mergeCell ref="BN19:BS19"/>
    <mergeCell ref="BN20:BS20"/>
    <mergeCell ref="BO21:BP21"/>
    <mergeCell ref="BR21:BR23"/>
    <mergeCell ref="BS21:BS23"/>
    <mergeCell ref="BN22:BN23"/>
    <mergeCell ref="BO22:BP22"/>
    <mergeCell ref="BQ22:BQ23"/>
    <mergeCell ref="BE22:BE23"/>
    <mergeCell ref="BI22:BJ22"/>
    <mergeCell ref="BK22:BK23"/>
    <mergeCell ref="AZ21:AZ23"/>
    <mergeCell ref="BA21:BA23"/>
    <mergeCell ref="AV22:AV23"/>
    <mergeCell ref="AW22:AX22"/>
    <mergeCell ref="AY22:AY23"/>
    <mergeCell ref="BB17:BG17"/>
    <mergeCell ref="BB18:BG18"/>
    <mergeCell ref="BB19:BG19"/>
    <mergeCell ref="BB20:BG20"/>
    <mergeCell ref="BC21:BD21"/>
    <mergeCell ref="BF21:BF23"/>
    <mergeCell ref="BG21:BG23"/>
    <mergeCell ref="BB22:BB23"/>
    <mergeCell ref="BC22:BD22"/>
  </mergeCells>
  <conditionalFormatting sqref="AM28:AN33 AA27:AB27 O24:P24 AA25:AB25 I25:J26 U29:V32 U24:W24 U26:W28 O26:Q27 U33:W33 O30:Q30">
    <cfRule type="cellIs" dxfId="4" priority="640" operator="equal">
      <formula>"F"</formula>
    </cfRule>
  </conditionalFormatting>
  <conditionalFormatting sqref="AA27 O24 AA25 I25:I26 U24 O26:O27 O30 AM28:AM33 U26:U33">
    <cfRule type="containsText" dxfId="3" priority="636" operator="containsText" text="F">
      <formula>NOT(ISERROR(SEARCH("F",I24)))</formula>
    </cfRule>
  </conditionalFormatting>
  <conditionalFormatting sqref="AB27:AC27 P24:Q24 AB25:AC25 J25:K26 V24:W24 P26:Q27 P30:Q30 AN28:AO33 V26:W33">
    <cfRule type="containsText" dxfId="2" priority="634" operator="containsText" text="F">
      <formula>NOT(ISERROR(SEARCH("F",J24)))</formula>
    </cfRule>
  </conditionalFormatting>
  <conditionalFormatting sqref="U24:W24 U26:W28 O26:Q27 U33:W33 O30:Q30">
    <cfRule type="containsText" dxfId="1" priority="523" operator="containsText" text="Absent">
      <formula>NOT(ISERROR(SEARCH("Absent",O24)))</formula>
    </cfRule>
    <cfRule type="containsText" dxfId="0" priority="524" operator="containsText" text="F">
      <formula>NOT(ISERROR(SEARCH("F",O24)))</formula>
    </cfRule>
  </conditionalFormatting>
  <pageMargins left="1.5" right="1" top="0.5" bottom="0.5" header="0.3" footer="0.3"/>
  <pageSetup paperSize="15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13</vt:i4>
      </vt:variant>
    </vt:vector>
  </HeadingPairs>
  <TitlesOfParts>
    <vt:vector size="28" baseType="lpstr">
      <vt:lpstr>YE</vt:lpstr>
      <vt:lpstr>FME</vt:lpstr>
      <vt:lpstr>WPE</vt:lpstr>
      <vt:lpstr>AME</vt:lpstr>
      <vt:lpstr>TEM</vt:lpstr>
      <vt:lpstr>TFD</vt:lpstr>
      <vt:lpstr>IPE</vt:lpstr>
      <vt:lpstr>MDM</vt:lpstr>
      <vt:lpstr>Retake</vt:lpstr>
      <vt:lpstr>Grade</vt:lpstr>
      <vt:lpstr>merit</vt:lpstr>
      <vt:lpstr>Sheet2</vt:lpstr>
      <vt:lpstr>Sheet1</vt:lpstr>
      <vt:lpstr>Sheet3</vt:lpstr>
      <vt:lpstr>Sheet4</vt:lpstr>
      <vt:lpstr>IPE!Print_Area</vt:lpstr>
      <vt:lpstr>MDM!Print_Area</vt:lpstr>
      <vt:lpstr>WPE!Print_Area</vt:lpstr>
      <vt:lpstr>YE!Print_Area</vt:lpstr>
      <vt:lpstr>AME!Print_Titles</vt:lpstr>
      <vt:lpstr>FME!Print_Titles</vt:lpstr>
      <vt:lpstr>IPE!Print_Titles</vt:lpstr>
      <vt:lpstr>MDM!Print_Titles</vt:lpstr>
      <vt:lpstr>Retake!Print_Titles</vt:lpstr>
      <vt:lpstr>TEM!Print_Titles</vt:lpstr>
      <vt:lpstr>TFD!Print_Titles</vt:lpstr>
      <vt:lpstr>WPE!Print_Titles</vt:lpstr>
      <vt:lpstr>YE!Print_Titles</vt:lpstr>
    </vt:vector>
  </TitlesOfParts>
  <Company>ctet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 Room</dc:creator>
  <cp:lastModifiedBy>Md Khaled Hossan SO</cp:lastModifiedBy>
  <cp:lastPrinted>2021-04-11T07:08:31Z</cp:lastPrinted>
  <dcterms:created xsi:type="dcterms:W3CDTF">2010-01-28T13:45:05Z</dcterms:created>
  <dcterms:modified xsi:type="dcterms:W3CDTF">2022-06-21T04:41:38Z</dcterms:modified>
</cp:coreProperties>
</file>