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8"/>
  </bookViews>
  <sheets>
    <sheet name="19.1.1" sheetId="1" r:id="rId1"/>
    <sheet name="19.1.2" sheetId="2" r:id="rId2"/>
    <sheet name="19.2" sheetId="3" r:id="rId3"/>
    <sheet name="19.3" sheetId="4" r:id="rId4"/>
    <sheet name="19.4" sheetId="5" r:id="rId5"/>
    <sheet name="19.5" sheetId="6" r:id="rId6"/>
    <sheet name="19.6" sheetId="7" r:id="rId7"/>
    <sheet name="19.7" sheetId="8" r:id="rId8"/>
    <sheet name="19.8" sheetId="9" r:id="rId9"/>
  </sheets>
  <calcPr calcId="144525"/>
</workbook>
</file>

<file path=xl/calcChain.xml><?xml version="1.0" encoding="utf-8"?>
<calcChain xmlns="http://schemas.openxmlformats.org/spreadsheetml/2006/main">
  <c r="R2" i="9" l="1"/>
  <c r="G2" i="9"/>
  <c r="H1" i="9"/>
  <c r="M1" i="9"/>
  <c r="L3" i="9"/>
  <c r="L4" i="9"/>
  <c r="L5" i="9"/>
  <c r="L6" i="9"/>
  <c r="L7" i="9"/>
  <c r="L8" i="9"/>
  <c r="L9" i="9"/>
  <c r="L10" i="9"/>
  <c r="L11" i="9"/>
  <c r="L12" i="9"/>
  <c r="C6" i="9" l="1"/>
  <c r="B6" i="9"/>
  <c r="F2" i="8"/>
  <c r="F3" i="8"/>
  <c r="F4" i="8"/>
  <c r="F5" i="8"/>
  <c r="F6" i="8"/>
  <c r="F7" i="8"/>
  <c r="F8" i="8"/>
  <c r="F9" i="8"/>
  <c r="E2" i="8"/>
  <c r="E3" i="8"/>
  <c r="E4" i="8"/>
  <c r="E5" i="8"/>
  <c r="E6" i="8"/>
  <c r="E7" i="8"/>
  <c r="E8" i="8"/>
  <c r="E9" i="8"/>
  <c r="D4" i="8"/>
  <c r="D5" i="8" s="1"/>
  <c r="D6" i="8" s="1"/>
  <c r="D7" i="8" s="1"/>
  <c r="D8" i="8" s="1"/>
  <c r="D9" i="8" s="1"/>
  <c r="D3" i="8"/>
  <c r="C14" i="7"/>
  <c r="D14" i="7"/>
  <c r="E14" i="7"/>
  <c r="F14" i="7"/>
  <c r="G14" i="7"/>
  <c r="G8" i="7"/>
  <c r="G9" i="7"/>
  <c r="G10" i="7"/>
  <c r="G11" i="7"/>
  <c r="G12" i="7"/>
  <c r="G13" i="7"/>
  <c r="G7" i="7"/>
  <c r="F8" i="7"/>
  <c r="F9" i="7"/>
  <c r="F10" i="7"/>
  <c r="F11" i="7"/>
  <c r="F12" i="7"/>
  <c r="F13" i="7"/>
  <c r="F7" i="7"/>
  <c r="E8" i="7"/>
  <c r="E9" i="7"/>
  <c r="E10" i="7"/>
  <c r="E11" i="7"/>
  <c r="E12" i="7"/>
  <c r="E13" i="7"/>
  <c r="E7" i="7"/>
  <c r="D8" i="7"/>
  <c r="D9" i="7"/>
  <c r="D10" i="7"/>
  <c r="D11" i="7"/>
  <c r="D12" i="7"/>
  <c r="D13" i="7"/>
  <c r="D7" i="7"/>
  <c r="B14" i="7"/>
  <c r="D8" i="6"/>
  <c r="D9" i="6"/>
  <c r="D10" i="6"/>
  <c r="D11" i="6"/>
  <c r="D7" i="6"/>
  <c r="C8" i="6"/>
  <c r="C9" i="6"/>
  <c r="C10" i="6"/>
  <c r="C11" i="6"/>
  <c r="C7" i="6"/>
  <c r="C14" i="5"/>
  <c r="D14" i="5"/>
  <c r="B14" i="5"/>
  <c r="E7" i="5"/>
  <c r="E8" i="5"/>
  <c r="E9" i="5"/>
  <c r="E10" i="5"/>
  <c r="E11" i="5"/>
  <c r="E12" i="5"/>
  <c r="E13" i="5"/>
  <c r="E6" i="5"/>
  <c r="C20" i="4"/>
  <c r="D20" i="4"/>
  <c r="E20" i="4"/>
  <c r="F20" i="4"/>
  <c r="G20" i="4"/>
  <c r="B20" i="4"/>
  <c r="C18" i="4"/>
  <c r="D18" i="4"/>
  <c r="E18" i="4"/>
  <c r="F18" i="4"/>
  <c r="G18" i="4"/>
  <c r="B18" i="4"/>
  <c r="C10" i="4"/>
  <c r="D10" i="4"/>
  <c r="E10" i="4"/>
  <c r="F10" i="4"/>
  <c r="G10" i="4"/>
  <c r="B10" i="4"/>
  <c r="G8" i="3"/>
  <c r="G9" i="3"/>
  <c r="G10" i="3"/>
  <c r="G7" i="3"/>
  <c r="C15" i="3" l="1"/>
  <c r="D15" i="3"/>
  <c r="E15" i="3"/>
  <c r="F15" i="3"/>
  <c r="C14" i="3"/>
  <c r="D14" i="3"/>
  <c r="E14" i="3"/>
  <c r="F14" i="3"/>
  <c r="B15" i="3"/>
  <c r="B14" i="3"/>
  <c r="C13" i="3"/>
  <c r="D13" i="3"/>
  <c r="E13" i="3"/>
  <c r="F13" i="3"/>
  <c r="B13" i="3"/>
  <c r="C12" i="3"/>
  <c r="D12" i="3"/>
  <c r="E12" i="3"/>
  <c r="F12" i="3"/>
  <c r="B12" i="3"/>
  <c r="A3" i="3"/>
  <c r="F8" i="3"/>
  <c r="F9" i="3"/>
  <c r="F10" i="3"/>
  <c r="F7" i="3"/>
  <c r="B13" i="2"/>
  <c r="B12" i="2"/>
  <c r="A8" i="2"/>
  <c r="A5" i="2"/>
  <c r="A6" i="2"/>
  <c r="A7" i="2"/>
  <c r="A4" i="2"/>
  <c r="G19" i="1"/>
  <c r="F20" i="1"/>
  <c r="F21" i="1"/>
  <c r="F22" i="1"/>
  <c r="F23" i="1"/>
  <c r="F19" i="1"/>
  <c r="E20" i="1"/>
  <c r="E21" i="1"/>
  <c r="E22" i="1"/>
  <c r="E23" i="1"/>
  <c r="E19" i="1"/>
  <c r="D20" i="1"/>
  <c r="D21" i="1"/>
  <c r="D22" i="1"/>
  <c r="D23" i="1"/>
  <c r="D19" i="1"/>
  <c r="C20" i="1"/>
  <c r="C21" i="1"/>
  <c r="C22" i="1"/>
  <c r="C23" i="1"/>
  <c r="C19" i="1"/>
  <c r="C15" i="1"/>
  <c r="D15" i="1" s="1"/>
  <c r="C11" i="1"/>
  <c r="D11" i="1" s="1"/>
  <c r="E11" i="1" s="1"/>
  <c r="C14" i="1"/>
  <c r="D14" i="1" s="1"/>
  <c r="C12" i="1"/>
  <c r="D12" i="1" s="1"/>
  <c r="C13" i="1"/>
  <c r="D13" i="1" s="1"/>
  <c r="G4" i="1"/>
  <c r="F5" i="1"/>
  <c r="F6" i="1"/>
  <c r="F7" i="1"/>
  <c r="F8" i="1"/>
  <c r="F4" i="1"/>
  <c r="E5" i="1"/>
  <c r="E6" i="1"/>
  <c r="E7" i="1"/>
  <c r="E8" i="1"/>
  <c r="C5" i="1"/>
  <c r="D5" i="1" s="1"/>
  <c r="C6" i="1"/>
  <c r="D6" i="1" s="1"/>
  <c r="C7" i="1"/>
  <c r="D7" i="1" s="1"/>
  <c r="C8" i="1"/>
  <c r="C4" i="1"/>
  <c r="D4" i="1" s="1"/>
  <c r="E4" i="1" s="1"/>
  <c r="D8" i="1"/>
  <c r="E14" i="1" l="1"/>
  <c r="F14" i="1" s="1"/>
  <c r="B7" i="2" s="1"/>
  <c r="E15" i="1"/>
  <c r="F15" i="1" s="1"/>
  <c r="B5" i="2" s="1"/>
  <c r="E13" i="1"/>
  <c r="F13" i="1" s="1"/>
  <c r="E12" i="1"/>
  <c r="F12" i="1" s="1"/>
  <c r="F11" i="1"/>
  <c r="B6" i="2" s="1"/>
  <c r="B8" i="2" l="1"/>
  <c r="B4" i="2"/>
  <c r="G11" i="1"/>
  <c r="B9" i="2" l="1"/>
  <c r="B10" i="2"/>
</calcChain>
</file>

<file path=xl/sharedStrings.xml><?xml version="1.0" encoding="utf-8"?>
<sst xmlns="http://schemas.openxmlformats.org/spreadsheetml/2006/main" count="144" uniqueCount="119">
  <si>
    <t>ЗА ЯНВАРЬ</t>
  </si>
  <si>
    <t>ФИО</t>
  </si>
  <si>
    <t>Оклад</t>
  </si>
  <si>
    <t>Премия 20%</t>
  </si>
  <si>
    <t>Итого начислено</t>
  </si>
  <si>
    <t>Подоходный налог 13%</t>
  </si>
  <si>
    <t>Итог к выдаче</t>
  </si>
  <si>
    <t>Баранова</t>
  </si>
  <si>
    <t>Васильев</t>
  </si>
  <si>
    <t xml:space="preserve">Петрова </t>
  </si>
  <si>
    <t>Петухова</t>
  </si>
  <si>
    <t>РАСЧЕТ ЗАРАБОТНОЙ ПЛАТЫ</t>
  </si>
  <si>
    <t>Савин</t>
  </si>
  <si>
    <t>ЗА МАРТ</t>
  </si>
  <si>
    <t>ЗА ФЕВРАЛЬ</t>
  </si>
  <si>
    <t>Премия 27%</t>
  </si>
  <si>
    <t>Премия 35%</t>
  </si>
  <si>
    <t>Средняя зарплата за месяц</t>
  </si>
  <si>
    <t>РАСЧЁТ КВАРТАЛЬНОЙ ЗАРПЛАТЫ</t>
  </si>
  <si>
    <t>Квартальная зарплата</t>
  </si>
  <si>
    <t>МИН</t>
  </si>
  <si>
    <t>МАК</t>
  </si>
  <si>
    <t>Максимальная зарплата</t>
  </si>
  <si>
    <t>Минимальная зарплата</t>
  </si>
  <si>
    <t>Продажа акций отделениями брокерской фирмы "ИНТЕРБРОКЕР"</t>
  </si>
  <si>
    <t>РАО-ЭС</t>
  </si>
  <si>
    <t>Лукойл</t>
  </si>
  <si>
    <t>Автоваз</t>
  </si>
  <si>
    <t>Норильский Никель</t>
  </si>
  <si>
    <t>% от общей выручки</t>
  </si>
  <si>
    <t>Выручка тыс.руб. (всего за месяц)</t>
  </si>
  <si>
    <t>Интерброкер-1</t>
  </si>
  <si>
    <t>Интерброкер-2</t>
  </si>
  <si>
    <t>Интерброкер-4</t>
  </si>
  <si>
    <t>Интерброкер-3</t>
  </si>
  <si>
    <t>Итого (тыс.руб.)</t>
  </si>
  <si>
    <t>Среднее значений</t>
  </si>
  <si>
    <t>МАКС значение</t>
  </si>
  <si>
    <t>МИН значение</t>
  </si>
  <si>
    <t>Доходы/расходы старшего менеджера</t>
  </si>
  <si>
    <t>январь</t>
  </si>
  <si>
    <t>февраль</t>
  </si>
  <si>
    <t>март</t>
  </si>
  <si>
    <t>апрель</t>
  </si>
  <si>
    <t>май</t>
  </si>
  <si>
    <t>июнь</t>
  </si>
  <si>
    <t>Доходы</t>
  </si>
  <si>
    <t>Расходы</t>
  </si>
  <si>
    <t>Аренда жилья</t>
  </si>
  <si>
    <t>Автомобиль</t>
  </si>
  <si>
    <t>Общие расходы</t>
  </si>
  <si>
    <t>Отпуск</t>
  </si>
  <si>
    <t>Расходы всего</t>
  </si>
  <si>
    <t>Премия</t>
  </si>
  <si>
    <t>Надбавка</t>
  </si>
  <si>
    <t>Комиссионные</t>
  </si>
  <si>
    <t>Дополнит заработок</t>
  </si>
  <si>
    <t>Доходы всего</t>
  </si>
  <si>
    <t>Сальдо</t>
  </si>
  <si>
    <t>Результаты опроса "Ваши увлечения"</t>
  </si>
  <si>
    <t>Возраст</t>
  </si>
  <si>
    <t>Среднее значение</t>
  </si>
  <si>
    <t>15-22</t>
  </si>
  <si>
    <t>23-40</t>
  </si>
  <si>
    <t>&gt;41</t>
  </si>
  <si>
    <t>Вид увлечений</t>
  </si>
  <si>
    <t>Просмотр кинофильмов</t>
  </si>
  <si>
    <t>Посещение театра</t>
  </si>
  <si>
    <t>Посещение дискотеки</t>
  </si>
  <si>
    <t>Экскурсии</t>
  </si>
  <si>
    <t>Горные лыжи</t>
  </si>
  <si>
    <t>Морские круизы</t>
  </si>
  <si>
    <t>Рыбалка и охота</t>
  </si>
  <si>
    <t>Подводное плавание</t>
  </si>
  <si>
    <t>Всего опрошено</t>
  </si>
  <si>
    <t>Стоимость товара в валюте</t>
  </si>
  <si>
    <t>Курс доллара</t>
  </si>
  <si>
    <t>Курс евро</t>
  </si>
  <si>
    <t>Товар</t>
  </si>
  <si>
    <t>Монитор</t>
  </si>
  <si>
    <t>Клавиатура</t>
  </si>
  <si>
    <t>Мышь</t>
  </si>
  <si>
    <t>Материнская плата</t>
  </si>
  <si>
    <t>Видеоадаптер</t>
  </si>
  <si>
    <t>Цена (р.)</t>
  </si>
  <si>
    <t>Цена ($)</t>
  </si>
  <si>
    <r>
      <t>Цена (</t>
    </r>
    <r>
      <rPr>
        <sz val="11"/>
        <color theme="1"/>
        <rFont val="Calibri"/>
        <family val="2"/>
        <charset val="204"/>
      </rPr>
      <t>€)</t>
    </r>
  </si>
  <si>
    <t>Стоимость канцелярских товаров</t>
  </si>
  <si>
    <t>Наименование</t>
  </si>
  <si>
    <t>Цена в ($)</t>
  </si>
  <si>
    <t>Кол-во</t>
  </si>
  <si>
    <t>Стоимость в $</t>
  </si>
  <si>
    <t>Общая стоимость в $</t>
  </si>
  <si>
    <t>Стоимость в рублях</t>
  </si>
  <si>
    <t>Батарейка</t>
  </si>
  <si>
    <t>Карандаш</t>
  </si>
  <si>
    <t>Ручка</t>
  </si>
  <si>
    <t>Линейка</t>
  </si>
  <si>
    <t>Точилка</t>
  </si>
  <si>
    <t>Ластик</t>
  </si>
  <si>
    <t>Бумага А4</t>
  </si>
  <si>
    <t>Итого:</t>
  </si>
  <si>
    <t>Скидка в $</t>
  </si>
  <si>
    <t>X</t>
  </si>
  <si>
    <t>a</t>
  </si>
  <si>
    <t>b</t>
  </si>
  <si>
    <t>c</t>
  </si>
  <si>
    <t>Y1</t>
  </si>
  <si>
    <t>Y2</t>
  </si>
  <si>
    <t>Число пи</t>
  </si>
  <si>
    <t>Радиус  r</t>
  </si>
  <si>
    <t>Площадь S=nr^2</t>
  </si>
  <si>
    <t>Расчёт площадь круга и его длины</t>
  </si>
  <si>
    <t>Длина C = 2nr</t>
  </si>
  <si>
    <t>Среднее арифметическим кол-во 10 чисел</t>
  </si>
  <si>
    <t>Среднее геометрическое кол-во 10 чисел</t>
  </si>
  <si>
    <t>Любых 10 чисел</t>
  </si>
  <si>
    <t>Х</t>
  </si>
  <si>
    <t>2X+6*5=Y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</si>
</sst>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#,##0.00\ &quot;₽&quot;;[Red]\-#,##0.00\ &quot;₽&quot;"/>
    <numFmt numFmtId="164" formatCode="#,##0.0\ &quot;₽&quot;"/>
    <numFmt numFmtId="165" formatCode="[$$-409]#,##0.00"/>
    <numFmt numFmtId="166" formatCode="#,##0.00\ &quot;₽&quot;"/>
    <numFmt numFmtId="167" formatCode="#,##0\ &quot;₽&quot;"/>
    <numFmt numFmtId="168" formatCode="[$$-409]#,##0"/>
    <numFmt numFmtId="169" formatCode="#,##0.0\ [$€-1]"/>
    <numFmt numFmtId="170" formatCode="[$$-409]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rgb="FF00B05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07B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8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8" fontId="2" fillId="0" borderId="1" xfId="0" applyNumberFormat="1" applyFont="1" applyBorder="1"/>
    <xf numFmtId="8" fontId="1" fillId="0" borderId="1" xfId="0" applyNumberFormat="1" applyFont="1" applyBorder="1"/>
    <xf numFmtId="8" fontId="2" fillId="0" borderId="0" xfId="0" applyNumberFormat="1" applyFont="1"/>
    <xf numFmtId="8" fontId="0" fillId="3" borderId="1" xfId="0" applyNumberFormat="1" applyFill="1" applyBorder="1" applyAlignment="1">
      <alignment horizontal="center" vertical="center"/>
    </xf>
    <xf numFmtId="8" fontId="0" fillId="4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4" fontId="1" fillId="0" borderId="0" xfId="0" applyNumberFormat="1" applyFont="1"/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20" xfId="0" applyNumberFormat="1" applyBorder="1" applyAlignment="1">
      <alignment horizontal="center" vertical="center"/>
    </xf>
    <xf numFmtId="0" fontId="7" fillId="0" borderId="1" xfId="0" applyFont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67" fontId="0" fillId="0" borderId="1" xfId="0" applyNumberFormat="1" applyBorder="1"/>
    <xf numFmtId="168" fontId="0" fillId="0" borderId="0" xfId="0" applyNumberFormat="1" applyBorder="1"/>
    <xf numFmtId="165" fontId="0" fillId="0" borderId="1" xfId="0" applyNumberFormat="1" applyBorder="1"/>
    <xf numFmtId="169" fontId="0" fillId="0" borderId="1" xfId="0" applyNumberFormat="1" applyBorder="1"/>
    <xf numFmtId="170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Border="1"/>
    <xf numFmtId="9" fontId="0" fillId="5" borderId="1" xfId="0" applyNumberFormat="1" applyFill="1" applyBorder="1"/>
    <xf numFmtId="0" fontId="0" fillId="5" borderId="0" xfId="0" applyFill="1" applyAlignment="1">
      <alignment horizontal="center" vertical="center"/>
    </xf>
    <xf numFmtId="166" fontId="0" fillId="5" borderId="1" xfId="0" applyNumberFormat="1" applyFill="1" applyBorder="1"/>
    <xf numFmtId="3" fontId="0" fillId="0" borderId="1" xfId="0" applyNumberFormat="1" applyBorder="1"/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0" borderId="1" xfId="0" applyFill="1" applyBorder="1"/>
    <xf numFmtId="0" fontId="0" fillId="0" borderId="1" xfId="0" applyBorder="1" applyAlignment="1"/>
    <xf numFmtId="8" fontId="4" fillId="2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8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3" xfId="0" applyBorder="1"/>
    <xf numFmtId="0" fontId="0" fillId="0" borderId="21" xfId="0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707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597462817147858"/>
          <c:y val="5.1400554097404488E-2"/>
          <c:w val="0.67252668416447947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'19.1.1'!$A$4:$A$8</c:f>
              <c:strCache>
                <c:ptCount val="5"/>
                <c:pt idx="0">
                  <c:v>Баранова</c:v>
                </c:pt>
                <c:pt idx="1">
                  <c:v>Васильев</c:v>
                </c:pt>
                <c:pt idx="2">
                  <c:v>Петрова </c:v>
                </c:pt>
                <c:pt idx="3">
                  <c:v>Петухова</c:v>
                </c:pt>
                <c:pt idx="4">
                  <c:v>Савин</c:v>
                </c:pt>
              </c:strCache>
            </c:strRef>
          </c:cat>
          <c:val>
            <c:numRef>
              <c:f>'19.1.1'!$B$4:$B$8</c:f>
              <c:numCache>
                <c:formatCode>"₽"#,##0.00_);[Red]\("₽"#,##0.00\)</c:formatCode>
                <c:ptCount val="5"/>
                <c:pt idx="0">
                  <c:v>15000</c:v>
                </c:pt>
                <c:pt idx="1">
                  <c:v>28000</c:v>
                </c:pt>
                <c:pt idx="2">
                  <c:v>11000</c:v>
                </c:pt>
                <c:pt idx="3">
                  <c:v>19800</c:v>
                </c:pt>
                <c:pt idx="4">
                  <c:v>12500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126144"/>
        <c:axId val="177435136"/>
      </c:barChart>
      <c:catAx>
        <c:axId val="20512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7435136"/>
        <c:crosses val="autoZero"/>
        <c:auto val="1"/>
        <c:lblAlgn val="ctr"/>
        <c:lblOffset val="100"/>
        <c:noMultiLvlLbl val="0"/>
      </c:catAx>
      <c:valAx>
        <c:axId val="177435136"/>
        <c:scaling>
          <c:orientation val="minMax"/>
        </c:scaling>
        <c:delete val="0"/>
        <c:axPos val="l"/>
        <c:majorGridlines/>
        <c:numFmt formatCode="&quot;₽&quot;#,##0.00_);[Red]\(&quot;₽&quot;#,##0.00\)" sourceLinked="1"/>
        <c:majorTickMark val="out"/>
        <c:minorTickMark val="none"/>
        <c:tickLblPos val="nextTo"/>
        <c:crossAx val="205126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5.5555555555555552E-2"/>
          <c:w val="0.86095975503062117"/>
          <c:h val="0.89814814814814814"/>
        </c:manualLayout>
      </c:layout>
      <c:pie3DChart>
        <c:varyColors val="1"/>
        <c:ser>
          <c:idx val="0"/>
          <c:order val="0"/>
          <c:explosion val="25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'19.1.2'!$A$4:$A$8</c:f>
              <c:strCache>
                <c:ptCount val="5"/>
                <c:pt idx="0">
                  <c:v>Баранова</c:v>
                </c:pt>
                <c:pt idx="1">
                  <c:v>Васильев</c:v>
                </c:pt>
                <c:pt idx="2">
                  <c:v>Петрова </c:v>
                </c:pt>
                <c:pt idx="3">
                  <c:v>Петухова</c:v>
                </c:pt>
                <c:pt idx="4">
                  <c:v>Савин</c:v>
                </c:pt>
              </c:strCache>
            </c:strRef>
          </c:cat>
          <c:val>
            <c:numRef>
              <c:f>'19.1.2'!$B$4:$B$8</c:f>
              <c:numCache>
                <c:formatCode>"₽"#,##0.00_);[Red]\("₽"#,##0.00\)</c:formatCode>
                <c:ptCount val="5"/>
                <c:pt idx="0">
                  <c:v>45431.4</c:v>
                </c:pt>
                <c:pt idx="1">
                  <c:v>75929.25</c:v>
                </c:pt>
                <c:pt idx="2">
                  <c:v>40977</c:v>
                </c:pt>
                <c:pt idx="3">
                  <c:v>65803.320000000007</c:v>
                </c:pt>
                <c:pt idx="4">
                  <c:v>58668.45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Выручка</a:t>
            </a:r>
            <a:r>
              <a:rPr lang="ru-RU" baseline="0"/>
              <a:t> каждого подразделения</a:t>
            </a:r>
            <a:endParaRPr lang="ru-RU"/>
          </a:p>
        </c:rich>
      </c:tx>
      <c:overlay val="1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0555555555555555E-2"/>
          <c:y val="0.15277777777777779"/>
          <c:w val="0.76889168953031017"/>
          <c:h val="0.80092592592592593"/>
        </c:manualLayout>
      </c:layout>
      <c:pie3DChart>
        <c:varyColors val="1"/>
        <c:ser>
          <c:idx val="0"/>
          <c:order val="0"/>
          <c:dLbls>
            <c:dLbl>
              <c:idx val="0"/>
              <c:layout>
                <c:manualLayout>
                  <c:x val="7.3091350479207187E-2"/>
                  <c:y val="-5.99409448818895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3.8227640100228263E-2"/>
                  <c:y val="-5.9409084281131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6469500271389588E-2"/>
                  <c:y val="8.07414698162729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095135062791372E-2"/>
                  <c:y val="-4.313575386410032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'19.2'!$A$7:$A$10</c:f>
              <c:strCache>
                <c:ptCount val="4"/>
                <c:pt idx="0">
                  <c:v>Интерброкер-1</c:v>
                </c:pt>
                <c:pt idx="1">
                  <c:v>Интерброкер-2</c:v>
                </c:pt>
                <c:pt idx="2">
                  <c:v>Интерброкер-3</c:v>
                </c:pt>
                <c:pt idx="3">
                  <c:v>Интерброкер-4</c:v>
                </c:pt>
              </c:strCache>
            </c:strRef>
          </c:cat>
          <c:val>
            <c:numRef>
              <c:f>'19.2'!$F$7:$F$10</c:f>
              <c:numCache>
                <c:formatCode>#,##0.0\ "₽"</c:formatCode>
                <c:ptCount val="4"/>
                <c:pt idx="0">
                  <c:v>929300</c:v>
                </c:pt>
                <c:pt idx="1">
                  <c:v>1011950</c:v>
                </c:pt>
                <c:pt idx="2">
                  <c:v>739450</c:v>
                </c:pt>
                <c:pt idx="3">
                  <c:v>815800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Доходы</a:t>
            </a:r>
            <a:r>
              <a:rPr lang="ru-RU" baseline="0"/>
              <a:t> и расходы</a:t>
            </a:r>
            <a:endParaRPr lang="ru-RU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172462817147856"/>
          <c:y val="0.15820134552146498"/>
          <c:w val="0.51101137357830273"/>
          <c:h val="0.62963834501530214"/>
        </c:manualLayout>
      </c:layout>
      <c:lineChart>
        <c:grouping val="standard"/>
        <c:varyColors val="0"/>
        <c:ser>
          <c:idx val="0"/>
          <c:order val="0"/>
          <c:tx>
            <c:strRef>
              <c:f>'19.3'!$A$18</c:f>
              <c:strCache>
                <c:ptCount val="1"/>
                <c:pt idx="0">
                  <c:v>Расходы всего</c:v>
                </c:pt>
              </c:strCache>
            </c:strRef>
          </c:tx>
          <c:marker>
            <c:symbol val="none"/>
          </c:marker>
          <c:cat>
            <c:strRef>
              <c:f>'19.3'!$B$3:$G$3</c:f>
              <c:strCache>
                <c:ptCount val="6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</c:strCache>
            </c:strRef>
          </c:cat>
          <c:val>
            <c:numRef>
              <c:f>'19.3'!$B$10:$G$10</c:f>
              <c:numCache>
                <c:formatCode>[$$-409]#,##0.00</c:formatCode>
                <c:ptCount val="6"/>
                <c:pt idx="0">
                  <c:v>470</c:v>
                </c:pt>
                <c:pt idx="1">
                  <c:v>500</c:v>
                </c:pt>
                <c:pt idx="2">
                  <c:v>400</c:v>
                </c:pt>
                <c:pt idx="3">
                  <c:v>450</c:v>
                </c:pt>
                <c:pt idx="4">
                  <c:v>460</c:v>
                </c:pt>
                <c:pt idx="5">
                  <c:v>720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'19.3'!$A$10</c:f>
              <c:strCache>
                <c:ptCount val="1"/>
                <c:pt idx="0">
                  <c:v>Доходы всего</c:v>
                </c:pt>
              </c:strCache>
            </c:strRef>
          </c:tx>
          <c:marker>
            <c:symbol val="none"/>
          </c:marker>
          <c:cat>
            <c:strRef>
              <c:f>'19.3'!$B$3:$G$3</c:f>
              <c:strCache>
                <c:ptCount val="6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</c:strCache>
            </c:strRef>
          </c:cat>
          <c:val>
            <c:numRef>
              <c:f>'19.3'!$B$18:$G$18</c:f>
              <c:numCache>
                <c:formatCode>[$$-409]#,##0.00</c:formatCode>
                <c:ptCount val="6"/>
                <c:pt idx="0">
                  <c:v>400</c:v>
                </c:pt>
                <c:pt idx="1">
                  <c:v>470</c:v>
                </c:pt>
                <c:pt idx="2">
                  <c:v>400</c:v>
                </c:pt>
                <c:pt idx="3">
                  <c:v>370</c:v>
                </c:pt>
                <c:pt idx="4">
                  <c:v>450</c:v>
                </c:pt>
                <c:pt idx="5">
                  <c:v>690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84224"/>
        <c:axId val="206324288"/>
      </c:lineChart>
      <c:catAx>
        <c:axId val="20568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24288"/>
        <c:crosses val="autoZero"/>
        <c:auto val="1"/>
        <c:lblAlgn val="ctr"/>
        <c:lblOffset val="100"/>
        <c:noMultiLvlLbl val="0"/>
      </c:catAx>
      <c:valAx>
        <c:axId val="206324288"/>
        <c:scaling>
          <c:orientation val="minMax"/>
        </c:scaling>
        <c:delete val="0"/>
        <c:axPos val="l"/>
        <c:majorGridlines/>
        <c:numFmt formatCode="[$$-409]#,##0.00" sourceLinked="1"/>
        <c:majorTickMark val="out"/>
        <c:minorTickMark val="none"/>
        <c:tickLblPos val="nextTo"/>
        <c:crossAx val="20568422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Кол-во</a:t>
            </a:r>
            <a:r>
              <a:rPr lang="ru-RU" baseline="0"/>
              <a:t> опрошенных свыше 41 года</a:t>
            </a:r>
            <a:endParaRPr lang="ru-RU"/>
          </a:p>
        </c:rich>
      </c:tx>
      <c:overlay val="1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'19.4'!$A$6:$A$13</c:f>
              <c:strCache>
                <c:ptCount val="8"/>
                <c:pt idx="0">
                  <c:v>Просмотр кинофильмов</c:v>
                </c:pt>
                <c:pt idx="1">
                  <c:v>Посещение театра</c:v>
                </c:pt>
                <c:pt idx="2">
                  <c:v>Посещение дискотеки</c:v>
                </c:pt>
                <c:pt idx="3">
                  <c:v>Экскурсии</c:v>
                </c:pt>
                <c:pt idx="4">
                  <c:v>Горные лыжи</c:v>
                </c:pt>
                <c:pt idx="5">
                  <c:v>Морские круизы</c:v>
                </c:pt>
                <c:pt idx="6">
                  <c:v>Рыбалка и охота</c:v>
                </c:pt>
                <c:pt idx="7">
                  <c:v>Подводное плавание</c:v>
                </c:pt>
              </c:strCache>
            </c:strRef>
          </c:cat>
          <c:val>
            <c:numRef>
              <c:f>'19.4'!$D$6:$D$13</c:f>
              <c:numCache>
                <c:formatCode>General</c:formatCode>
                <c:ptCount val="8"/>
                <c:pt idx="0">
                  <c:v>110</c:v>
                </c:pt>
                <c:pt idx="1">
                  <c:v>120</c:v>
                </c:pt>
                <c:pt idx="2">
                  <c:v>5</c:v>
                </c:pt>
                <c:pt idx="3">
                  <c:v>305</c:v>
                </c:pt>
                <c:pt idx="4">
                  <c:v>30</c:v>
                </c:pt>
                <c:pt idx="5">
                  <c:v>280</c:v>
                </c:pt>
                <c:pt idx="6">
                  <c:v>130</c:v>
                </c:pt>
                <c:pt idx="7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'19.5'!$A$7:$A$11</c:f>
              <c:strCache>
                <c:ptCount val="5"/>
                <c:pt idx="0">
                  <c:v>Монитор</c:v>
                </c:pt>
                <c:pt idx="1">
                  <c:v>Клавиатура</c:v>
                </c:pt>
                <c:pt idx="2">
                  <c:v>Мышь</c:v>
                </c:pt>
                <c:pt idx="3">
                  <c:v>Материнская плата</c:v>
                </c:pt>
                <c:pt idx="4">
                  <c:v>Видеоадаптер</c:v>
                </c:pt>
              </c:strCache>
            </c:strRef>
          </c:cat>
          <c:val>
            <c:numRef>
              <c:f>'19.5'!$D$7:$D$11</c:f>
              <c:numCache>
                <c:formatCode>#,##0.0\ [$€-1]</c:formatCode>
                <c:ptCount val="5"/>
                <c:pt idx="0">
                  <c:v>90.322580645161295</c:v>
                </c:pt>
                <c:pt idx="1">
                  <c:v>5</c:v>
                </c:pt>
                <c:pt idx="2">
                  <c:v>2.5</c:v>
                </c:pt>
                <c:pt idx="3">
                  <c:v>34.677419354838712</c:v>
                </c:pt>
                <c:pt idx="4">
                  <c:v>12.096774193548388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74080"/>
        <c:axId val="206327744"/>
      </c:lineChart>
      <c:catAx>
        <c:axId val="20657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27744"/>
        <c:crosses val="autoZero"/>
        <c:auto val="1"/>
        <c:lblAlgn val="ctr"/>
        <c:lblOffset val="100"/>
        <c:noMultiLvlLbl val="0"/>
      </c:catAx>
      <c:valAx>
        <c:axId val="206327744"/>
        <c:scaling>
          <c:orientation val="minMax"/>
        </c:scaling>
        <c:delete val="0"/>
        <c:axPos val="l"/>
        <c:majorGridlines/>
        <c:numFmt formatCode="#,##0.0\ [$€-1]" sourceLinked="1"/>
        <c:majorTickMark val="out"/>
        <c:minorTickMark val="none"/>
        <c:tickLblPos val="nextTo"/>
        <c:crossAx val="206574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'19.6'!$A$7:$A$13</c:f>
              <c:strCache>
                <c:ptCount val="7"/>
                <c:pt idx="0">
                  <c:v>Батарейка</c:v>
                </c:pt>
                <c:pt idx="1">
                  <c:v>Карандаш</c:v>
                </c:pt>
                <c:pt idx="2">
                  <c:v>Ручка</c:v>
                </c:pt>
                <c:pt idx="3">
                  <c:v>Линейка</c:v>
                </c:pt>
                <c:pt idx="4">
                  <c:v>Точилка</c:v>
                </c:pt>
                <c:pt idx="5">
                  <c:v>Ластик</c:v>
                </c:pt>
                <c:pt idx="6">
                  <c:v>Бумага А4</c:v>
                </c:pt>
              </c:strCache>
            </c:strRef>
          </c:cat>
          <c:val>
            <c:numRef>
              <c:f>'19.6'!$G$7:$G$13</c:f>
              <c:numCache>
                <c:formatCode>#,##0.00\ "₽"</c:formatCode>
                <c:ptCount val="7"/>
                <c:pt idx="0">
                  <c:v>36382.5</c:v>
                </c:pt>
                <c:pt idx="1">
                  <c:v>1323</c:v>
                </c:pt>
                <c:pt idx="2">
                  <c:v>43659</c:v>
                </c:pt>
                <c:pt idx="3">
                  <c:v>19845</c:v>
                </c:pt>
                <c:pt idx="4">
                  <c:v>5953.5</c:v>
                </c:pt>
                <c:pt idx="5">
                  <c:v>12502.35</c:v>
                </c:pt>
                <c:pt idx="6">
                  <c:v>11907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75104"/>
        <c:axId val="206329472"/>
      </c:lineChart>
      <c:catAx>
        <c:axId val="206575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29472"/>
        <c:crosses val="autoZero"/>
        <c:auto val="1"/>
        <c:lblAlgn val="ctr"/>
        <c:lblOffset val="100"/>
        <c:noMultiLvlLbl val="0"/>
      </c:catAx>
      <c:valAx>
        <c:axId val="206329472"/>
        <c:scaling>
          <c:orientation val="minMax"/>
        </c:scaling>
        <c:delete val="0"/>
        <c:axPos val="l"/>
        <c:majorGridlines/>
        <c:numFmt formatCode="#,##0.00\ &quot;₽&quot;" sourceLinked="1"/>
        <c:majorTickMark val="out"/>
        <c:minorTickMark val="none"/>
        <c:tickLblPos val="nextTo"/>
        <c:crossAx val="206575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'19.7'!$E$1</c:f>
              <c:strCache>
                <c:ptCount val="1"/>
                <c:pt idx="0">
                  <c:v>Y1</c:v>
                </c:pt>
              </c:strCache>
            </c:strRef>
          </c:tx>
          <c:cat>
            <c:numRef>
              <c:f>'19.7'!$D$2:$D$9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</c:numCache>
            </c:numRef>
          </c:cat>
          <c:val>
            <c:numRef>
              <c:f>'19.7'!$E$2:$E$9</c:f>
              <c:numCache>
                <c:formatCode>General</c:formatCode>
                <c:ptCount val="8"/>
                <c:pt idx="0">
                  <c:v>-0.62499999999999989</c:v>
                </c:pt>
                <c:pt idx="1">
                  <c:v>-0.64</c:v>
                </c:pt>
                <c:pt idx="2">
                  <c:v>-0.64500000000000002</c:v>
                </c:pt>
                <c:pt idx="3">
                  <c:v>-0.6399999999999999</c:v>
                </c:pt>
                <c:pt idx="4">
                  <c:v>-0.62499999999999989</c:v>
                </c:pt>
                <c:pt idx="5">
                  <c:v>-0.59999999999999987</c:v>
                </c:pt>
                <c:pt idx="6">
                  <c:v>-0.56499999999999984</c:v>
                </c:pt>
                <c:pt idx="7">
                  <c:v>-0.51999999999999968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'19.7'!$F$1</c:f>
              <c:strCache>
                <c:ptCount val="1"/>
                <c:pt idx="0">
                  <c:v>Y2</c:v>
                </c:pt>
              </c:strCache>
            </c:strRef>
          </c:tx>
          <c:cat>
            <c:numRef>
              <c:f>'19.7'!$D$2:$D$9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</c:numCache>
            </c:numRef>
          </c:cat>
          <c:val>
            <c:numRef>
              <c:f>'19.7'!$F$2:$F$9</c:f>
              <c:numCache>
                <c:formatCode>General</c:formatCode>
                <c:ptCount val="8"/>
                <c:pt idx="0">
                  <c:v>0.63325832583258324</c:v>
                </c:pt>
                <c:pt idx="1">
                  <c:v>0.63146853146853155</c:v>
                </c:pt>
                <c:pt idx="2">
                  <c:v>0.63206839032527107</c:v>
                </c:pt>
                <c:pt idx="3">
                  <c:v>0.63730407523510979</c:v>
                </c:pt>
                <c:pt idx="4">
                  <c:v>0.64854545454545454</c:v>
                </c:pt>
                <c:pt idx="5">
                  <c:v>0.66631016042780755</c:v>
                </c:pt>
                <c:pt idx="6">
                  <c:v>0.69045149481391088</c:v>
                </c:pt>
                <c:pt idx="7">
                  <c:v>0.72039911308203997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77152"/>
        <c:axId val="206331200"/>
      </c:lineChart>
      <c:catAx>
        <c:axId val="206577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331200"/>
        <c:crosses val="autoZero"/>
        <c:auto val="1"/>
        <c:lblAlgn val="ctr"/>
        <c:lblOffset val="100"/>
        <c:noMultiLvlLbl val="0"/>
      </c:catAx>
      <c:valAx>
        <c:axId val="20633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577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205740</xdr:colOff>
      <xdr:row>2</xdr:row>
      <xdr:rowOff>3810</xdr:rowOff>
    </xdr:from>
    <xdr:to>
      <xdr:col>16</xdr:col>
      <xdr:colOff>510540</xdr:colOff>
      <xdr:row>13</xdr:row>
      <xdr:rowOff>3810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2</xdr:row>
      <xdr:rowOff>26670</xdr:rowOff>
    </xdr:from>
    <xdr:to>
      <xdr:col>11</xdr:col>
      <xdr:colOff>381000</xdr:colOff>
      <xdr:row>17</xdr:row>
      <xdr:rowOff>26670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236220</xdr:colOff>
      <xdr:row>2</xdr:row>
      <xdr:rowOff>95250</xdr:rowOff>
    </xdr:from>
    <xdr:to>
      <xdr:col>17</xdr:col>
      <xdr:colOff>129540</xdr:colOff>
      <xdr:row>14</xdr:row>
      <xdr:rowOff>110490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106680</xdr:rowOff>
    </xdr:from>
    <xdr:to>
      <xdr:col>15</xdr:col>
      <xdr:colOff>312420</xdr:colOff>
      <xdr:row>14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175260</xdr:rowOff>
    </xdr:from>
    <xdr:to>
      <xdr:col>13</xdr:col>
      <xdr:colOff>327660</xdr:colOff>
      <xdr:row>20</xdr:row>
      <xdr:rowOff>41910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0</xdr:row>
      <xdr:rowOff>49530</xdr:rowOff>
    </xdr:from>
    <xdr:to>
      <xdr:col>11</xdr:col>
      <xdr:colOff>487680</xdr:colOff>
      <xdr:row>15</xdr:row>
      <xdr:rowOff>49530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</xdr:row>
      <xdr:rowOff>110490</xdr:rowOff>
    </xdr:from>
    <xdr:to>
      <xdr:col>14</xdr:col>
      <xdr:colOff>457200</xdr:colOff>
      <xdr:row>14</xdr:row>
      <xdr:rowOff>110490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0</xdr:row>
      <xdr:rowOff>163830</xdr:rowOff>
    </xdr:from>
    <xdr:to>
      <xdr:col>14</xdr:col>
      <xdr:colOff>320040</xdr:colOff>
      <xdr:row>15</xdr:row>
      <xdr:rowOff>163830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5" sqref="F15"/>
    </sheetView>
  </sheetViews>
  <sheetFormatPr defaultRowHeight="14.4" x14ac:dyDescent="0.3"/>
  <cols>
    <col min="1" max="1" width="11.6640625" customWidth="1"/>
    <col min="2" max="2" width="10.33203125" bestFit="1" customWidth="1"/>
    <col min="3" max="3" width="9.33203125" bestFit="1" customWidth="1"/>
    <col min="4" max="4" width="12.44140625" customWidth="1"/>
    <col min="5" max="5" width="12.5546875" customWidth="1"/>
    <col min="6" max="6" width="13.109375" bestFit="1" customWidth="1"/>
    <col min="7" max="7" width="12.21875" customWidth="1"/>
  </cols>
  <sheetData>
    <row r="1" spans="1:7" ht="18" x14ac:dyDescent="0.35">
      <c r="A1" s="76" t="s">
        <v>11</v>
      </c>
      <c r="B1" s="76"/>
      <c r="C1" s="76"/>
      <c r="D1" s="76"/>
      <c r="E1" s="76"/>
      <c r="F1" s="76"/>
      <c r="G1" s="76"/>
    </row>
    <row r="2" spans="1:7" x14ac:dyDescent="0.3">
      <c r="F2" s="1" t="s">
        <v>0</v>
      </c>
    </row>
    <row r="3" spans="1:7" ht="43.2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8" t="s">
        <v>17</v>
      </c>
    </row>
    <row r="4" spans="1:7" x14ac:dyDescent="0.3">
      <c r="A4" s="5" t="s">
        <v>7</v>
      </c>
      <c r="B4" s="6">
        <v>15000</v>
      </c>
      <c r="C4" s="6">
        <f>B4*0.2</f>
        <v>3000</v>
      </c>
      <c r="D4" s="6">
        <f>B4+C4</f>
        <v>18000</v>
      </c>
      <c r="E4" s="6">
        <f>D4*0.13</f>
        <v>2340</v>
      </c>
      <c r="F4" s="9">
        <f>D4-E4</f>
        <v>15660</v>
      </c>
      <c r="G4" s="71">
        <f>AVERAGE(F4:F8)</f>
        <v>18019.439999999999</v>
      </c>
    </row>
    <row r="5" spans="1:7" x14ac:dyDescent="0.3">
      <c r="A5" s="5" t="s">
        <v>8</v>
      </c>
      <c r="B5" s="6">
        <v>28000</v>
      </c>
      <c r="C5" s="6">
        <f t="shared" ref="C5:C8" si="0">B5*0.2</f>
        <v>5600</v>
      </c>
      <c r="D5" s="6">
        <f t="shared" ref="D5:D8" si="1">B5+C5</f>
        <v>33600</v>
      </c>
      <c r="E5" s="6">
        <f t="shared" ref="E5:E8" si="2">D5*0.13</f>
        <v>4368</v>
      </c>
      <c r="F5" s="9">
        <f t="shared" ref="F5:F8" si="3">D5-E5</f>
        <v>29232</v>
      </c>
      <c r="G5" s="72"/>
    </row>
    <row r="6" spans="1:7" x14ac:dyDescent="0.3">
      <c r="A6" s="5" t="s">
        <v>9</v>
      </c>
      <c r="B6" s="6">
        <v>11000</v>
      </c>
      <c r="C6" s="6">
        <f t="shared" si="0"/>
        <v>2200</v>
      </c>
      <c r="D6" s="6">
        <f t="shared" si="1"/>
        <v>13200</v>
      </c>
      <c r="E6" s="6">
        <f t="shared" si="2"/>
        <v>1716</v>
      </c>
      <c r="F6" s="9">
        <f t="shared" si="3"/>
        <v>11484</v>
      </c>
      <c r="G6" s="72"/>
    </row>
    <row r="7" spans="1:7" x14ac:dyDescent="0.3">
      <c r="A7" s="5" t="s">
        <v>10</v>
      </c>
      <c r="B7" s="6">
        <v>19800</v>
      </c>
      <c r="C7" s="6">
        <f t="shared" si="0"/>
        <v>3960</v>
      </c>
      <c r="D7" s="6">
        <f t="shared" si="1"/>
        <v>23760</v>
      </c>
      <c r="E7" s="6">
        <f t="shared" si="2"/>
        <v>3088.8</v>
      </c>
      <c r="F7" s="9">
        <f t="shared" si="3"/>
        <v>20671.2</v>
      </c>
      <c r="G7" s="72"/>
    </row>
    <row r="8" spans="1:7" x14ac:dyDescent="0.3">
      <c r="A8" s="2" t="s">
        <v>12</v>
      </c>
      <c r="B8" s="3">
        <v>12500</v>
      </c>
      <c r="C8" s="6">
        <f t="shared" si="0"/>
        <v>2500</v>
      </c>
      <c r="D8" s="6">
        <f t="shared" si="1"/>
        <v>15000</v>
      </c>
      <c r="E8" s="6">
        <f t="shared" si="2"/>
        <v>1950</v>
      </c>
      <c r="F8" s="9">
        <f t="shared" si="3"/>
        <v>13050</v>
      </c>
      <c r="G8" s="73"/>
    </row>
    <row r="9" spans="1:7" x14ac:dyDescent="0.3">
      <c r="F9" s="1" t="s">
        <v>14</v>
      </c>
    </row>
    <row r="10" spans="1:7" ht="43.2" x14ac:dyDescent="0.3">
      <c r="A10" s="4" t="s">
        <v>1</v>
      </c>
      <c r="B10" s="4" t="s">
        <v>2</v>
      </c>
      <c r="C10" s="4" t="s">
        <v>15</v>
      </c>
      <c r="D10" s="4" t="s">
        <v>4</v>
      </c>
      <c r="E10" s="4" t="s">
        <v>5</v>
      </c>
      <c r="F10" s="4" t="s">
        <v>6</v>
      </c>
      <c r="G10" s="4" t="s">
        <v>17</v>
      </c>
    </row>
    <row r="11" spans="1:7" x14ac:dyDescent="0.3">
      <c r="A11" s="5" t="s">
        <v>9</v>
      </c>
      <c r="B11" s="6">
        <v>11000</v>
      </c>
      <c r="C11" s="18">
        <f>B11*0.27</f>
        <v>2970</v>
      </c>
      <c r="D11" s="6">
        <f>B11+C11</f>
        <v>13970</v>
      </c>
      <c r="E11" s="6">
        <f>D11*0.13</f>
        <v>1816.1000000000001</v>
      </c>
      <c r="F11" s="9">
        <f>D11-E11</f>
        <v>12153.9</v>
      </c>
      <c r="G11" s="74">
        <f>AVERAGE(F11:F15)</f>
        <v>19070.574000000001</v>
      </c>
    </row>
    <row r="12" spans="1:7" x14ac:dyDescent="0.3">
      <c r="A12" s="5" t="s">
        <v>12</v>
      </c>
      <c r="B12" s="3">
        <v>12500</v>
      </c>
      <c r="C12" s="17">
        <f>B12*0.27</f>
        <v>3375</v>
      </c>
      <c r="D12" s="6">
        <f>B12+C12</f>
        <v>15875</v>
      </c>
      <c r="E12" s="6">
        <f>D12*0.13</f>
        <v>2063.75</v>
      </c>
      <c r="F12" s="9">
        <f>D12-E12</f>
        <v>13811.25</v>
      </c>
      <c r="G12" s="75"/>
    </row>
    <row r="13" spans="1:7" x14ac:dyDescent="0.3">
      <c r="A13" s="5" t="s">
        <v>7</v>
      </c>
      <c r="B13" s="6">
        <v>15000</v>
      </c>
      <c r="C13" s="17">
        <f>B13*0.27</f>
        <v>4050.0000000000005</v>
      </c>
      <c r="D13" s="6">
        <f>B13+C13</f>
        <v>19050</v>
      </c>
      <c r="E13" s="6">
        <f>D13*0.13</f>
        <v>2476.5</v>
      </c>
      <c r="F13" s="9">
        <f>D13-E13</f>
        <v>16573.5</v>
      </c>
      <c r="G13" s="75"/>
    </row>
    <row r="14" spans="1:7" x14ac:dyDescent="0.3">
      <c r="A14" s="5" t="s">
        <v>10</v>
      </c>
      <c r="B14" s="6">
        <v>19800</v>
      </c>
      <c r="C14" s="17">
        <f>B14*0.27</f>
        <v>5346</v>
      </c>
      <c r="D14" s="6">
        <f>B14+C14</f>
        <v>25146</v>
      </c>
      <c r="E14" s="6">
        <f>D14*0.13</f>
        <v>3268.98</v>
      </c>
      <c r="F14" s="9">
        <f>D14-E14</f>
        <v>21877.02</v>
      </c>
      <c r="G14" s="75"/>
    </row>
    <row r="15" spans="1:7" x14ac:dyDescent="0.3">
      <c r="A15" s="5" t="s">
        <v>8</v>
      </c>
      <c r="B15" s="6">
        <v>28000</v>
      </c>
      <c r="C15" s="17">
        <f>B15*0.27</f>
        <v>7560.0000000000009</v>
      </c>
      <c r="D15" s="6">
        <f>B15+C15</f>
        <v>35560</v>
      </c>
      <c r="E15" s="6">
        <f>D15*0.13</f>
        <v>4622.8</v>
      </c>
      <c r="F15" s="9">
        <f>D15-E15</f>
        <v>30937.200000000001</v>
      </c>
      <c r="G15" s="75"/>
    </row>
    <row r="17" spans="1:7" x14ac:dyDescent="0.3">
      <c r="F17" s="1" t="s">
        <v>13</v>
      </c>
    </row>
    <row r="18" spans="1:7" ht="43.2" x14ac:dyDescent="0.3">
      <c r="A18" s="4" t="s">
        <v>1</v>
      </c>
      <c r="B18" s="4" t="s">
        <v>2</v>
      </c>
      <c r="C18" s="4" t="s">
        <v>16</v>
      </c>
      <c r="D18" s="4" t="s">
        <v>4</v>
      </c>
      <c r="E18" s="4" t="s">
        <v>5</v>
      </c>
      <c r="F18" s="4" t="s">
        <v>6</v>
      </c>
      <c r="G18" s="4" t="s">
        <v>17</v>
      </c>
    </row>
    <row r="19" spans="1:7" x14ac:dyDescent="0.3">
      <c r="A19" s="5" t="s">
        <v>7</v>
      </c>
      <c r="B19" s="6">
        <v>15000</v>
      </c>
      <c r="C19" s="6">
        <f>B19*0.35</f>
        <v>5250</v>
      </c>
      <c r="D19" s="6">
        <f>B19+C19</f>
        <v>20250</v>
      </c>
      <c r="E19" s="6">
        <f>D19*0.13</f>
        <v>2632.5</v>
      </c>
      <c r="F19" s="7">
        <f>D19-E19</f>
        <v>17617.5</v>
      </c>
      <c r="G19" s="74">
        <f>AVERAGE(F19:F23)</f>
        <v>20271.870000000003</v>
      </c>
    </row>
    <row r="20" spans="1:7" x14ac:dyDescent="0.3">
      <c r="A20" s="5" t="s">
        <v>8</v>
      </c>
      <c r="B20" s="6">
        <v>28000</v>
      </c>
      <c r="C20" s="6">
        <f t="shared" ref="C20:C23" si="4">B20*0.35</f>
        <v>9800</v>
      </c>
      <c r="D20" s="6">
        <f t="shared" ref="D20:D23" si="5">B20+C20</f>
        <v>37800</v>
      </c>
      <c r="E20" s="6">
        <f t="shared" ref="E20:E23" si="6">D20*0.13</f>
        <v>4914</v>
      </c>
      <c r="F20" s="7">
        <f t="shared" ref="F20:F23" si="7">D20-E20</f>
        <v>32886</v>
      </c>
      <c r="G20" s="75"/>
    </row>
    <row r="21" spans="1:7" x14ac:dyDescent="0.3">
      <c r="A21" s="5" t="s">
        <v>9</v>
      </c>
      <c r="B21" s="6">
        <v>11000</v>
      </c>
      <c r="C21" s="6">
        <f t="shared" si="4"/>
        <v>3849.9999999999995</v>
      </c>
      <c r="D21" s="6">
        <f t="shared" si="5"/>
        <v>14850</v>
      </c>
      <c r="E21" s="6">
        <f t="shared" si="6"/>
        <v>1930.5</v>
      </c>
      <c r="F21" s="7">
        <f t="shared" si="7"/>
        <v>12919.5</v>
      </c>
      <c r="G21" s="75"/>
    </row>
    <row r="22" spans="1:7" x14ac:dyDescent="0.3">
      <c r="A22" s="5" t="s">
        <v>10</v>
      </c>
      <c r="B22" s="6">
        <v>19800</v>
      </c>
      <c r="C22" s="6">
        <f t="shared" si="4"/>
        <v>6930</v>
      </c>
      <c r="D22" s="6">
        <f t="shared" si="5"/>
        <v>26730</v>
      </c>
      <c r="E22" s="6">
        <f t="shared" si="6"/>
        <v>3474.9</v>
      </c>
      <c r="F22" s="7">
        <f t="shared" si="7"/>
        <v>23255.1</v>
      </c>
      <c r="G22" s="75"/>
    </row>
    <row r="23" spans="1:7" x14ac:dyDescent="0.3">
      <c r="A23" s="5" t="s">
        <v>12</v>
      </c>
      <c r="B23" s="3">
        <v>12500</v>
      </c>
      <c r="C23" s="6">
        <f t="shared" si="4"/>
        <v>4375</v>
      </c>
      <c r="D23" s="6">
        <f t="shared" si="5"/>
        <v>16875</v>
      </c>
      <c r="E23" s="6">
        <f t="shared" si="6"/>
        <v>2193.75</v>
      </c>
      <c r="F23" s="7">
        <f t="shared" si="7"/>
        <v>14681.25</v>
      </c>
      <c r="G23" s="75"/>
    </row>
  </sheetData>
  <sortState ref="A11:F15">
    <sortCondition ref="B11:B15"/>
  </sortState>
  <mergeCells count="4">
    <mergeCell ref="G4:G8"/>
    <mergeCell ref="G11:G15"/>
    <mergeCell ref="G19:G23"/>
    <mergeCell ref="A1:G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7" sqref="B7"/>
    </sheetView>
  </sheetViews>
  <sheetFormatPr defaultRowHeight="14.4" x14ac:dyDescent="0.3"/>
  <cols>
    <col min="1" max="1" width="22.77734375" style="10" customWidth="1"/>
    <col min="2" max="2" width="20.6640625" style="10" bestFit="1" customWidth="1"/>
    <col min="3" max="16384" width="8.88671875" style="10"/>
  </cols>
  <sheetData>
    <row r="1" spans="1:5" ht="18" x14ac:dyDescent="0.35">
      <c r="A1" s="76" t="s">
        <v>18</v>
      </c>
      <c r="B1" s="76"/>
      <c r="C1" s="76"/>
      <c r="D1" s="76"/>
      <c r="E1" s="76"/>
    </row>
    <row r="3" spans="1:5" x14ac:dyDescent="0.3">
      <c r="A3" s="11" t="s">
        <v>1</v>
      </c>
      <c r="B3" s="11" t="s">
        <v>19</v>
      </c>
    </row>
    <row r="4" spans="1:5" x14ac:dyDescent="0.3">
      <c r="A4" s="12" t="str">
        <f>'19.1.1'!A4</f>
        <v>Баранова</v>
      </c>
      <c r="B4" s="15">
        <f>'19.1.1'!F4+'19.1.1'!F11+'19.1.1'!F19</f>
        <v>45431.4</v>
      </c>
    </row>
    <row r="5" spans="1:5" x14ac:dyDescent="0.3">
      <c r="A5" s="12" t="str">
        <f>'19.1.1'!A5</f>
        <v>Васильев</v>
      </c>
      <c r="B5" s="15">
        <f>'19.1.1'!F5+'19.1.1'!F12+'19.1.1'!F20</f>
        <v>75929.25</v>
      </c>
    </row>
    <row r="6" spans="1:5" x14ac:dyDescent="0.3">
      <c r="A6" s="12" t="str">
        <f>'19.1.1'!A6</f>
        <v xml:space="preserve">Петрова </v>
      </c>
      <c r="B6" s="15">
        <f>'19.1.1'!F6+'19.1.1'!F13+'19.1.1'!F21</f>
        <v>40977</v>
      </c>
    </row>
    <row r="7" spans="1:5" x14ac:dyDescent="0.3">
      <c r="A7" s="12" t="str">
        <f>'19.1.1'!A7</f>
        <v>Петухова</v>
      </c>
      <c r="B7" s="15">
        <f>'19.1.1'!F7+'19.1.1'!F14+'19.1.1'!F22</f>
        <v>65803.320000000007</v>
      </c>
    </row>
    <row r="8" spans="1:5" x14ac:dyDescent="0.3">
      <c r="A8" s="12" t="str">
        <f>'19.1.1'!A8</f>
        <v>Савин</v>
      </c>
      <c r="B8" s="15">
        <f>'19.1.1'!F8+'19.1.1'!F15+'19.1.1'!F23</f>
        <v>58668.45</v>
      </c>
    </row>
    <row r="9" spans="1:5" x14ac:dyDescent="0.3">
      <c r="A9" s="13" t="s">
        <v>20</v>
      </c>
      <c r="B9" s="14">
        <f>MIN(B4:B8)</f>
        <v>40977</v>
      </c>
    </row>
    <row r="10" spans="1:5" x14ac:dyDescent="0.3">
      <c r="A10" s="13" t="s">
        <v>21</v>
      </c>
      <c r="B10" s="14">
        <f>MAX(B4:B8)</f>
        <v>75929.25</v>
      </c>
    </row>
    <row r="12" spans="1:5" x14ac:dyDescent="0.3">
      <c r="A12" s="13" t="s">
        <v>22</v>
      </c>
      <c r="B12" s="13" t="str">
        <f>A6</f>
        <v xml:space="preserve">Петрова </v>
      </c>
    </row>
    <row r="13" spans="1:5" x14ac:dyDescent="0.3">
      <c r="A13" s="13" t="s">
        <v>23</v>
      </c>
      <c r="B13" s="14" t="str">
        <f>A5</f>
        <v>Васильев</v>
      </c>
    </row>
    <row r="19" spans="2:2" x14ac:dyDescent="0.3">
      <c r="B19" s="16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I19" sqref="I19"/>
    </sheetView>
  </sheetViews>
  <sheetFormatPr defaultRowHeight="14.4" x14ac:dyDescent="0.3"/>
  <cols>
    <col min="1" max="1" width="17.21875" bestFit="1" customWidth="1"/>
    <col min="2" max="2" width="11.77734375" bestFit="1" customWidth="1"/>
    <col min="3" max="3" width="10.33203125" bestFit="1" customWidth="1"/>
    <col min="4" max="4" width="11.77734375" bestFit="1" customWidth="1"/>
    <col min="5" max="5" width="11.109375" customWidth="1"/>
    <col min="6" max="6" width="11.77734375" bestFit="1" customWidth="1"/>
    <col min="7" max="7" width="11.21875" customWidth="1"/>
  </cols>
  <sheetData>
    <row r="2" spans="1:7" x14ac:dyDescent="0.3">
      <c r="A2" s="77" t="s">
        <v>24</v>
      </c>
      <c r="B2" s="77"/>
      <c r="C2" s="77"/>
      <c r="D2" s="77"/>
      <c r="E2" s="77"/>
      <c r="F2" s="77"/>
      <c r="G2" s="77"/>
    </row>
    <row r="3" spans="1:7" x14ac:dyDescent="0.3">
      <c r="A3" s="25">
        <f ca="1">TODAY()</f>
        <v>45343</v>
      </c>
    </row>
    <row r="5" spans="1:7" ht="57.6" x14ac:dyDescent="0.3">
      <c r="A5" s="4"/>
      <c r="B5" s="4" t="s">
        <v>25</v>
      </c>
      <c r="C5" s="4" t="s">
        <v>26</v>
      </c>
      <c r="D5" s="4" t="s">
        <v>27</v>
      </c>
      <c r="E5" s="4" t="s">
        <v>28</v>
      </c>
      <c r="F5" s="4" t="s">
        <v>30</v>
      </c>
      <c r="G5" s="4" t="s">
        <v>29</v>
      </c>
    </row>
    <row r="6" spans="1:7" x14ac:dyDescent="0.3">
      <c r="A6" s="5"/>
      <c r="B6" s="5"/>
      <c r="C6" s="5"/>
      <c r="D6" s="5"/>
      <c r="E6" s="5"/>
      <c r="F6" s="5"/>
      <c r="G6" s="5"/>
    </row>
    <row r="7" spans="1:7" x14ac:dyDescent="0.3">
      <c r="A7" s="5" t="s">
        <v>31</v>
      </c>
      <c r="B7" s="23">
        <v>268000</v>
      </c>
      <c r="C7" s="23">
        <v>195800</v>
      </c>
      <c r="D7" s="23">
        <v>345000</v>
      </c>
      <c r="E7" s="23">
        <v>120500</v>
      </c>
      <c r="F7" s="24">
        <f>E7+D7+C7+B7</f>
        <v>929300</v>
      </c>
      <c r="G7" s="26">
        <f>F7/$F$12</f>
        <v>0.2657800657800658</v>
      </c>
    </row>
    <row r="8" spans="1:7" ht="13.2" customHeight="1" x14ac:dyDescent="0.3">
      <c r="A8" s="5" t="s">
        <v>32</v>
      </c>
      <c r="B8" s="23">
        <v>281250</v>
      </c>
      <c r="C8" s="23">
        <v>187500</v>
      </c>
      <c r="D8" s="23">
        <v>387000</v>
      </c>
      <c r="E8" s="23">
        <v>156200</v>
      </c>
      <c r="F8" s="24">
        <f t="shared" ref="F8:F10" si="0">E8+D8+C8+B8</f>
        <v>1011950</v>
      </c>
      <c r="G8" s="26">
        <f t="shared" ref="G8:G10" si="1">F8/$F$12</f>
        <v>0.28941798941798941</v>
      </c>
    </row>
    <row r="9" spans="1:7" x14ac:dyDescent="0.3">
      <c r="A9" s="5" t="s">
        <v>34</v>
      </c>
      <c r="B9" s="23">
        <v>206750</v>
      </c>
      <c r="C9" s="23">
        <v>166500</v>
      </c>
      <c r="D9" s="23">
        <v>123000</v>
      </c>
      <c r="E9" s="23">
        <v>243200</v>
      </c>
      <c r="F9" s="24">
        <f t="shared" si="0"/>
        <v>739450</v>
      </c>
      <c r="G9" s="26">
        <f t="shared" si="1"/>
        <v>0.21148291148291148</v>
      </c>
    </row>
    <row r="10" spans="1:7" x14ac:dyDescent="0.3">
      <c r="A10" s="5" t="s">
        <v>33</v>
      </c>
      <c r="B10" s="23">
        <v>315600</v>
      </c>
      <c r="C10" s="23">
        <v>158200</v>
      </c>
      <c r="D10" s="23">
        <v>234000</v>
      </c>
      <c r="E10" s="23">
        <v>108000</v>
      </c>
      <c r="F10" s="24">
        <f t="shared" si="0"/>
        <v>815800</v>
      </c>
      <c r="G10" s="26">
        <f t="shared" si="1"/>
        <v>0.23331903331903331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19" t="s">
        <v>35</v>
      </c>
      <c r="B12" s="23">
        <f>SUM(B7:B10)</f>
        <v>1071600</v>
      </c>
      <c r="C12" s="23">
        <f t="shared" ref="C12:F12" si="2">SUM(C7:C10)</f>
        <v>708000</v>
      </c>
      <c r="D12" s="23">
        <f t="shared" si="2"/>
        <v>1089000</v>
      </c>
      <c r="E12" s="23">
        <f t="shared" si="2"/>
        <v>627900</v>
      </c>
      <c r="F12" s="23">
        <f t="shared" si="2"/>
        <v>3496500</v>
      </c>
      <c r="G12" s="20"/>
    </row>
    <row r="13" spans="1:7" x14ac:dyDescent="0.3">
      <c r="A13" s="5" t="s">
        <v>36</v>
      </c>
      <c r="B13" s="23">
        <f>AVERAGE(B7:B10)</f>
        <v>267900</v>
      </c>
      <c r="C13" s="23">
        <f t="shared" ref="C13:F13" si="3">AVERAGE(C7:C10)</f>
        <v>177000</v>
      </c>
      <c r="D13" s="23">
        <f t="shared" si="3"/>
        <v>272250</v>
      </c>
      <c r="E13" s="23">
        <f t="shared" si="3"/>
        <v>156975</v>
      </c>
      <c r="F13" s="23">
        <f t="shared" si="3"/>
        <v>874125</v>
      </c>
      <c r="G13" s="20"/>
    </row>
    <row r="14" spans="1:7" x14ac:dyDescent="0.3">
      <c r="A14" s="5" t="s">
        <v>37</v>
      </c>
      <c r="B14" s="23">
        <f>MAX(B7:B10)</f>
        <v>315600</v>
      </c>
      <c r="C14" s="23">
        <f t="shared" ref="C14:F14" si="4">MAX(C7:C10)</f>
        <v>195800</v>
      </c>
      <c r="D14" s="23">
        <f t="shared" si="4"/>
        <v>387000</v>
      </c>
      <c r="E14" s="23">
        <f t="shared" si="4"/>
        <v>243200</v>
      </c>
      <c r="F14" s="23">
        <f t="shared" si="4"/>
        <v>1011950</v>
      </c>
      <c r="G14" s="21"/>
    </row>
    <row r="15" spans="1:7" x14ac:dyDescent="0.3">
      <c r="A15" s="22" t="s">
        <v>38</v>
      </c>
      <c r="B15" s="23">
        <f>MIN(B7:B10)</f>
        <v>206750</v>
      </c>
      <c r="C15" s="23">
        <f t="shared" ref="C15:F15" si="5">MIN(C7:C10)</f>
        <v>158200</v>
      </c>
      <c r="D15" s="23">
        <f t="shared" si="5"/>
        <v>123000</v>
      </c>
      <c r="E15" s="23">
        <f t="shared" si="5"/>
        <v>108000</v>
      </c>
      <c r="F15" s="23">
        <f t="shared" si="5"/>
        <v>739450</v>
      </c>
      <c r="G15" s="21"/>
    </row>
  </sheetData>
  <mergeCells count="1">
    <mergeCell ref="A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M16" sqref="M16"/>
    </sheetView>
  </sheetViews>
  <sheetFormatPr defaultRowHeight="14.4" x14ac:dyDescent="0.3"/>
  <cols>
    <col min="1" max="1" width="19.109375" bestFit="1" customWidth="1"/>
  </cols>
  <sheetData>
    <row r="1" spans="1:7" x14ac:dyDescent="0.3">
      <c r="A1" s="78" t="s">
        <v>39</v>
      </c>
      <c r="B1" s="78"/>
      <c r="C1" s="78"/>
      <c r="D1" s="78"/>
      <c r="E1" s="78"/>
      <c r="F1" s="78"/>
      <c r="G1" s="78"/>
    </row>
    <row r="2" spans="1:7" x14ac:dyDescent="0.3">
      <c r="A2" s="27"/>
      <c r="B2" s="27"/>
      <c r="C2" s="27"/>
      <c r="D2" s="27"/>
      <c r="E2" s="27"/>
      <c r="F2" s="27"/>
      <c r="G2" s="27"/>
    </row>
    <row r="3" spans="1:7" ht="44.4" thickBot="1" x14ac:dyDescent="0.35">
      <c r="A3" s="29"/>
      <c r="B3" s="29" t="s">
        <v>40</v>
      </c>
      <c r="C3" s="29" t="s">
        <v>41</v>
      </c>
      <c r="D3" s="29" t="s">
        <v>42</v>
      </c>
      <c r="E3" s="29" t="s">
        <v>43</v>
      </c>
      <c r="F3" s="29" t="s">
        <v>44</v>
      </c>
      <c r="G3" s="29" t="s">
        <v>45</v>
      </c>
    </row>
    <row r="4" spans="1:7" x14ac:dyDescent="0.3">
      <c r="A4" s="36" t="s">
        <v>46</v>
      </c>
      <c r="B4" s="32"/>
      <c r="C4" s="32"/>
      <c r="D4" s="32"/>
      <c r="E4" s="32"/>
      <c r="F4" s="32"/>
      <c r="G4" s="33"/>
    </row>
    <row r="5" spans="1:7" x14ac:dyDescent="0.3">
      <c r="A5" s="37" t="s">
        <v>2</v>
      </c>
      <c r="B5" s="40">
        <v>300</v>
      </c>
      <c r="C5" s="40">
        <v>300</v>
      </c>
      <c r="D5" s="40">
        <v>300</v>
      </c>
      <c r="E5" s="40">
        <v>300</v>
      </c>
      <c r="F5" s="40">
        <v>300</v>
      </c>
      <c r="G5" s="41">
        <v>300</v>
      </c>
    </row>
    <row r="6" spans="1:7" x14ac:dyDescent="0.3">
      <c r="A6" s="38" t="s">
        <v>53</v>
      </c>
      <c r="B6" s="42"/>
      <c r="C6" s="42">
        <v>150</v>
      </c>
      <c r="D6" s="42"/>
      <c r="E6" s="42">
        <v>100</v>
      </c>
      <c r="F6" s="42"/>
      <c r="G6" s="43">
        <v>300</v>
      </c>
    </row>
    <row r="7" spans="1:7" x14ac:dyDescent="0.3">
      <c r="A7" s="38" t="s">
        <v>54</v>
      </c>
      <c r="B7" s="42">
        <v>50</v>
      </c>
      <c r="C7" s="42">
        <v>50</v>
      </c>
      <c r="D7" s="42">
        <v>50</v>
      </c>
      <c r="E7" s="42">
        <v>50</v>
      </c>
      <c r="F7" s="42">
        <v>50</v>
      </c>
      <c r="G7" s="43">
        <v>50</v>
      </c>
    </row>
    <row r="8" spans="1:7" x14ac:dyDescent="0.3">
      <c r="A8" s="38" t="s">
        <v>55</v>
      </c>
      <c r="B8" s="42"/>
      <c r="C8" s="42"/>
      <c r="D8" s="42">
        <v>50</v>
      </c>
      <c r="E8" s="42"/>
      <c r="F8" s="42"/>
      <c r="G8" s="43">
        <v>70</v>
      </c>
    </row>
    <row r="9" spans="1:7" x14ac:dyDescent="0.3">
      <c r="A9" s="38" t="s">
        <v>56</v>
      </c>
      <c r="B9" s="42">
        <v>120</v>
      </c>
      <c r="C9" s="42"/>
      <c r="D9" s="42"/>
      <c r="E9" s="42"/>
      <c r="F9" s="42">
        <v>110</v>
      </c>
      <c r="G9" s="43"/>
    </row>
    <row r="10" spans="1:7" x14ac:dyDescent="0.3">
      <c r="A10" s="38" t="s">
        <v>57</v>
      </c>
      <c r="B10" s="42">
        <f>SUM(B5:B9)</f>
        <v>470</v>
      </c>
      <c r="C10" s="42">
        <f t="shared" ref="C10:G10" si="0">SUM(C5:C9)</f>
        <v>500</v>
      </c>
      <c r="D10" s="42">
        <f t="shared" si="0"/>
        <v>400</v>
      </c>
      <c r="E10" s="42">
        <f t="shared" si="0"/>
        <v>450</v>
      </c>
      <c r="F10" s="42">
        <f t="shared" si="0"/>
        <v>460</v>
      </c>
      <c r="G10" s="42">
        <f t="shared" si="0"/>
        <v>720</v>
      </c>
    </row>
    <row r="11" spans="1:7" ht="15" thickBot="1" x14ac:dyDescent="0.35">
      <c r="A11" s="39"/>
      <c r="B11" s="34"/>
      <c r="C11" s="34"/>
      <c r="D11" s="34"/>
      <c r="E11" s="34"/>
      <c r="F11" s="34"/>
      <c r="G11" s="35"/>
    </row>
    <row r="12" spans="1:7" ht="15" thickBot="1" x14ac:dyDescent="0.35">
      <c r="A12" s="47"/>
      <c r="B12" s="48"/>
      <c r="C12" s="48"/>
      <c r="D12" s="48"/>
      <c r="E12" s="48"/>
      <c r="F12" s="48"/>
      <c r="G12" s="48"/>
    </row>
    <row r="13" spans="1:7" x14ac:dyDescent="0.3">
      <c r="A13" s="37" t="s">
        <v>47</v>
      </c>
      <c r="B13" s="30"/>
      <c r="C13" s="30"/>
      <c r="D13" s="30"/>
      <c r="E13" s="30"/>
      <c r="F13" s="30"/>
      <c r="G13" s="46"/>
    </row>
    <row r="14" spans="1:7" x14ac:dyDescent="0.3">
      <c r="A14" s="38" t="s">
        <v>48</v>
      </c>
      <c r="B14" s="42">
        <v>150</v>
      </c>
      <c r="C14" s="42">
        <v>150</v>
      </c>
      <c r="D14" s="42">
        <v>150</v>
      </c>
      <c r="E14" s="42">
        <v>150</v>
      </c>
      <c r="F14" s="45">
        <v>150</v>
      </c>
      <c r="G14" s="43">
        <v>150</v>
      </c>
    </row>
    <row r="15" spans="1:7" x14ac:dyDescent="0.3">
      <c r="A15" s="38" t="s">
        <v>49</v>
      </c>
      <c r="B15" s="42">
        <v>50</v>
      </c>
      <c r="C15" s="42">
        <v>70</v>
      </c>
      <c r="D15" s="42">
        <v>100</v>
      </c>
      <c r="E15" s="42">
        <v>20</v>
      </c>
      <c r="F15" s="42">
        <v>100</v>
      </c>
      <c r="G15" s="41">
        <v>40</v>
      </c>
    </row>
    <row r="16" spans="1:7" x14ac:dyDescent="0.3">
      <c r="A16" s="38" t="s">
        <v>50</v>
      </c>
      <c r="B16" s="42">
        <v>200</v>
      </c>
      <c r="C16" s="42">
        <v>250</v>
      </c>
      <c r="D16" s="42">
        <v>150</v>
      </c>
      <c r="E16" s="42">
        <v>200</v>
      </c>
      <c r="F16" s="42">
        <v>200</v>
      </c>
      <c r="G16" s="43">
        <v>100</v>
      </c>
    </row>
    <row r="17" spans="1:7" x14ac:dyDescent="0.3">
      <c r="A17" s="38" t="s">
        <v>51</v>
      </c>
      <c r="B17" s="42"/>
      <c r="C17" s="42"/>
      <c r="D17" s="42"/>
      <c r="E17" s="42"/>
      <c r="F17" s="42"/>
      <c r="G17" s="43">
        <v>400</v>
      </c>
    </row>
    <row r="18" spans="1:7" ht="15" thickBot="1" x14ac:dyDescent="0.35">
      <c r="A18" s="39" t="s">
        <v>52</v>
      </c>
      <c r="B18" s="44">
        <f>SUM(B14:B17)</f>
        <v>400</v>
      </c>
      <c r="C18" s="44">
        <f t="shared" ref="C18:G18" si="1">SUM(C14:C17)</f>
        <v>470</v>
      </c>
      <c r="D18" s="44">
        <f t="shared" si="1"/>
        <v>400</v>
      </c>
      <c r="E18" s="44">
        <f t="shared" si="1"/>
        <v>370</v>
      </c>
      <c r="F18" s="44">
        <f t="shared" si="1"/>
        <v>450</v>
      </c>
      <c r="G18" s="44">
        <f t="shared" si="1"/>
        <v>690</v>
      </c>
    </row>
    <row r="19" spans="1:7" ht="15" thickBot="1" x14ac:dyDescent="0.35">
      <c r="A19" s="50"/>
      <c r="B19" s="31"/>
      <c r="C19" s="31"/>
      <c r="D19" s="31"/>
      <c r="E19" s="31"/>
      <c r="F19" s="31"/>
      <c r="G19" s="31"/>
    </row>
    <row r="20" spans="1:7" ht="15" thickBot="1" x14ac:dyDescent="0.35">
      <c r="A20" s="49" t="s">
        <v>58</v>
      </c>
      <c r="B20" s="51">
        <f>B10-B18</f>
        <v>70</v>
      </c>
      <c r="C20" s="51">
        <f t="shared" ref="C20:G20" si="2">C10-C18</f>
        <v>30</v>
      </c>
      <c r="D20" s="51">
        <f t="shared" si="2"/>
        <v>0</v>
      </c>
      <c r="E20" s="51">
        <f t="shared" si="2"/>
        <v>80</v>
      </c>
      <c r="F20" s="51">
        <f t="shared" si="2"/>
        <v>10</v>
      </c>
      <c r="G20" s="51">
        <f t="shared" si="2"/>
        <v>30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6" sqref="F26"/>
    </sheetView>
  </sheetViews>
  <sheetFormatPr defaultRowHeight="14.4" x14ac:dyDescent="0.3"/>
  <cols>
    <col min="1" max="1" width="22.5546875" customWidth="1"/>
  </cols>
  <sheetData>
    <row r="1" spans="1:5" x14ac:dyDescent="0.3">
      <c r="A1" s="79" t="s">
        <v>59</v>
      </c>
      <c r="B1" s="79"/>
      <c r="C1" s="79"/>
      <c r="D1" s="79"/>
      <c r="E1" s="79"/>
    </row>
    <row r="3" spans="1:5" x14ac:dyDescent="0.3">
      <c r="A3" s="28"/>
      <c r="B3" s="80" t="s">
        <v>60</v>
      </c>
      <c r="C3" s="80"/>
      <c r="D3" s="80"/>
      <c r="E3" s="81" t="s">
        <v>61</v>
      </c>
    </row>
    <row r="4" spans="1:5" x14ac:dyDescent="0.3">
      <c r="A4" s="28"/>
      <c r="B4" s="28" t="s">
        <v>62</v>
      </c>
      <c r="C4" s="28" t="s">
        <v>63</v>
      </c>
      <c r="D4" s="28" t="s">
        <v>64</v>
      </c>
      <c r="E4" s="81"/>
    </row>
    <row r="5" spans="1:5" x14ac:dyDescent="0.3">
      <c r="A5" s="52" t="s">
        <v>65</v>
      </c>
      <c r="B5" s="28"/>
      <c r="C5" s="28"/>
      <c r="D5" s="28"/>
      <c r="E5" s="28"/>
    </row>
    <row r="6" spans="1:5" x14ac:dyDescent="0.3">
      <c r="A6" s="28" t="s">
        <v>66</v>
      </c>
      <c r="B6" s="5">
        <v>250</v>
      </c>
      <c r="C6" s="5">
        <v>220</v>
      </c>
      <c r="D6" s="5">
        <v>110</v>
      </c>
      <c r="E6" s="54">
        <f>AVERAGE(B6:D6)</f>
        <v>193.33333333333334</v>
      </c>
    </row>
    <row r="7" spans="1:5" x14ac:dyDescent="0.3">
      <c r="A7" s="28" t="s">
        <v>67</v>
      </c>
      <c r="B7" s="5">
        <v>50</v>
      </c>
      <c r="C7" s="5">
        <v>90</v>
      </c>
      <c r="D7" s="5">
        <v>120</v>
      </c>
      <c r="E7" s="54">
        <f t="shared" ref="E7:E13" si="0">AVERAGE(B7:D7)</f>
        <v>86.666666666666671</v>
      </c>
    </row>
    <row r="8" spans="1:5" x14ac:dyDescent="0.3">
      <c r="A8" s="28" t="s">
        <v>68</v>
      </c>
      <c r="B8" s="5">
        <v>310</v>
      </c>
      <c r="C8" s="5">
        <v>40</v>
      </c>
      <c r="D8" s="5">
        <v>5</v>
      </c>
      <c r="E8" s="54">
        <f t="shared" si="0"/>
        <v>118.33333333333333</v>
      </c>
    </row>
    <row r="9" spans="1:5" x14ac:dyDescent="0.3">
      <c r="A9" s="28" t="s">
        <v>69</v>
      </c>
      <c r="B9" s="5">
        <v>10</v>
      </c>
      <c r="C9" s="5">
        <v>100</v>
      </c>
      <c r="D9" s="5">
        <v>305</v>
      </c>
      <c r="E9" s="54">
        <f t="shared" si="0"/>
        <v>138.33333333333334</v>
      </c>
    </row>
    <row r="10" spans="1:5" x14ac:dyDescent="0.3">
      <c r="A10" s="28" t="s">
        <v>70</v>
      </c>
      <c r="B10" s="5">
        <v>200</v>
      </c>
      <c r="C10" s="5">
        <v>150</v>
      </c>
      <c r="D10" s="5">
        <v>30</v>
      </c>
      <c r="E10" s="54">
        <f t="shared" si="0"/>
        <v>126.66666666666667</v>
      </c>
    </row>
    <row r="11" spans="1:5" x14ac:dyDescent="0.3">
      <c r="A11" s="28" t="s">
        <v>71</v>
      </c>
      <c r="B11" s="5">
        <v>140</v>
      </c>
      <c r="C11" s="5">
        <v>250</v>
      </c>
      <c r="D11" s="5">
        <v>280</v>
      </c>
      <c r="E11" s="54">
        <f t="shared" si="0"/>
        <v>223.33333333333334</v>
      </c>
    </row>
    <row r="12" spans="1:5" x14ac:dyDescent="0.3">
      <c r="A12" s="28" t="s">
        <v>72</v>
      </c>
      <c r="B12" s="5">
        <v>30</v>
      </c>
      <c r="C12" s="5">
        <v>80</v>
      </c>
      <c r="D12" s="5">
        <v>130</v>
      </c>
      <c r="E12" s="54">
        <f t="shared" si="0"/>
        <v>80</v>
      </c>
    </row>
    <row r="13" spans="1:5" x14ac:dyDescent="0.3">
      <c r="A13" s="28" t="s">
        <v>73</v>
      </c>
      <c r="B13" s="5">
        <v>10</v>
      </c>
      <c r="C13" s="5">
        <v>70</v>
      </c>
      <c r="D13" s="5">
        <v>20</v>
      </c>
      <c r="E13" s="54">
        <f t="shared" si="0"/>
        <v>33.333333333333336</v>
      </c>
    </row>
    <row r="14" spans="1:5" x14ac:dyDescent="0.3">
      <c r="A14" s="28" t="s">
        <v>74</v>
      </c>
      <c r="B14" s="28">
        <f>SUM(B6:B13)</f>
        <v>1000</v>
      </c>
      <c r="C14" s="28">
        <f t="shared" ref="C14:D14" si="1">SUM(C6:C13)</f>
        <v>1000</v>
      </c>
      <c r="D14" s="28">
        <f t="shared" si="1"/>
        <v>1000</v>
      </c>
      <c r="E14" s="28"/>
    </row>
  </sheetData>
  <mergeCells count="3">
    <mergeCell ref="A1:E1"/>
    <mergeCell ref="B3:D3"/>
    <mergeCell ref="E3:E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P17" sqref="P17"/>
    </sheetView>
  </sheetViews>
  <sheetFormatPr defaultRowHeight="14.4" x14ac:dyDescent="0.3"/>
  <cols>
    <col min="1" max="1" width="19.33203125" customWidth="1"/>
  </cols>
  <sheetData>
    <row r="1" spans="1:4" x14ac:dyDescent="0.3">
      <c r="A1" s="82" t="s">
        <v>75</v>
      </c>
      <c r="B1" s="82"/>
      <c r="C1" s="82"/>
      <c r="D1" s="82"/>
    </row>
    <row r="3" spans="1:4" x14ac:dyDescent="0.3">
      <c r="A3" s="28" t="s">
        <v>76</v>
      </c>
      <c r="B3" s="65">
        <v>58</v>
      </c>
    </row>
    <row r="4" spans="1:4" x14ac:dyDescent="0.3">
      <c r="A4" s="28" t="s">
        <v>77</v>
      </c>
      <c r="B4" s="65">
        <v>62</v>
      </c>
    </row>
    <row r="6" spans="1:4" x14ac:dyDescent="0.3">
      <c r="A6" s="28" t="s">
        <v>78</v>
      </c>
      <c r="B6" s="28" t="s">
        <v>84</v>
      </c>
      <c r="C6" s="28" t="s">
        <v>85</v>
      </c>
      <c r="D6" s="28" t="s">
        <v>86</v>
      </c>
    </row>
    <row r="7" spans="1:4" x14ac:dyDescent="0.3">
      <c r="A7" s="28" t="s">
        <v>79</v>
      </c>
      <c r="B7" s="56">
        <v>5600</v>
      </c>
      <c r="C7" s="60">
        <f>B7/$B$3</f>
        <v>96.551724137931032</v>
      </c>
      <c r="D7" s="59">
        <f>B7/$B$4</f>
        <v>90.322580645161295</v>
      </c>
    </row>
    <row r="8" spans="1:4" x14ac:dyDescent="0.3">
      <c r="A8" s="28" t="s">
        <v>80</v>
      </c>
      <c r="B8" s="56">
        <v>310</v>
      </c>
      <c r="C8" s="60">
        <f t="shared" ref="C8:C11" si="0">B8/$B$3</f>
        <v>5.3448275862068968</v>
      </c>
      <c r="D8" s="59">
        <f t="shared" ref="D8:D11" si="1">B8/$B$4</f>
        <v>5</v>
      </c>
    </row>
    <row r="9" spans="1:4" x14ac:dyDescent="0.3">
      <c r="A9" s="28" t="s">
        <v>81</v>
      </c>
      <c r="B9" s="56">
        <v>155</v>
      </c>
      <c r="C9" s="60">
        <f t="shared" si="0"/>
        <v>2.6724137931034484</v>
      </c>
      <c r="D9" s="59">
        <f t="shared" si="1"/>
        <v>2.5</v>
      </c>
    </row>
    <row r="10" spans="1:4" x14ac:dyDescent="0.3">
      <c r="A10" s="28" t="s">
        <v>82</v>
      </c>
      <c r="B10" s="56">
        <v>2150</v>
      </c>
      <c r="C10" s="60">
        <f t="shared" si="0"/>
        <v>37.068965517241381</v>
      </c>
      <c r="D10" s="59">
        <f t="shared" si="1"/>
        <v>34.677419354838712</v>
      </c>
    </row>
    <row r="11" spans="1:4" x14ac:dyDescent="0.3">
      <c r="A11" s="28" t="s">
        <v>83</v>
      </c>
      <c r="B11" s="56">
        <v>750</v>
      </c>
      <c r="C11" s="60">
        <f t="shared" si="0"/>
        <v>12.931034482758621</v>
      </c>
      <c r="D11" s="59">
        <f t="shared" si="1"/>
        <v>12.096774193548388</v>
      </c>
    </row>
    <row r="12" spans="1:4" x14ac:dyDescent="0.3">
      <c r="C12" s="57"/>
    </row>
  </sheetData>
  <mergeCells count="1">
    <mergeCell ref="A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M20" sqref="M20"/>
    </sheetView>
  </sheetViews>
  <sheetFormatPr defaultRowHeight="14.4" x14ac:dyDescent="0.3"/>
  <cols>
    <col min="1" max="1" width="14.21875" bestFit="1" customWidth="1"/>
    <col min="2" max="2" width="9.44140625" bestFit="1" customWidth="1"/>
    <col min="3" max="3" width="8.21875" bestFit="1" customWidth="1"/>
    <col min="4" max="4" width="10.88671875" customWidth="1"/>
    <col min="5" max="5" width="10.77734375" customWidth="1"/>
    <col min="6" max="6" width="14.5546875" customWidth="1"/>
    <col min="7" max="7" width="10.88671875" bestFit="1" customWidth="1"/>
  </cols>
  <sheetData>
    <row r="1" spans="1:8" x14ac:dyDescent="0.3">
      <c r="A1" s="83" t="s">
        <v>87</v>
      </c>
      <c r="B1" s="84"/>
      <c r="C1" s="84"/>
      <c r="D1" s="84"/>
      <c r="E1" s="84"/>
    </row>
    <row r="3" spans="1:8" ht="28.8" x14ac:dyDescent="0.3">
      <c r="C3" s="61" t="s">
        <v>76</v>
      </c>
      <c r="D3" s="64">
        <v>73.5</v>
      </c>
    </row>
    <row r="5" spans="1:8" ht="28.8" customHeight="1" x14ac:dyDescent="0.3">
      <c r="A5" s="5" t="s">
        <v>88</v>
      </c>
      <c r="B5" s="5" t="s">
        <v>89</v>
      </c>
      <c r="C5" s="5" t="s">
        <v>90</v>
      </c>
      <c r="D5" s="4" t="s">
        <v>91</v>
      </c>
      <c r="E5" s="4" t="s">
        <v>102</v>
      </c>
      <c r="F5" s="4" t="s">
        <v>92</v>
      </c>
      <c r="G5" s="4" t="s">
        <v>93</v>
      </c>
      <c r="H5" s="62"/>
    </row>
    <row r="6" spans="1:8" x14ac:dyDescent="0.3">
      <c r="A6" s="28"/>
      <c r="B6" s="28"/>
      <c r="C6" s="28"/>
      <c r="E6" s="63">
        <v>0.1</v>
      </c>
      <c r="F6" s="28"/>
      <c r="G6" s="28"/>
      <c r="H6" s="62"/>
    </row>
    <row r="7" spans="1:8" x14ac:dyDescent="0.3">
      <c r="A7" s="28" t="s">
        <v>94</v>
      </c>
      <c r="B7" s="58">
        <v>5</v>
      </c>
      <c r="C7" s="53">
        <v>110</v>
      </c>
      <c r="D7" s="58">
        <f>B7*C7</f>
        <v>550</v>
      </c>
      <c r="E7" s="58">
        <f>D7*0.1</f>
        <v>55</v>
      </c>
      <c r="F7" s="58">
        <f>D7-E7</f>
        <v>495</v>
      </c>
      <c r="G7" s="55">
        <f>F7*$D$3</f>
        <v>36382.5</v>
      </c>
      <c r="H7" s="62"/>
    </row>
    <row r="8" spans="1:8" x14ac:dyDescent="0.3">
      <c r="A8" s="28" t="s">
        <v>95</v>
      </c>
      <c r="B8" s="58">
        <v>0.2</v>
      </c>
      <c r="C8" s="53">
        <v>100</v>
      </c>
      <c r="D8" s="58">
        <f t="shared" ref="D8:D13" si="0">B8*C8</f>
        <v>20</v>
      </c>
      <c r="E8" s="58">
        <f t="shared" ref="E8:E13" si="1">D8*0.1</f>
        <v>2</v>
      </c>
      <c r="F8" s="58">
        <f t="shared" ref="F8:F13" si="2">D8-E8</f>
        <v>18</v>
      </c>
      <c r="G8" s="55">
        <f t="shared" ref="G8:G13" si="3">F8*$D$3</f>
        <v>1323</v>
      </c>
      <c r="H8" s="62"/>
    </row>
    <row r="9" spans="1:8" x14ac:dyDescent="0.3">
      <c r="A9" s="28" t="s">
        <v>96</v>
      </c>
      <c r="B9" s="58">
        <v>3.3</v>
      </c>
      <c r="C9" s="53">
        <v>200</v>
      </c>
      <c r="D9" s="58">
        <f t="shared" si="0"/>
        <v>660</v>
      </c>
      <c r="E9" s="58">
        <f t="shared" si="1"/>
        <v>66</v>
      </c>
      <c r="F9" s="58">
        <f t="shared" si="2"/>
        <v>594</v>
      </c>
      <c r="G9" s="55">
        <f t="shared" si="3"/>
        <v>43659</v>
      </c>
      <c r="H9" s="62"/>
    </row>
    <row r="10" spans="1:8" x14ac:dyDescent="0.3">
      <c r="A10" s="28" t="s">
        <v>97</v>
      </c>
      <c r="B10" s="58">
        <v>2.5</v>
      </c>
      <c r="C10" s="53">
        <v>120</v>
      </c>
      <c r="D10" s="58">
        <f t="shared" si="0"/>
        <v>300</v>
      </c>
      <c r="E10" s="58">
        <f t="shared" si="1"/>
        <v>30</v>
      </c>
      <c r="F10" s="58">
        <f t="shared" si="2"/>
        <v>270</v>
      </c>
      <c r="G10" s="55">
        <f t="shared" si="3"/>
        <v>19845</v>
      </c>
      <c r="H10" s="62"/>
    </row>
    <row r="11" spans="1:8" x14ac:dyDescent="0.3">
      <c r="A11" s="28" t="s">
        <v>98</v>
      </c>
      <c r="B11" s="58">
        <v>1</v>
      </c>
      <c r="C11" s="53">
        <v>90</v>
      </c>
      <c r="D11" s="58">
        <f t="shared" si="0"/>
        <v>90</v>
      </c>
      <c r="E11" s="58">
        <f t="shared" si="1"/>
        <v>9</v>
      </c>
      <c r="F11" s="58">
        <f t="shared" si="2"/>
        <v>81</v>
      </c>
      <c r="G11" s="55">
        <f t="shared" si="3"/>
        <v>5953.5</v>
      </c>
      <c r="H11" s="62"/>
    </row>
    <row r="12" spans="1:8" x14ac:dyDescent="0.3">
      <c r="A12" s="28" t="s">
        <v>99</v>
      </c>
      <c r="B12" s="58">
        <v>0.9</v>
      </c>
      <c r="C12" s="53">
        <v>210</v>
      </c>
      <c r="D12" s="58">
        <f t="shared" si="0"/>
        <v>189</v>
      </c>
      <c r="E12" s="58">
        <f t="shared" si="1"/>
        <v>18.900000000000002</v>
      </c>
      <c r="F12" s="58">
        <f t="shared" si="2"/>
        <v>170.1</v>
      </c>
      <c r="G12" s="55">
        <f t="shared" si="3"/>
        <v>12502.35</v>
      </c>
      <c r="H12" s="62"/>
    </row>
    <row r="13" spans="1:8" x14ac:dyDescent="0.3">
      <c r="A13" s="28" t="s">
        <v>100</v>
      </c>
      <c r="B13" s="58">
        <v>9</v>
      </c>
      <c r="C13" s="53">
        <v>20</v>
      </c>
      <c r="D13" s="58">
        <f t="shared" si="0"/>
        <v>180</v>
      </c>
      <c r="E13" s="58">
        <f t="shared" si="1"/>
        <v>18</v>
      </c>
      <c r="F13" s="58">
        <f t="shared" si="2"/>
        <v>162</v>
      </c>
      <c r="G13" s="55">
        <f t="shared" si="3"/>
        <v>11907</v>
      </c>
      <c r="H13" s="62"/>
    </row>
    <row r="14" spans="1:8" x14ac:dyDescent="0.3">
      <c r="A14" s="28" t="s">
        <v>101</v>
      </c>
      <c r="B14" s="58">
        <f>SUM(B7:B13)</f>
        <v>21.9</v>
      </c>
      <c r="C14" s="66">
        <f t="shared" ref="C14:G14" si="4">SUM(C7:C13)</f>
        <v>850</v>
      </c>
      <c r="D14" s="58">
        <f t="shared" si="4"/>
        <v>1989</v>
      </c>
      <c r="E14" s="58">
        <f t="shared" si="4"/>
        <v>198.9</v>
      </c>
      <c r="F14" s="58">
        <f t="shared" si="4"/>
        <v>1790.1</v>
      </c>
      <c r="G14" s="58">
        <f t="shared" si="4"/>
        <v>131572.35</v>
      </c>
      <c r="H14" s="62"/>
    </row>
  </sheetData>
  <mergeCells count="1">
    <mergeCell ref="A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5" t="s">
        <v>104</v>
      </c>
      <c r="B1" s="5" t="s">
        <v>105</v>
      </c>
      <c r="C1" s="5" t="s">
        <v>106</v>
      </c>
      <c r="D1" s="5" t="s">
        <v>103</v>
      </c>
      <c r="E1" s="5" t="s">
        <v>107</v>
      </c>
      <c r="F1" s="22" t="s">
        <v>108</v>
      </c>
    </row>
    <row r="2" spans="1:6" x14ac:dyDescent="0.3">
      <c r="A2" s="5">
        <v>0.3</v>
      </c>
      <c r="B2" s="5">
        <v>0.6</v>
      </c>
      <c r="C2" s="5">
        <v>0.9</v>
      </c>
      <c r="D2" s="5">
        <v>0.1</v>
      </c>
      <c r="E2" s="28">
        <f>(0.5*(D2^2))-((($A$2*D2-$B$2)+$C$2)*D2-$B$2)/(D2-1)</f>
        <v>-0.62499999999999989</v>
      </c>
      <c r="F2" s="28">
        <f>(((0.5*(D2^3))+$A$2*$B$2)/(1+(D2^2)))+(($A$2)/($A$2+($B$2^2)))</f>
        <v>0.63325832583258324</v>
      </c>
    </row>
    <row r="3" spans="1:6" x14ac:dyDescent="0.3">
      <c r="A3" s="21"/>
      <c r="B3" s="21"/>
      <c r="C3" s="21"/>
      <c r="D3" s="5">
        <f>D2+0.1</f>
        <v>0.2</v>
      </c>
      <c r="E3" s="28">
        <f t="shared" ref="E3:E9" si="0">(0.5*(D3^2))-((($A$2*D3-$B$2)+$C$2)*D3-$B$2)/(D3-1)</f>
        <v>-0.64</v>
      </c>
      <c r="F3" s="28">
        <f t="shared" ref="F3:F9" si="1">(((0.5*(D3^3))+$A$2*$B$2)/(1+(D3^2)))+(($A$2)/($A$2+($B$2^2)))</f>
        <v>0.63146853146853155</v>
      </c>
    </row>
    <row r="4" spans="1:6" x14ac:dyDescent="0.3">
      <c r="A4" s="21"/>
      <c r="B4" s="21"/>
      <c r="C4" s="21"/>
      <c r="D4" s="5">
        <f t="shared" ref="D4:D9" si="2">D3+0.1</f>
        <v>0.30000000000000004</v>
      </c>
      <c r="E4" s="28">
        <f t="shared" si="0"/>
        <v>-0.64500000000000002</v>
      </c>
      <c r="F4" s="28">
        <f t="shared" si="1"/>
        <v>0.63206839032527107</v>
      </c>
    </row>
    <row r="5" spans="1:6" x14ac:dyDescent="0.3">
      <c r="A5" s="21"/>
      <c r="B5" s="21"/>
      <c r="C5" s="21"/>
      <c r="D5" s="5">
        <f t="shared" si="2"/>
        <v>0.4</v>
      </c>
      <c r="E5" s="28">
        <f t="shared" si="0"/>
        <v>-0.6399999999999999</v>
      </c>
      <c r="F5" s="28">
        <f t="shared" si="1"/>
        <v>0.63730407523510979</v>
      </c>
    </row>
    <row r="6" spans="1:6" x14ac:dyDescent="0.3">
      <c r="A6" s="21"/>
      <c r="B6" s="21"/>
      <c r="C6" s="21"/>
      <c r="D6" s="5">
        <f t="shared" si="2"/>
        <v>0.5</v>
      </c>
      <c r="E6" s="28">
        <f t="shared" si="0"/>
        <v>-0.62499999999999989</v>
      </c>
      <c r="F6" s="28">
        <f t="shared" si="1"/>
        <v>0.64854545454545454</v>
      </c>
    </row>
    <row r="7" spans="1:6" x14ac:dyDescent="0.3">
      <c r="A7" s="21"/>
      <c r="B7" s="21"/>
      <c r="C7" s="21"/>
      <c r="D7" s="5">
        <f t="shared" si="2"/>
        <v>0.6</v>
      </c>
      <c r="E7" s="28">
        <f t="shared" si="0"/>
        <v>-0.59999999999999987</v>
      </c>
      <c r="F7" s="28">
        <f t="shared" si="1"/>
        <v>0.66631016042780755</v>
      </c>
    </row>
    <row r="8" spans="1:6" x14ac:dyDescent="0.3">
      <c r="A8" s="21"/>
      <c r="B8" s="21"/>
      <c r="C8" s="21"/>
      <c r="D8" s="5">
        <f t="shared" si="2"/>
        <v>0.7</v>
      </c>
      <c r="E8" s="28">
        <f t="shared" si="0"/>
        <v>-0.56499999999999984</v>
      </c>
      <c r="F8" s="28">
        <f t="shared" si="1"/>
        <v>0.69045149481391088</v>
      </c>
    </row>
    <row r="9" spans="1:6" x14ac:dyDescent="0.3">
      <c r="A9" s="21"/>
      <c r="B9" s="21"/>
      <c r="C9" s="21"/>
      <c r="D9" s="5">
        <f t="shared" si="2"/>
        <v>0.79999999999999993</v>
      </c>
      <c r="E9" s="28">
        <f t="shared" si="0"/>
        <v>-0.51999999999999968</v>
      </c>
      <c r="F9" s="28">
        <f t="shared" si="1"/>
        <v>0.72039911308203997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K13" sqref="K13"/>
    </sheetView>
  </sheetViews>
  <sheetFormatPr defaultRowHeight="14.4" x14ac:dyDescent="0.3"/>
  <cols>
    <col min="2" max="2" width="14.88671875" bestFit="1" customWidth="1"/>
    <col min="3" max="3" width="12.6640625" bestFit="1" customWidth="1"/>
    <col min="7" max="7" width="22.6640625" bestFit="1" customWidth="1"/>
    <col min="8" max="8" width="13.44140625" customWidth="1"/>
    <col min="12" max="12" width="17.77734375" customWidth="1"/>
  </cols>
  <sheetData>
    <row r="1" spans="1:18" ht="43.2" x14ac:dyDescent="0.3">
      <c r="A1" s="85" t="s">
        <v>112</v>
      </c>
      <c r="B1" s="85"/>
      <c r="C1" s="85"/>
      <c r="G1" s="86" t="s">
        <v>114</v>
      </c>
      <c r="H1" s="70">
        <f>AVERAGE(G3:G12)</f>
        <v>5.5</v>
      </c>
      <c r="L1" s="86" t="s">
        <v>115</v>
      </c>
      <c r="M1" s="28">
        <f>GEOMEAN(L3:L12)</f>
        <v>4.5287286881167645</v>
      </c>
      <c r="Q1" s="28" t="s">
        <v>117</v>
      </c>
      <c r="R1" s="28" t="s">
        <v>118</v>
      </c>
    </row>
    <row r="2" spans="1:18" x14ac:dyDescent="0.3">
      <c r="A2" s="67"/>
      <c r="B2" s="67"/>
      <c r="C2" s="67"/>
      <c r="G2" s="28" t="str">
        <f>L2</f>
        <v>Любых 10 чисел</v>
      </c>
      <c r="H2" s="28"/>
      <c r="L2" s="28" t="s">
        <v>116</v>
      </c>
      <c r="M2" s="28"/>
      <c r="Q2" s="28">
        <v>7</v>
      </c>
      <c r="R2" s="28">
        <f>2*Q2+6*5</f>
        <v>44</v>
      </c>
    </row>
    <row r="3" spans="1:18" x14ac:dyDescent="0.3">
      <c r="A3" s="28" t="s">
        <v>109</v>
      </c>
      <c r="B3" s="68">
        <v>3.14</v>
      </c>
      <c r="C3" s="28"/>
      <c r="G3" s="28">
        <v>1</v>
      </c>
      <c r="H3" s="28"/>
      <c r="L3" s="28">
        <f t="shared" ref="L3:L12" si="0">G3</f>
        <v>1</v>
      </c>
      <c r="M3" s="28"/>
    </row>
    <row r="4" spans="1:18" x14ac:dyDescent="0.3">
      <c r="A4" s="28"/>
      <c r="B4" s="28"/>
      <c r="C4" s="28"/>
      <c r="G4" s="28">
        <v>2</v>
      </c>
      <c r="H4" s="28"/>
      <c r="L4" s="28">
        <f t="shared" si="0"/>
        <v>2</v>
      </c>
      <c r="M4" s="28"/>
    </row>
    <row r="5" spans="1:18" x14ac:dyDescent="0.3">
      <c r="A5" s="28" t="s">
        <v>110</v>
      </c>
      <c r="B5" s="28" t="s">
        <v>111</v>
      </c>
      <c r="C5" s="28" t="s">
        <v>113</v>
      </c>
      <c r="G5" s="28">
        <v>3</v>
      </c>
      <c r="H5" s="28"/>
      <c r="L5" s="28">
        <f t="shared" si="0"/>
        <v>3</v>
      </c>
      <c r="M5" s="28"/>
    </row>
    <row r="6" spans="1:18" x14ac:dyDescent="0.3">
      <c r="A6" s="28">
        <v>3</v>
      </c>
      <c r="B6" s="28">
        <f>$B$3*(A6^2)</f>
        <v>28.26</v>
      </c>
      <c r="C6" s="28">
        <f>2*$B$3*A6</f>
        <v>18.84</v>
      </c>
      <c r="G6" s="28">
        <v>4</v>
      </c>
      <c r="H6" s="28"/>
      <c r="L6" s="28">
        <f t="shared" si="0"/>
        <v>4</v>
      </c>
      <c r="M6" s="28"/>
    </row>
    <row r="7" spans="1:18" x14ac:dyDescent="0.3">
      <c r="G7" s="28">
        <v>5</v>
      </c>
      <c r="H7" s="28"/>
      <c r="L7" s="28">
        <f t="shared" si="0"/>
        <v>5</v>
      </c>
      <c r="M7" s="28"/>
    </row>
    <row r="8" spans="1:18" x14ac:dyDescent="0.3">
      <c r="G8" s="28">
        <v>6</v>
      </c>
      <c r="H8" s="28"/>
      <c r="L8" s="28">
        <f t="shared" si="0"/>
        <v>6</v>
      </c>
      <c r="M8" s="28"/>
    </row>
    <row r="9" spans="1:18" x14ac:dyDescent="0.3">
      <c r="G9" s="28">
        <v>7</v>
      </c>
      <c r="H9" s="28"/>
      <c r="L9" s="28">
        <f t="shared" si="0"/>
        <v>7</v>
      </c>
      <c r="M9" s="28"/>
    </row>
    <row r="10" spans="1:18" x14ac:dyDescent="0.3">
      <c r="G10" s="28">
        <v>8</v>
      </c>
      <c r="H10" s="28"/>
      <c r="L10" s="28">
        <f t="shared" si="0"/>
        <v>8</v>
      </c>
      <c r="M10" s="28"/>
    </row>
    <row r="11" spans="1:18" x14ac:dyDescent="0.3">
      <c r="G11" s="69">
        <v>9</v>
      </c>
      <c r="H11" s="28"/>
      <c r="L11" s="28">
        <f t="shared" si="0"/>
        <v>9</v>
      </c>
      <c r="M11" s="28"/>
    </row>
    <row r="12" spans="1:18" x14ac:dyDescent="0.3">
      <c r="G12" s="87">
        <v>10</v>
      </c>
      <c r="H12" s="88"/>
      <c r="L12" s="28">
        <f t="shared" si="0"/>
        <v>10</v>
      </c>
      <c r="M12" s="28"/>
    </row>
    <row r="13" spans="1:18" x14ac:dyDescent="0.3">
      <c r="G13" s="89"/>
      <c r="H13" s="8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19.1.1</vt:lpstr>
      <vt:lpstr>19.1.2</vt:lpstr>
      <vt:lpstr>19.2</vt:lpstr>
      <vt:lpstr>19.3</vt:lpstr>
      <vt:lpstr>19.4</vt:lpstr>
      <vt:lpstr>19.5</vt:lpstr>
      <vt:lpstr>19.6</vt:lpstr>
      <vt:lpstr>19.7</vt:lpstr>
      <vt:lpstr>19.8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2024-02-21T10:26:15Z</dcterms:modified>
</cp:coreProperties>
</file>