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zrrg/Desktop/labs and hw/DigitalCulture/3/"/>
    </mc:Choice>
  </mc:AlternateContent>
  <xr:revisionPtr revIDLastSave="0" documentId="13_ncr:1_{2D89609C-7290-0D40-9155-31EDB707A4DE}" xr6:coauthVersionLast="45" xr6:coauthVersionMax="45" xr10:uidLastSave="{00000000-0000-0000-0000-000000000000}"/>
  <bookViews>
    <workbookView xWindow="0" yWindow="460" windowWidth="28800" windowHeight="16500" firstSheet="3" activeTab="7" xr2:uid="{C07D6E66-178C-8549-BAF5-07492BE36604}"/>
  </bookViews>
  <sheets>
    <sheet name="Приложение 1, задание 1" sheetId="1" r:id="rId1"/>
    <sheet name="Приложение 1, задание 2" sheetId="2" r:id="rId2"/>
    <sheet name="Приложение 1, задание 3" sheetId="3" r:id="rId3"/>
    <sheet name="Приложение 2" sheetId="4" r:id="rId4"/>
    <sheet name="Приложение 3, задание 1" sheetId="5" r:id="rId5"/>
    <sheet name="Приложение 3, задание 2" sheetId="6" r:id="rId6"/>
    <sheet name="Приложение 3, задание 2.1" sheetId="7" r:id="rId7"/>
    <sheet name="Приложение 3, задание 2.2" sheetId="8" r:id="rId8"/>
  </sheets>
  <definedNames>
    <definedName name="_xlnm._FilterDatabase" localSheetId="2" hidden="1">'Приложение 1, задание 3'!$A$4:$A$14</definedName>
    <definedName name="solver_adj" localSheetId="4" hidden="1">'Приложение 3, задание 1'!$A$2:$C$2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itr" localSheetId="4" hidden="1">2147483647</definedName>
    <definedName name="solver_lhs1" localSheetId="4" hidden="1">'Приложение 3, задание 1'!$A$2</definedName>
    <definedName name="solver_lhs2" localSheetId="4" hidden="1">'Приложение 3, задание 1'!$A$4</definedName>
    <definedName name="solver_lhs3" localSheetId="4" hidden="1">'Приложение 3, задание 1'!$B$2</definedName>
    <definedName name="solver_lhs4" localSheetId="4" hidden="1">'Приложение 3, задание 1'!$B$4</definedName>
    <definedName name="solver_lhs5" localSheetId="4" hidden="1">'Приложение 3, задание 1'!$C$2</definedName>
    <definedName name="solver_lhs6" localSheetId="4" hidden="1">'Приложение 3, задание 1'!$C$4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6</definedName>
    <definedName name="solver_opt" localSheetId="4" hidden="1">'Приложение 3, задание 1'!$E$2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1</definedName>
    <definedName name="solver_rel3" localSheetId="4" hidden="1">3</definedName>
    <definedName name="solver_rel4" localSheetId="4" hidden="1">1</definedName>
    <definedName name="solver_rel5" localSheetId="4" hidden="1">3</definedName>
    <definedName name="solver_rel6" localSheetId="4" hidden="1">1</definedName>
    <definedName name="solver_rhs1" localSheetId="4" hidden="1">0</definedName>
    <definedName name="solver_rhs2" localSheetId="4" hidden="1">220</definedName>
    <definedName name="solver_rhs3" localSheetId="4" hidden="1">0</definedName>
    <definedName name="solver_rhs4" localSheetId="4" hidden="1">400</definedName>
    <definedName name="solver_rhs5" localSheetId="4" hidden="1">0</definedName>
    <definedName name="solver_rhs6" localSheetId="4" hidden="1">100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3" l="1"/>
  <c r="E6" i="3" s="1"/>
  <c r="D7" i="3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E7" i="3"/>
  <c r="D5" i="3"/>
  <c r="E5" i="3" s="1"/>
  <c r="G4" i="6"/>
  <c r="G3" i="6"/>
  <c r="G5" i="6"/>
  <c r="G6" i="6"/>
  <c r="G7" i="6"/>
  <c r="E8" i="5" l="1"/>
  <c r="C10" i="5"/>
  <c r="B10" i="5"/>
  <c r="A10" i="5"/>
  <c r="G21" i="4"/>
  <c r="E21" i="4"/>
  <c r="B21" i="4"/>
  <c r="A21" i="4"/>
  <c r="E2" i="6" l="1"/>
  <c r="D2" i="6"/>
  <c r="C9" i="6"/>
  <c r="E4" i="6" s="1"/>
  <c r="B9" i="6"/>
  <c r="D5" i="6" s="1"/>
  <c r="E2" i="5"/>
  <c r="C4" i="5"/>
  <c r="A4" i="5"/>
  <c r="B4" i="5"/>
  <c r="F15" i="4"/>
  <c r="G15" i="4"/>
  <c r="H15" i="4"/>
  <c r="F16" i="4"/>
  <c r="G16" i="4"/>
  <c r="H16" i="4"/>
  <c r="F17" i="4"/>
  <c r="G17" i="4"/>
  <c r="H17" i="4"/>
  <c r="F14" i="4"/>
  <c r="G14" i="4"/>
  <c r="I14" i="4" s="1"/>
  <c r="H14" i="4"/>
  <c r="I13" i="4"/>
  <c r="I12" i="4"/>
  <c r="I11" i="4"/>
  <c r="I10" i="4"/>
  <c r="I9" i="4"/>
  <c r="I8" i="4"/>
  <c r="I7" i="4"/>
  <c r="I6" i="4"/>
  <c r="G12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H12" i="4"/>
  <c r="F13" i="4"/>
  <c r="G13" i="4"/>
  <c r="H13" i="4"/>
  <c r="G6" i="4"/>
  <c r="H6" i="4"/>
  <c r="F6" i="4"/>
  <c r="E6" i="6" l="1"/>
  <c r="D3" i="6"/>
  <c r="E3" i="6"/>
  <c r="D6" i="6"/>
  <c r="F6" i="6" s="1"/>
  <c r="E7" i="6"/>
  <c r="E5" i="6"/>
  <c r="F5" i="6" s="1"/>
  <c r="D4" i="6"/>
  <c r="F4" i="6" s="1"/>
  <c r="D7" i="6"/>
  <c r="F7" i="6" s="1"/>
  <c r="I17" i="4"/>
  <c r="I16" i="4"/>
  <c r="I15" i="4"/>
  <c r="C2" i="3"/>
  <c r="G2" i="2"/>
  <c r="G3" i="2" s="1"/>
  <c r="G4" i="2" s="1"/>
  <c r="G5" i="2" s="1"/>
  <c r="G6" i="2" s="1"/>
  <c r="G7" i="2" s="1"/>
  <c r="D3" i="2"/>
  <c r="D4" i="2"/>
  <c r="D5" i="2" s="1"/>
  <c r="D6" i="2" s="1"/>
  <c r="D7" i="2" s="1"/>
  <c r="D2" i="2"/>
  <c r="A2" i="2"/>
  <c r="A3" i="2" s="1"/>
  <c r="A4" i="2" s="1"/>
  <c r="A5" i="2" s="1"/>
  <c r="A6" i="2" s="1"/>
  <c r="A7" i="2" s="1"/>
  <c r="A8" i="2" s="1"/>
  <c r="G3" i="1"/>
  <c r="G4" i="1" s="1"/>
  <c r="G2" i="1"/>
  <c r="D2" i="1"/>
  <c r="D3" i="1" s="1"/>
  <c r="D4" i="1" s="1"/>
  <c r="D5" i="1" s="1"/>
  <c r="D6" i="1" s="1"/>
  <c r="D7" i="1" s="1"/>
  <c r="D8" i="1" s="1"/>
  <c r="D9" i="1" s="1"/>
  <c r="D10" i="1" s="1"/>
  <c r="D11" i="1" s="1"/>
  <c r="A2" i="1"/>
  <c r="A3" i="1" s="1"/>
  <c r="A4" i="1" s="1"/>
  <c r="A5" i="1" s="1"/>
  <c r="B5" i="3" l="1"/>
  <c r="F3" i="6"/>
  <c r="B6" i="3" l="1"/>
  <c r="B7" i="3"/>
  <c r="B8" i="3" l="1"/>
  <c r="B9" i="3" l="1"/>
  <c r="B10" i="3" l="1"/>
  <c r="B11" i="3" l="1"/>
  <c r="B12" i="3"/>
  <c r="B13" i="3" l="1"/>
  <c r="B14" i="3" l="1"/>
</calcChain>
</file>

<file path=xl/sharedStrings.xml><?xml version="1.0" encoding="utf-8"?>
<sst xmlns="http://schemas.openxmlformats.org/spreadsheetml/2006/main" count="76" uniqueCount="60">
  <si>
    <t>Y</t>
  </si>
  <si>
    <t>X</t>
  </si>
  <si>
    <t>Рассчет энергетической ценности продовольственных товаров</t>
  </si>
  <si>
    <t>Энергетическая ценность</t>
  </si>
  <si>
    <t>белка</t>
  </si>
  <si>
    <t>жиров</t>
  </si>
  <si>
    <t xml:space="preserve">углев. </t>
  </si>
  <si>
    <t>Наименование товара</t>
  </si>
  <si>
    <t>Масса, г.</t>
  </si>
  <si>
    <t>Халва подсолнечная</t>
  </si>
  <si>
    <t>Сырок "Секретик"</t>
  </si>
  <si>
    <t>Макароны</t>
  </si>
  <si>
    <t>Мука пшеничная</t>
  </si>
  <si>
    <t>Шоколад "Анютка"</t>
  </si>
  <si>
    <t>Сыр плавленный</t>
  </si>
  <si>
    <t>Топленое масло</t>
  </si>
  <si>
    <t>Томат</t>
  </si>
  <si>
    <t>Молоко, 3,2%</t>
  </si>
  <si>
    <t>Огурец</t>
  </si>
  <si>
    <t>Оливки консервированные</t>
  </si>
  <si>
    <t>Содержание в 100 г продукта, г</t>
  </si>
  <si>
    <t>белки</t>
  </si>
  <si>
    <t>жиры</t>
  </si>
  <si>
    <t>углеводы</t>
  </si>
  <si>
    <t>Энергетическая ценность продукта в ккал за счет</t>
  </si>
  <si>
    <t>Суммарная энергетич. ценность, ккал</t>
  </si>
  <si>
    <t>белков</t>
  </si>
  <si>
    <t>углеводов</t>
  </si>
  <si>
    <t>Мин. энерг. ценность</t>
  </si>
  <si>
    <t>Макс. энерг. ценность</t>
  </si>
  <si>
    <t>Количество товаров без белков</t>
  </si>
  <si>
    <t>Количество товаров, где жир составляет более 50% веса</t>
  </si>
  <si>
    <t>Сало свиное</t>
  </si>
  <si>
    <t>Вариант работы: 2</t>
  </si>
  <si>
    <t>Вариант работы: 6</t>
  </si>
  <si>
    <t>X1</t>
  </si>
  <si>
    <t>X2</t>
  </si>
  <si>
    <t>X3</t>
  </si>
  <si>
    <t>F</t>
  </si>
  <si>
    <t>Ограничение 1</t>
  </si>
  <si>
    <t>Ограничение 2</t>
  </si>
  <si>
    <t>Ограничение 3</t>
  </si>
  <si>
    <t>&lt;= 220</t>
  </si>
  <si>
    <t>&lt;=400</t>
  </si>
  <si>
    <t>&lt;=100</t>
  </si>
  <si>
    <t>Наименование показателя</t>
  </si>
  <si>
    <t>Материальные затраты</t>
  </si>
  <si>
    <t>Затраты на оплату труда</t>
  </si>
  <si>
    <t>Отчисления на социальные нужды</t>
  </si>
  <si>
    <t>Амортизация</t>
  </si>
  <si>
    <t>Прочие затраты</t>
  </si>
  <si>
    <t xml:space="preserve">Абсолютное значение, тыс. руб. </t>
  </si>
  <si>
    <t>Изменение удельнго веса за год</t>
  </si>
  <si>
    <t>Темп прироста показателей</t>
  </si>
  <si>
    <t>Удельный вес</t>
  </si>
  <si>
    <t>Общая сумма привлеченных средств</t>
  </si>
  <si>
    <t>&gt;=34</t>
  </si>
  <si>
    <t>&gt;=19</t>
  </si>
  <si>
    <t>&gt;=22</t>
  </si>
  <si>
    <t>X сортированный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</si>
</sst>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???/???"/>
    <numFmt numFmtId="165" formatCode="0.0"/>
  </numFmts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vertic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 applyAlignment="1"/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E3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'Приложение 1, задание 3'!$D$5:$D$14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'Приложение 1, задание 3'!$E$5:$E$14</c:f>
              <c:numCache>
                <c:formatCode>General</c:formatCode>
                <c:ptCount val="10"/>
                <c:pt idx="0">
                  <c:v>-7.5925054655322594E-2</c:v>
                </c:pt>
                <c:pt idx="1">
                  <c:v>5.727773656231127E-2</c:v>
                </c:pt>
                <c:pt idx="2">
                  <c:v>0.91006041844269603</c:v>
                </c:pt>
                <c:pt idx="3">
                  <c:v>-0.11483807892403983</c:v>
                </c:pt>
                <c:pt idx="4">
                  <c:v>4.0043605532456783E-2</c:v>
                </c:pt>
                <c:pt idx="5">
                  <c:v>0.47155340580156946</c:v>
                </c:pt>
                <c:pt idx="6">
                  <c:v>-0.1591609912380427</c:v>
                </c:pt>
                <c:pt idx="7">
                  <c:v>2.0574510322495639E-2</c:v>
                </c:pt>
                <c:pt idx="8">
                  <c:v>0.31149882812062685</c:v>
                </c:pt>
                <c:pt idx="9">
                  <c:v>-0.21860359190477405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5B-9548-B6D7-D5180A056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938832"/>
        <c:axId val="856749312"/>
      </c:scatterChart>
      <c:valAx>
        <c:axId val="8569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749312"/>
        <c:crosses val="autoZero"/>
        <c:crossBetween val="midCat"/>
      </c:valAx>
      <c:valAx>
        <c:axId val="8567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9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основны</a:t>
            </a:r>
            <a:r>
              <a:rPr lang="ru-RU" baseline="0"/>
              <a:t>х средств предприятия </a:t>
            </a:r>
            <a:endParaRPr lang="en-GB"/>
          </a:p>
        </c:rich>
      </c:tx>
      <c:layout>
        <c:manualLayout>
          <c:xMode val="edge"/>
          <c:yMode val="edge"/>
          <c:x val="0.2149096675415572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>
              <a:outerShdw blurRad="57150" dist="25400" dir="5400000" algn="ctr" rotWithShape="0">
                <a:srgbClr val="000000">
                  <a:alpha val="68000"/>
                </a:srgbClr>
              </a:outerShdw>
            </a:effectLst>
          </c:spPr>
          <c:explosion val="5"/>
          <c:dPt>
            <c:idx val="0"/>
            <c:bubble3D val="0"/>
            <c:explosion val="2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dir="5400000" sx="102000" sy="102000" algn="ctr" rotWithShape="0">
                  <a:srgbClr val="FF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E6-A043-86D7-990C58CED5E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25400" dir="5400000" algn="ctr" rotWithShape="0">
                  <a:srgbClr val="000000">
                    <a:alpha val="6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01-7B41-87FF-60EB9FF3C67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25400" dir="5400000" algn="ctr" rotWithShape="0">
                  <a:srgbClr val="000000">
                    <a:alpha val="6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01-7B41-87FF-60EB9FF3C6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25400" dir="5400000" algn="ctr" rotWithShape="0">
                  <a:srgbClr val="000000">
                    <a:alpha val="6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01-7B41-87FF-60EB9FF3C6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25400" dir="5400000" algn="ctr" rotWithShape="0">
                  <a:srgbClr val="000000">
                    <a:alpha val="6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501-7B41-87FF-60EB9FF3C67D}"/>
              </c:ext>
            </c:extLst>
          </c:dPt>
          <c:dLbls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'Приложение 3, задание 2'!$A$3:$A$7</c:f>
              <c:strCache>
                <c:ptCount val="5"/>
                <c:pt idx="0">
                  <c:v>Материальные затраты</c:v>
                </c:pt>
                <c:pt idx="1">
                  <c:v>Затраты на оплату труда</c:v>
                </c:pt>
                <c:pt idx="2">
                  <c:v>Отчисления на социальные нужды</c:v>
                </c:pt>
                <c:pt idx="3">
                  <c:v>Амортизация</c:v>
                </c:pt>
                <c:pt idx="4">
                  <c:v>Прочие затраты</c:v>
                </c:pt>
              </c:strCache>
            </c:strRef>
          </c:cat>
          <c:val>
            <c:numRef>
              <c:f>'Приложение 3, задание 2'!$B$3:$B$7</c:f>
              <c:numCache>
                <c:formatCode>General</c:formatCode>
                <c:ptCount val="5"/>
                <c:pt idx="0">
                  <c:v>1492745</c:v>
                </c:pt>
                <c:pt idx="1">
                  <c:v>209779</c:v>
                </c:pt>
                <c:pt idx="2">
                  <c:v>48918</c:v>
                </c:pt>
                <c:pt idx="3">
                  <c:v>19101</c:v>
                </c:pt>
                <c:pt idx="4">
                  <c:v>35913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6-A043-86D7-990C58CED5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47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основных средств предприятия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'Приложение 3, задание 2'!$A$3:$A$7</c:f>
              <c:strCache>
                <c:ptCount val="5"/>
                <c:pt idx="0">
                  <c:v>Материальные затраты</c:v>
                </c:pt>
                <c:pt idx="1">
                  <c:v>Затраты на оплату труда</c:v>
                </c:pt>
                <c:pt idx="2">
                  <c:v>Отчисления на социальные нужды</c:v>
                </c:pt>
                <c:pt idx="3">
                  <c:v>Амортизация</c:v>
                </c:pt>
                <c:pt idx="4">
                  <c:v>Прочие затраты</c:v>
                </c:pt>
              </c:strCache>
            </c:strRef>
          </c:cat>
          <c:val>
            <c:numRef>
              <c:f>'Приложение 3, задание 2'!$B$3:$B$7</c:f>
              <c:numCache>
                <c:formatCode>General</c:formatCode>
                <c:ptCount val="5"/>
                <c:pt idx="0">
                  <c:v>1492745</c:v>
                </c:pt>
                <c:pt idx="1">
                  <c:v>209779</c:v>
                </c:pt>
                <c:pt idx="2">
                  <c:v>48918</c:v>
                </c:pt>
                <c:pt idx="3">
                  <c:v>19101</c:v>
                </c:pt>
                <c:pt idx="4">
                  <c:v>35913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0-7849-84CC-26C9FAE7566F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'Приложение 3, задание 2'!$A$3:$A$7</c:f>
              <c:strCache>
                <c:ptCount val="5"/>
                <c:pt idx="0">
                  <c:v>Материальные затраты</c:v>
                </c:pt>
                <c:pt idx="1">
                  <c:v>Затраты на оплату труда</c:v>
                </c:pt>
                <c:pt idx="2">
                  <c:v>Отчисления на социальные нужды</c:v>
                </c:pt>
                <c:pt idx="3">
                  <c:v>Амортизация</c:v>
                </c:pt>
                <c:pt idx="4">
                  <c:v>Прочие затраты</c:v>
                </c:pt>
              </c:strCache>
            </c:strRef>
          </c:cat>
          <c:val>
            <c:numRef>
              <c:f>'Приложение 3, задание 2'!$C$3:$C$7</c:f>
              <c:numCache>
                <c:formatCode>General</c:formatCode>
                <c:ptCount val="5"/>
                <c:pt idx="0">
                  <c:v>1698469</c:v>
                </c:pt>
                <c:pt idx="1">
                  <c:v>228675</c:v>
                </c:pt>
                <c:pt idx="2">
                  <c:v>54140</c:v>
                </c:pt>
                <c:pt idx="3">
                  <c:v>22749</c:v>
                </c:pt>
                <c:pt idx="4">
                  <c:v>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0-7849-84CC-26C9FAE75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6278863"/>
        <c:axId val="1570831711"/>
      </c:barChart>
      <c:lineChart>
        <c:grouping val="standard"/>
        <c:varyColors val="0"/>
        <c:ser>
          <c:idx val="2"/>
          <c:order val="2"/>
          <c:tx>
            <c:v>Удельный вес 2019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'Приложение 3, задание 2'!$A$3:$A$7</c:f>
              <c:strCache>
                <c:ptCount val="5"/>
                <c:pt idx="0">
                  <c:v>Материальные затраты</c:v>
                </c:pt>
                <c:pt idx="1">
                  <c:v>Затраты на оплату труда</c:v>
                </c:pt>
                <c:pt idx="2">
                  <c:v>Отчисления на социальные нужды</c:v>
                </c:pt>
                <c:pt idx="3">
                  <c:v>Амортизация</c:v>
                </c:pt>
                <c:pt idx="4">
                  <c:v>Прочие затраты</c:v>
                </c:pt>
              </c:strCache>
            </c:strRef>
          </c:cat>
          <c:val>
            <c:numRef>
              <c:f>'Приложение 3, задание 2'!$D$3:$D$7</c:f>
              <c:numCache>
                <c:formatCode>0.00%</c:formatCode>
                <c:ptCount val="5"/>
                <c:pt idx="0">
                  <c:v>0.82633897531963141</c:v>
                </c:pt>
                <c:pt idx="1">
                  <c:v>0.11612737869065175</c:v>
                </c:pt>
                <c:pt idx="2">
                  <c:v>2.7079541378256654E-2</c:v>
                </c:pt>
                <c:pt idx="3">
                  <c:v>1.057374217805471E-2</c:v>
                </c:pt>
                <c:pt idx="4">
                  <c:v>1.9880362433405518E-2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0-7849-84CC-26C9FAE7566F}"/>
            </c:ext>
          </c:extLst>
        </c:ser>
        <c:ser>
          <c:idx val="3"/>
          <c:order val="3"/>
          <c:tx>
            <c:v>Удельный вес 2020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'Приложение 3, задание 2'!$A$3:$A$7</c:f>
              <c:strCache>
                <c:ptCount val="5"/>
                <c:pt idx="0">
                  <c:v>Материальные затраты</c:v>
                </c:pt>
                <c:pt idx="1">
                  <c:v>Затраты на оплату труда</c:v>
                </c:pt>
                <c:pt idx="2">
                  <c:v>Отчисления на социальные нужды</c:v>
                </c:pt>
                <c:pt idx="3">
                  <c:v>Амортизация</c:v>
                </c:pt>
                <c:pt idx="4">
                  <c:v>Прочие затраты</c:v>
                </c:pt>
              </c:strCache>
            </c:strRef>
          </c:cat>
          <c:val>
            <c:numRef>
              <c:f>'Приложение 3, задание 2'!$E$3:$E$7</c:f>
              <c:numCache>
                <c:formatCode>0.00%</c:formatCode>
                <c:ptCount val="5"/>
                <c:pt idx="0">
                  <c:v>0.83242084751153822</c:v>
                </c:pt>
                <c:pt idx="1">
                  <c:v>0.11207377779912439</c:v>
                </c:pt>
                <c:pt idx="2">
                  <c:v>2.6534051951654508E-2</c:v>
                </c:pt>
                <c:pt idx="3">
                  <c:v>1.1149300846845001E-2</c:v>
                </c:pt>
                <c:pt idx="4">
                  <c:v>1.7822021890837911E-2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A0-7849-84CC-26C9FAE75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6092351"/>
        <c:axId val="1570610447"/>
      </c:lineChart>
      <c:catAx>
        <c:axId val="159627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0831711"/>
        <c:crosses val="autoZero"/>
        <c:auto val="1"/>
        <c:lblAlgn val="ctr"/>
        <c:lblOffset val="100"/>
        <c:noMultiLvlLbl val="0"/>
      </c:catAx>
      <c:valAx>
        <c:axId val="15708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6278863"/>
        <c:crosses val="autoZero"/>
        <c:crossBetween val="between"/>
      </c:valAx>
      <c:valAx>
        <c:axId val="157061044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6092351"/>
        <c:crosses val="max"/>
        <c:crossBetween val="between"/>
      </c:valAx>
      <c:catAx>
        <c:axId val="159609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70610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8</xdr:col>
      <xdr:colOff>12700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10093-9277-524E-AB0A-302B97627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0</xdr:row>
      <xdr:rowOff>133350</xdr:rowOff>
    </xdr:from>
    <xdr:to>
      <xdr:col>7</xdr:col>
      <xdr:colOff>311150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6F870-FEFE-AD47-B8C1-CC6E11256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795494</xdr:colOff>
      <xdr:row>31</xdr:row>
      <xdr:rowOff>195384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4AF26A-C8A4-7542-B652-9BCF06233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862C-4BD5-AC4F-B6C9-BA8B380B554A}">
  <dimension ref="A1:K11"/>
  <sheetViews>
    <sheetView workbookViewId="0">
      <selection activeCell="H2" sqref="H2"/>
    </sheetView>
  </sheetViews>
  <sheetFormatPr baseColWidth="10" defaultRowHeight="16" x14ac:dyDescent="0.2"/>
  <sheetData>
    <row r="1" spans="1:11" x14ac:dyDescent="0.2">
      <c r="A1">
        <v>4</v>
      </c>
      <c r="B1">
        <v>8</v>
      </c>
      <c r="D1" s="1">
        <v>0.12</v>
      </c>
      <c r="E1" s="1">
        <v>0.06</v>
      </c>
      <c r="G1">
        <v>1.2</v>
      </c>
      <c r="H1">
        <v>0.5</v>
      </c>
      <c r="J1" s="15" t="s">
        <v>33</v>
      </c>
      <c r="K1" s="15"/>
    </row>
    <row r="2" spans="1:11" x14ac:dyDescent="0.2">
      <c r="A2">
        <f>A1+$B$1</f>
        <v>12</v>
      </c>
      <c r="D2" s="1">
        <f>D1+$E$1</f>
        <v>0.18</v>
      </c>
      <c r="G2">
        <f>G1+$H$1</f>
        <v>1.7</v>
      </c>
      <c r="J2" s="15"/>
      <c r="K2" s="15"/>
    </row>
    <row r="3" spans="1:11" x14ac:dyDescent="0.2">
      <c r="A3">
        <f t="shared" ref="A3:A5" si="0">A2+$B$1</f>
        <v>20</v>
      </c>
      <c r="D3" s="1">
        <f t="shared" ref="D3:D11" si="1">D2+$E$1</f>
        <v>0.24</v>
      </c>
      <c r="G3">
        <f t="shared" ref="G3:G4" si="2">G2+$H$1</f>
        <v>2.2000000000000002</v>
      </c>
    </row>
    <row r="4" spans="1:11" x14ac:dyDescent="0.2">
      <c r="A4">
        <f t="shared" si="0"/>
        <v>28</v>
      </c>
      <c r="D4" s="1">
        <f t="shared" si="1"/>
        <v>0.3</v>
      </c>
      <c r="G4">
        <f t="shared" si="2"/>
        <v>2.7</v>
      </c>
    </row>
    <row r="5" spans="1:11" x14ac:dyDescent="0.2">
      <c r="A5">
        <f t="shared" si="0"/>
        <v>36</v>
      </c>
      <c r="D5" s="1">
        <f t="shared" si="1"/>
        <v>0.36</v>
      </c>
    </row>
    <row r="6" spans="1:11" x14ac:dyDescent="0.2">
      <c r="D6" s="1">
        <f t="shared" si="1"/>
        <v>0.42</v>
      </c>
    </row>
    <row r="7" spans="1:11" x14ac:dyDescent="0.2">
      <c r="D7" s="1">
        <f t="shared" si="1"/>
        <v>0.48</v>
      </c>
    </row>
    <row r="8" spans="1:11" x14ac:dyDescent="0.2">
      <c r="D8" s="1">
        <f t="shared" si="1"/>
        <v>0.54</v>
      </c>
    </row>
    <row r="9" spans="1:11" x14ac:dyDescent="0.2">
      <c r="D9" s="1">
        <f t="shared" si="1"/>
        <v>0.60000000000000009</v>
      </c>
    </row>
    <row r="10" spans="1:11" x14ac:dyDescent="0.2">
      <c r="D10" s="1">
        <f>D9+$E$1</f>
        <v>0.66000000000000014</v>
      </c>
    </row>
    <row r="11" spans="1:11" x14ac:dyDescent="0.2">
      <c r="D11" s="1">
        <f t="shared" si="1"/>
        <v>0.7200000000000002</v>
      </c>
    </row>
  </sheetData>
  <mergeCells count="1">
    <mergeCell ref="J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263B-E442-E848-BECD-E531B92B8C55}">
  <dimension ref="A1:K8"/>
  <sheetViews>
    <sheetView workbookViewId="0">
      <selection activeCell="B1" sqref="B1"/>
    </sheetView>
  </sheetViews>
  <sheetFormatPr baseColWidth="10" defaultRowHeight="16" x14ac:dyDescent="0.2"/>
  <cols>
    <col min="7" max="7" width="12.1640625" bestFit="1" customWidth="1"/>
  </cols>
  <sheetData>
    <row r="1" spans="1:11" x14ac:dyDescent="0.2">
      <c r="A1">
        <v>2</v>
      </c>
      <c r="B1">
        <v>1.2</v>
      </c>
      <c r="D1" s="2">
        <v>1.4999999999999999E-2</v>
      </c>
      <c r="E1">
        <v>0.5</v>
      </c>
      <c r="G1" s="3">
        <v>0.5</v>
      </c>
      <c r="H1">
        <v>0.5</v>
      </c>
      <c r="J1" s="15" t="s">
        <v>33</v>
      </c>
      <c r="K1" s="15"/>
    </row>
    <row r="2" spans="1:11" x14ac:dyDescent="0.2">
      <c r="A2">
        <f>A1*$B$1</f>
        <v>2.4</v>
      </c>
      <c r="D2" s="2">
        <f>D1*$E$1</f>
        <v>7.4999999999999997E-3</v>
      </c>
      <c r="G2" s="3">
        <f>G1*$H$1</f>
        <v>0.25</v>
      </c>
      <c r="J2" s="15"/>
      <c r="K2" s="15"/>
    </row>
    <row r="3" spans="1:11" x14ac:dyDescent="0.2">
      <c r="A3">
        <f t="shared" ref="A3:A8" si="0">A2*$B$1</f>
        <v>2.88</v>
      </c>
      <c r="D3" s="2">
        <f t="shared" ref="D3:D7" si="1">D2*$E$1</f>
        <v>3.7499999999999999E-3</v>
      </c>
      <c r="G3" s="3">
        <f t="shared" ref="G3:G7" si="2">G2*$H$1</f>
        <v>0.125</v>
      </c>
    </row>
    <row r="4" spans="1:11" x14ac:dyDescent="0.2">
      <c r="A4">
        <f t="shared" si="0"/>
        <v>3.456</v>
      </c>
      <c r="D4" s="2">
        <f t="shared" si="1"/>
        <v>1.8749999999999999E-3</v>
      </c>
      <c r="G4" s="3">
        <f t="shared" si="2"/>
        <v>6.25E-2</v>
      </c>
    </row>
    <row r="5" spans="1:11" x14ac:dyDescent="0.2">
      <c r="A5">
        <f t="shared" si="0"/>
        <v>4.1471999999999998</v>
      </c>
      <c r="D5" s="2">
        <f t="shared" si="1"/>
        <v>9.3749999999999997E-4</v>
      </c>
      <c r="G5" s="3">
        <f t="shared" si="2"/>
        <v>3.125E-2</v>
      </c>
    </row>
    <row r="6" spans="1:11" x14ac:dyDescent="0.2">
      <c r="A6">
        <f t="shared" si="0"/>
        <v>4.9766399999999997</v>
      </c>
      <c r="D6" s="2">
        <f t="shared" si="1"/>
        <v>4.6874999999999998E-4</v>
      </c>
      <c r="G6" s="3">
        <f t="shared" si="2"/>
        <v>1.5625E-2</v>
      </c>
    </row>
    <row r="7" spans="1:11" x14ac:dyDescent="0.2">
      <c r="A7">
        <f t="shared" si="0"/>
        <v>5.9719679999999995</v>
      </c>
      <c r="D7" s="2">
        <f t="shared" si="1"/>
        <v>2.3437499999999999E-4</v>
      </c>
      <c r="G7" s="3">
        <f t="shared" si="2"/>
        <v>7.8125E-3</v>
      </c>
    </row>
    <row r="8" spans="1:11" x14ac:dyDescent="0.2">
      <c r="A8">
        <f t="shared" si="0"/>
        <v>7.1663615999999992</v>
      </c>
    </row>
  </sheetData>
  <mergeCells count="1">
    <mergeCell ref="J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A212-F03B-C549-A6EF-888926603D48}">
  <dimension ref="A1:L14"/>
  <sheetViews>
    <sheetView workbookViewId="0">
      <selection activeCell="C17" sqref="C17"/>
    </sheetView>
  </sheetViews>
  <sheetFormatPr baseColWidth="10" defaultRowHeight="16" x14ac:dyDescent="0.2"/>
  <cols>
    <col min="4" max="4" width="15.83203125" customWidth="1"/>
  </cols>
  <sheetData>
    <row r="1" spans="1:12" x14ac:dyDescent="0.2">
      <c r="A1" t="s">
        <v>1</v>
      </c>
      <c r="B1" t="s">
        <v>0</v>
      </c>
      <c r="K1" s="15" t="s">
        <v>33</v>
      </c>
      <c r="L1" s="15"/>
    </row>
    <row r="2" spans="1:12" x14ac:dyDescent="0.2">
      <c r="A2">
        <v>1</v>
      </c>
      <c r="B2">
        <v>2</v>
      </c>
      <c r="C2">
        <f>(LOG10(5*ABS(B2)-4*(POWER(ABS(A2+2*B2),1/3))))/POWER(EXP(1),B2)</f>
        <v>6.7627082376567546E-2</v>
      </c>
      <c r="K2" s="15"/>
      <c r="L2" s="15"/>
    </row>
    <row r="4" spans="1:12" x14ac:dyDescent="0.2">
      <c r="A4" t="s">
        <v>1</v>
      </c>
      <c r="B4" t="s">
        <v>0</v>
      </c>
      <c r="D4" t="s">
        <v>59</v>
      </c>
    </row>
    <row r="5" spans="1:12" x14ac:dyDescent="0.2">
      <c r="A5">
        <v>1</v>
      </c>
      <c r="B5">
        <f>POWER(COS(PI()/3+1),3)*ATAN(ABS(PI()*A5/4+2))/TAN(A5)</f>
        <v>-7.5925054655322594E-2</v>
      </c>
      <c r="D5">
        <f>IFERROR(SMALL($A$5:$A$14,ROW()-ROW($D$4)),"")</f>
        <v>1</v>
      </c>
      <c r="E5">
        <f>POWER(COS(PI()/3+1),3)*ATAN(ABS(PI()*D5/4+2))/TAN(D5)</f>
        <v>-7.5925054655322594E-2</v>
      </c>
    </row>
    <row r="6" spans="1:12" x14ac:dyDescent="0.2">
      <c r="A6">
        <v>2</v>
      </c>
      <c r="B6">
        <f t="shared" ref="B6:B14" si="0">POWER(COS(PI()/3+1),3)*ATAN(ABS(PI()*A6/4+2))/TAN(A6)</f>
        <v>5.727773656231127E-2</v>
      </c>
      <c r="D6">
        <f t="shared" ref="D6:D14" si="1">IFERROR(SMALL($A$5:$A$14,ROW()-ROW($D$4)),"")</f>
        <v>2</v>
      </c>
      <c r="E6">
        <f t="shared" ref="E6:E14" si="2">POWER(COS(PI()/3+1),3)*ATAN(ABS(PI()*D6/4+2))/TAN(D6)</f>
        <v>5.727773656231127E-2</v>
      </c>
    </row>
    <row r="7" spans="1:12" x14ac:dyDescent="0.2">
      <c r="A7">
        <v>3</v>
      </c>
      <c r="B7">
        <f t="shared" si="0"/>
        <v>0.91006041844269603</v>
      </c>
      <c r="D7">
        <f t="shared" si="1"/>
        <v>3</v>
      </c>
      <c r="E7">
        <f t="shared" si="2"/>
        <v>0.91006041844269603</v>
      </c>
    </row>
    <row r="8" spans="1:12" x14ac:dyDescent="0.2">
      <c r="A8">
        <v>4</v>
      </c>
      <c r="B8">
        <f t="shared" si="0"/>
        <v>-0.11483807892403983</v>
      </c>
      <c r="D8">
        <f t="shared" si="1"/>
        <v>4</v>
      </c>
      <c r="E8">
        <f t="shared" si="2"/>
        <v>-0.11483807892403983</v>
      </c>
    </row>
    <row r="9" spans="1:12" x14ac:dyDescent="0.2">
      <c r="A9">
        <v>5</v>
      </c>
      <c r="B9">
        <f t="shared" si="0"/>
        <v>4.0043605532456783E-2</v>
      </c>
      <c r="D9">
        <f t="shared" si="1"/>
        <v>5</v>
      </c>
      <c r="E9">
        <f t="shared" si="2"/>
        <v>4.0043605532456783E-2</v>
      </c>
    </row>
    <row r="10" spans="1:12" x14ac:dyDescent="0.2">
      <c r="A10">
        <v>6</v>
      </c>
      <c r="B10">
        <f t="shared" si="0"/>
        <v>0.47155340580156946</v>
      </c>
      <c r="D10">
        <f t="shared" si="1"/>
        <v>6</v>
      </c>
      <c r="E10">
        <f t="shared" si="2"/>
        <v>0.47155340580156946</v>
      </c>
    </row>
    <row r="11" spans="1:12" x14ac:dyDescent="0.2">
      <c r="A11">
        <v>7</v>
      </c>
      <c r="B11">
        <f t="shared" si="0"/>
        <v>-0.1591609912380427</v>
      </c>
      <c r="D11">
        <f t="shared" si="1"/>
        <v>7</v>
      </c>
      <c r="E11">
        <f t="shared" si="2"/>
        <v>-0.1591609912380427</v>
      </c>
    </row>
    <row r="12" spans="1:12" x14ac:dyDescent="0.2">
      <c r="A12">
        <v>8</v>
      </c>
      <c r="B12">
        <f t="shared" si="0"/>
        <v>2.0574510322495639E-2</v>
      </c>
      <c r="D12">
        <f t="shared" si="1"/>
        <v>8</v>
      </c>
      <c r="E12">
        <f t="shared" si="2"/>
        <v>2.0574510322495639E-2</v>
      </c>
    </row>
    <row r="13" spans="1:12" x14ac:dyDescent="0.2">
      <c r="A13">
        <v>9</v>
      </c>
      <c r="B13">
        <f t="shared" si="0"/>
        <v>0.31149882812062685</v>
      </c>
      <c r="D13">
        <f t="shared" si="1"/>
        <v>9</v>
      </c>
      <c r="E13">
        <f t="shared" si="2"/>
        <v>0.31149882812062685</v>
      </c>
    </row>
    <row r="14" spans="1:12" x14ac:dyDescent="0.2">
      <c r="A14">
        <v>10</v>
      </c>
      <c r="B14">
        <f t="shared" si="0"/>
        <v>-0.21860359190477405</v>
      </c>
      <c r="D14">
        <f t="shared" si="1"/>
        <v>10</v>
      </c>
      <c r="E14">
        <f t="shared" si="2"/>
        <v>-0.21860359190477405</v>
      </c>
    </row>
  </sheetData>
  <sortState xmlns:xlrd2="http://schemas.microsoft.com/office/spreadsheetml/2017/richdata2" ref="A5:A14">
    <sortCondition ref="A5"/>
  </sortState>
  <mergeCells count="1">
    <mergeCell ref="K1:L2"/>
  </mergeCells>
  <pageMargins left="0.7" right="0.7" top="0.75" bottom="0.75" header="0.3" footer="0.3"/>
  <ignoredErrors>
    <ignoredError sqref="D13:D14 D5:D1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282B-BFF4-1543-9F28-0DF8EFCA5975}">
  <dimension ref="A1:N38"/>
  <sheetViews>
    <sheetView zoomScale="90" workbookViewId="0">
      <selection activeCell="G22" sqref="G22"/>
    </sheetView>
  </sheetViews>
  <sheetFormatPr baseColWidth="10" defaultRowHeight="16" x14ac:dyDescent="0.2"/>
  <cols>
    <col min="1" max="1" width="28.33203125" customWidth="1"/>
    <col min="2" max="2" width="7.83203125" customWidth="1"/>
    <col min="6" max="8" width="10.83203125" style="10"/>
    <col min="9" max="9" width="13" customWidth="1"/>
    <col min="11" max="11" width="20.33203125" customWidth="1"/>
    <col min="12" max="12" width="23" customWidth="1"/>
    <col min="13" max="13" width="27" customWidth="1"/>
    <col min="14" max="14" width="26.33203125" customWidth="1"/>
  </cols>
  <sheetData>
    <row r="1" spans="1:14" ht="16" customHeight="1" x14ac:dyDescent="0.2">
      <c r="A1" s="18" t="s">
        <v>2</v>
      </c>
      <c r="B1" s="18"/>
      <c r="C1" s="18"/>
      <c r="D1" s="18"/>
      <c r="E1" s="18"/>
      <c r="F1" s="22" t="s">
        <v>3</v>
      </c>
      <c r="G1" s="22"/>
      <c r="H1" s="22"/>
      <c r="K1" s="15" t="s">
        <v>34</v>
      </c>
      <c r="L1" s="15"/>
    </row>
    <row r="2" spans="1:14" x14ac:dyDescent="0.2">
      <c r="A2" s="18"/>
      <c r="B2" s="18"/>
      <c r="C2" s="18"/>
      <c r="D2" s="18"/>
      <c r="E2" s="18"/>
      <c r="F2" s="8" t="s">
        <v>4</v>
      </c>
      <c r="G2" s="8" t="s">
        <v>5</v>
      </c>
      <c r="H2" s="8" t="s">
        <v>6</v>
      </c>
      <c r="K2" s="15"/>
      <c r="L2" s="15"/>
    </row>
    <row r="3" spans="1:14" x14ac:dyDescent="0.2">
      <c r="A3" s="18"/>
      <c r="B3" s="18"/>
      <c r="C3" s="18"/>
      <c r="D3" s="18"/>
      <c r="E3" s="18"/>
      <c r="F3" s="8">
        <v>4.0999999999999996</v>
      </c>
      <c r="G3" s="8">
        <v>9.3000000000000007</v>
      </c>
      <c r="H3" s="8">
        <v>4.0999999999999996</v>
      </c>
    </row>
    <row r="4" spans="1:14" ht="32" customHeight="1" x14ac:dyDescent="0.2">
      <c r="A4" s="17" t="s">
        <v>7</v>
      </c>
      <c r="B4" s="18" t="s">
        <v>8</v>
      </c>
      <c r="C4" s="17" t="s">
        <v>20</v>
      </c>
      <c r="D4" s="17"/>
      <c r="E4" s="17"/>
      <c r="F4" s="23" t="s">
        <v>24</v>
      </c>
      <c r="G4" s="23"/>
      <c r="H4" s="23"/>
      <c r="I4" s="18" t="s">
        <v>25</v>
      </c>
      <c r="K4" s="11"/>
      <c r="M4" s="11"/>
      <c r="N4" s="11"/>
    </row>
    <row r="5" spans="1:14" ht="29" customHeight="1" x14ac:dyDescent="0.2">
      <c r="A5" s="17"/>
      <c r="B5" s="18"/>
      <c r="C5" s="7" t="s">
        <v>21</v>
      </c>
      <c r="D5" s="7" t="s">
        <v>22</v>
      </c>
      <c r="E5" s="7" t="s">
        <v>23</v>
      </c>
      <c r="F5" s="9" t="s">
        <v>26</v>
      </c>
      <c r="G5" s="9" t="s">
        <v>5</v>
      </c>
      <c r="H5" s="9" t="s">
        <v>27</v>
      </c>
      <c r="I5" s="18"/>
      <c r="K5" s="11"/>
      <c r="M5" s="11"/>
      <c r="N5" s="11"/>
    </row>
    <row r="6" spans="1:14" x14ac:dyDescent="0.2">
      <c r="A6" t="s">
        <v>9</v>
      </c>
      <c r="B6" s="7">
        <v>350</v>
      </c>
      <c r="C6" s="7">
        <v>11.6</v>
      </c>
      <c r="D6" s="7">
        <v>30</v>
      </c>
      <c r="E6" s="7">
        <v>41</v>
      </c>
      <c r="F6" s="9">
        <f>F$3*C6*$B6/100</f>
        <v>166.46</v>
      </c>
      <c r="G6" s="9">
        <f t="shared" ref="G6:H6" si="0">G$3*D6*$B6/100</f>
        <v>976.5</v>
      </c>
      <c r="H6" s="9">
        <f t="shared" si="0"/>
        <v>588.35</v>
      </c>
      <c r="I6" s="9">
        <f t="shared" ref="I6:I14" si="1">F6+G6+H6</f>
        <v>1731.31</v>
      </c>
      <c r="K6" s="10"/>
    </row>
    <row r="7" spans="1:14" x14ac:dyDescent="0.2">
      <c r="A7" t="s">
        <v>10</v>
      </c>
      <c r="B7" s="7">
        <v>50</v>
      </c>
      <c r="C7" s="7">
        <v>11.2</v>
      </c>
      <c r="D7" s="7">
        <v>23.5</v>
      </c>
      <c r="E7" s="7">
        <v>37</v>
      </c>
      <c r="F7" s="9">
        <f t="shared" ref="F7:F14" si="2">F$3*C7*$B7/100</f>
        <v>22.959999999999994</v>
      </c>
      <c r="G7" s="9">
        <f t="shared" ref="G7:G14" si="3">G$3*D7*$B7/100</f>
        <v>109.27500000000001</v>
      </c>
      <c r="H7" s="9">
        <f t="shared" ref="H7:H14" si="4">H$3*E7*$B7/100</f>
        <v>75.849999999999994</v>
      </c>
      <c r="I7" s="9">
        <f t="shared" si="1"/>
        <v>208.08500000000001</v>
      </c>
      <c r="K7" s="10"/>
    </row>
    <row r="8" spans="1:14" x14ac:dyDescent="0.2">
      <c r="A8" t="s">
        <v>11</v>
      </c>
      <c r="B8" s="7">
        <v>500</v>
      </c>
      <c r="C8" s="7">
        <v>10.6</v>
      </c>
      <c r="D8" s="7">
        <v>1.1000000000000001</v>
      </c>
      <c r="E8" s="7">
        <v>69.7</v>
      </c>
      <c r="F8" s="9">
        <f t="shared" si="2"/>
        <v>217.29999999999995</v>
      </c>
      <c r="G8" s="9">
        <f t="shared" si="3"/>
        <v>51.150000000000006</v>
      </c>
      <c r="H8" s="9">
        <f t="shared" si="4"/>
        <v>1428.85</v>
      </c>
      <c r="I8" s="9">
        <f t="shared" si="1"/>
        <v>1697.2999999999997</v>
      </c>
      <c r="K8" s="10"/>
    </row>
    <row r="9" spans="1:14" x14ac:dyDescent="0.2">
      <c r="A9" t="s">
        <v>12</v>
      </c>
      <c r="B9" s="7">
        <v>1000</v>
      </c>
      <c r="C9" s="7">
        <v>10.3</v>
      </c>
      <c r="D9" s="7">
        <v>20</v>
      </c>
      <c r="E9" s="7">
        <v>70</v>
      </c>
      <c r="F9" s="9">
        <f t="shared" si="2"/>
        <v>422.3</v>
      </c>
      <c r="G9" s="9">
        <f t="shared" si="3"/>
        <v>1860</v>
      </c>
      <c r="H9" s="9">
        <f t="shared" si="4"/>
        <v>2870</v>
      </c>
      <c r="I9" s="9">
        <f t="shared" si="1"/>
        <v>5152.3</v>
      </c>
      <c r="K9" s="10"/>
    </row>
    <row r="10" spans="1:14" x14ac:dyDescent="0.2">
      <c r="A10" t="s">
        <v>13</v>
      </c>
      <c r="B10" s="7">
        <v>75</v>
      </c>
      <c r="C10" s="7">
        <v>2.9</v>
      </c>
      <c r="D10" s="7">
        <v>34</v>
      </c>
      <c r="E10" s="7">
        <v>59.3</v>
      </c>
      <c r="F10" s="9">
        <f t="shared" si="2"/>
        <v>8.9174999999999986</v>
      </c>
      <c r="G10" s="9">
        <f t="shared" si="3"/>
        <v>237.15000000000003</v>
      </c>
      <c r="H10" s="9">
        <f t="shared" si="4"/>
        <v>182.34749999999997</v>
      </c>
      <c r="I10" s="9">
        <f t="shared" si="1"/>
        <v>428.41499999999996</v>
      </c>
      <c r="K10" s="10"/>
    </row>
    <row r="11" spans="1:14" x14ac:dyDescent="0.2">
      <c r="A11" t="s">
        <v>14</v>
      </c>
      <c r="B11" s="7">
        <v>100</v>
      </c>
      <c r="C11" s="7">
        <v>16.399999999999999</v>
      </c>
      <c r="D11" s="7">
        <v>26.4</v>
      </c>
      <c r="E11" s="7"/>
      <c r="F11" s="9">
        <f t="shared" si="2"/>
        <v>67.239999999999995</v>
      </c>
      <c r="G11" s="9">
        <f t="shared" si="3"/>
        <v>245.52</v>
      </c>
      <c r="H11" s="9">
        <f t="shared" si="4"/>
        <v>0</v>
      </c>
      <c r="I11" s="9">
        <f t="shared" si="1"/>
        <v>312.76</v>
      </c>
      <c r="K11" s="10"/>
    </row>
    <row r="12" spans="1:14" x14ac:dyDescent="0.2">
      <c r="A12" t="s">
        <v>15</v>
      </c>
      <c r="B12" s="7">
        <v>340</v>
      </c>
      <c r="C12" s="7"/>
      <c r="D12" s="7">
        <v>99.7</v>
      </c>
      <c r="E12" s="7"/>
      <c r="F12" s="9">
        <f t="shared" si="2"/>
        <v>0</v>
      </c>
      <c r="G12" s="9">
        <f>G$3*D12*$B12/100</f>
        <v>3152.5140000000001</v>
      </c>
      <c r="H12" s="9">
        <f t="shared" si="4"/>
        <v>0</v>
      </c>
      <c r="I12" s="9">
        <f t="shared" si="1"/>
        <v>3152.5140000000001</v>
      </c>
      <c r="K12" s="10"/>
    </row>
    <row r="13" spans="1:14" x14ac:dyDescent="0.2">
      <c r="A13" t="s">
        <v>16</v>
      </c>
      <c r="B13" s="7">
        <v>100</v>
      </c>
      <c r="C13" s="7">
        <v>6.2</v>
      </c>
      <c r="D13" s="7">
        <v>1.6</v>
      </c>
      <c r="E13" s="7">
        <v>17.100000000000001</v>
      </c>
      <c r="F13" s="9">
        <f t="shared" si="2"/>
        <v>25.42</v>
      </c>
      <c r="G13" s="9">
        <f t="shared" si="3"/>
        <v>14.880000000000003</v>
      </c>
      <c r="H13" s="9">
        <f t="shared" si="4"/>
        <v>70.11</v>
      </c>
      <c r="I13" s="9">
        <f t="shared" si="1"/>
        <v>110.41</v>
      </c>
      <c r="K13" s="10"/>
    </row>
    <row r="14" spans="1:14" x14ac:dyDescent="0.2">
      <c r="A14" t="s">
        <v>17</v>
      </c>
      <c r="B14" s="7">
        <v>900</v>
      </c>
      <c r="C14" s="7">
        <v>2.9</v>
      </c>
      <c r="D14" s="7">
        <v>3.2</v>
      </c>
      <c r="E14" s="7">
        <v>4.7</v>
      </c>
      <c r="F14" s="9">
        <f t="shared" si="2"/>
        <v>107.00999999999998</v>
      </c>
      <c r="G14" s="9">
        <f t="shared" si="3"/>
        <v>267.84000000000003</v>
      </c>
      <c r="H14" s="9">
        <f t="shared" si="4"/>
        <v>173.43</v>
      </c>
      <c r="I14" s="9">
        <f t="shared" si="1"/>
        <v>548.28</v>
      </c>
      <c r="K14" s="10"/>
    </row>
    <row r="15" spans="1:14" x14ac:dyDescent="0.2">
      <c r="A15" t="s">
        <v>18</v>
      </c>
      <c r="B15" s="7">
        <v>100</v>
      </c>
      <c r="C15" s="7">
        <v>0.8</v>
      </c>
      <c r="D15" s="7">
        <v>0.1</v>
      </c>
      <c r="E15" s="7">
        <v>2.8</v>
      </c>
      <c r="F15" s="9">
        <f t="shared" ref="F15:F17" si="5">F$3*C15*$B15/100</f>
        <v>3.28</v>
      </c>
      <c r="G15" s="9">
        <f t="shared" ref="G15:G17" si="6">G$3*D15*$B15/100</f>
        <v>0.93000000000000016</v>
      </c>
      <c r="H15" s="9">
        <f t="shared" ref="H15:H17" si="7">H$3*E15*$B15/100</f>
        <v>11.479999999999997</v>
      </c>
      <c r="I15" s="9">
        <f t="shared" ref="I15:I17" si="8">F15+G15+H15</f>
        <v>15.689999999999998</v>
      </c>
      <c r="K15" s="10"/>
    </row>
    <row r="16" spans="1:14" x14ac:dyDescent="0.2">
      <c r="A16" t="s">
        <v>19</v>
      </c>
      <c r="B16" s="7">
        <v>300</v>
      </c>
      <c r="C16" s="7">
        <v>1.4</v>
      </c>
      <c r="D16" s="7">
        <v>18.2</v>
      </c>
      <c r="E16" s="7">
        <v>5.0999999999999996</v>
      </c>
      <c r="F16" s="9">
        <f t="shared" si="5"/>
        <v>17.22</v>
      </c>
      <c r="G16" s="9">
        <f t="shared" si="6"/>
        <v>507.78000000000009</v>
      </c>
      <c r="H16" s="9">
        <f t="shared" si="7"/>
        <v>62.72999999999999</v>
      </c>
      <c r="I16" s="9">
        <f t="shared" si="8"/>
        <v>587.73000000000013</v>
      </c>
      <c r="K16" s="10"/>
    </row>
    <row r="17" spans="1:14" x14ac:dyDescent="0.2">
      <c r="A17" t="s">
        <v>32</v>
      </c>
      <c r="B17" s="7">
        <v>150</v>
      </c>
      <c r="C17" s="7">
        <v>2.8</v>
      </c>
      <c r="D17" s="7">
        <v>84.3</v>
      </c>
      <c r="E17" s="7">
        <v>1</v>
      </c>
      <c r="F17" s="9">
        <f t="shared" si="5"/>
        <v>17.22</v>
      </c>
      <c r="G17" s="9">
        <f t="shared" si="6"/>
        <v>1175.9849999999999</v>
      </c>
      <c r="H17" s="9">
        <f t="shared" si="7"/>
        <v>6.15</v>
      </c>
      <c r="I17" s="9">
        <f t="shared" si="8"/>
        <v>1199.355</v>
      </c>
      <c r="K17" s="10"/>
    </row>
    <row r="19" spans="1:14" x14ac:dyDescent="0.2">
      <c r="A19" s="18" t="s">
        <v>28</v>
      </c>
      <c r="B19" s="18" t="s">
        <v>29</v>
      </c>
      <c r="C19" s="18"/>
      <c r="D19" s="18"/>
      <c r="E19" s="18" t="s">
        <v>30</v>
      </c>
      <c r="F19" s="18"/>
      <c r="G19" s="20" t="s">
        <v>31</v>
      </c>
      <c r="H19" s="20"/>
      <c r="I19" s="20"/>
    </row>
    <row r="20" spans="1:14" x14ac:dyDescent="0.2">
      <c r="A20" s="18"/>
      <c r="B20" s="18"/>
      <c r="C20" s="18"/>
      <c r="D20" s="18"/>
      <c r="E20" s="18"/>
      <c r="F20" s="18"/>
      <c r="G20" s="20"/>
      <c r="H20" s="20"/>
      <c r="I20" s="20"/>
    </row>
    <row r="21" spans="1:14" x14ac:dyDescent="0.2">
      <c r="A21" s="9">
        <f>MIN(I6:I17)</f>
        <v>15.689999999999998</v>
      </c>
      <c r="B21" s="16">
        <f>MAX(I6:I17)</f>
        <v>5152.3</v>
      </c>
      <c r="C21" s="17"/>
      <c r="D21" s="17"/>
      <c r="E21" s="19">
        <f>COUNTIF(F6:F17,"=0")</f>
        <v>1</v>
      </c>
      <c r="F21" s="19"/>
      <c r="G21" s="21">
        <f>COUNTIF(D6:D17,"&gt;50")</f>
        <v>2</v>
      </c>
      <c r="H21" s="21"/>
      <c r="I21" s="21"/>
    </row>
    <row r="22" spans="1:14" x14ac:dyDescent="0.2">
      <c r="A22" s="11"/>
      <c r="B22" s="11"/>
      <c r="C22" s="11"/>
      <c r="D22" s="11"/>
      <c r="E22" s="11"/>
      <c r="F22" s="11"/>
      <c r="G22" s="11"/>
      <c r="H22" s="11"/>
      <c r="I22" s="11"/>
    </row>
    <row r="23" spans="1:14" x14ac:dyDescent="0.2">
      <c r="A23" s="11"/>
      <c r="B23" s="11"/>
      <c r="C23" s="11"/>
      <c r="D23" s="11"/>
      <c r="E23" s="11"/>
      <c r="F23" s="11"/>
      <c r="G23" s="11"/>
      <c r="H23" s="11"/>
      <c r="I23" s="11"/>
      <c r="K23" s="6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K24" s="6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K25" s="8"/>
      <c r="L25" s="8"/>
    </row>
    <row r="26" spans="1:14" x14ac:dyDescent="0.2">
      <c r="A26" s="11"/>
      <c r="B26" s="11"/>
      <c r="C26" s="11"/>
      <c r="D26" s="11"/>
      <c r="E26" s="11"/>
      <c r="F26" s="11"/>
      <c r="G26" s="11"/>
      <c r="H26" s="11"/>
      <c r="I26" s="11"/>
    </row>
    <row r="27" spans="1:14" ht="16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8" spans="1:14" x14ac:dyDescent="0.2">
      <c r="A28" s="11"/>
      <c r="B28" s="11"/>
      <c r="C28" s="11"/>
      <c r="D28" s="11"/>
      <c r="E28" s="11"/>
      <c r="F28" s="11"/>
      <c r="G28" s="11"/>
      <c r="H28" s="11"/>
      <c r="I28" s="11"/>
    </row>
    <row r="29" spans="1:14" x14ac:dyDescent="0.2">
      <c r="A29" s="11"/>
      <c r="B29" s="11"/>
      <c r="C29" s="11"/>
      <c r="D29" s="11"/>
      <c r="E29" s="11"/>
      <c r="F29" s="11"/>
      <c r="G29" s="11"/>
      <c r="H29" s="11"/>
      <c r="I29" s="11"/>
    </row>
    <row r="30" spans="1:14" x14ac:dyDescent="0.2">
      <c r="A30" s="11"/>
      <c r="B30" s="11"/>
      <c r="C30" s="11"/>
      <c r="D30" s="11"/>
      <c r="E30" s="11"/>
      <c r="F30" s="11"/>
      <c r="G30" s="11"/>
      <c r="H30" s="11"/>
      <c r="I30" s="11"/>
    </row>
    <row r="31" spans="1:14" x14ac:dyDescent="0.2">
      <c r="A31" s="11"/>
      <c r="B31" s="11"/>
      <c r="C31" s="11"/>
      <c r="D31" s="11"/>
      <c r="E31" s="11"/>
      <c r="F31" s="11"/>
      <c r="G31" s="11"/>
      <c r="H31" s="11"/>
      <c r="I31" s="11"/>
    </row>
    <row r="32" spans="1:14" x14ac:dyDescent="0.2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1"/>
    </row>
    <row r="38" spans="1:9" ht="16" customHeight="1" x14ac:dyDescent="0.2"/>
  </sheetData>
  <mergeCells count="15">
    <mergeCell ref="K1:L2"/>
    <mergeCell ref="B21:D21"/>
    <mergeCell ref="E19:F20"/>
    <mergeCell ref="E21:F21"/>
    <mergeCell ref="G19:I20"/>
    <mergeCell ref="G21:I21"/>
    <mergeCell ref="I4:I5"/>
    <mergeCell ref="A1:E3"/>
    <mergeCell ref="F1:H1"/>
    <mergeCell ref="A4:A5"/>
    <mergeCell ref="B4:B5"/>
    <mergeCell ref="C4:E4"/>
    <mergeCell ref="F4:H4"/>
    <mergeCell ref="A19:A20"/>
    <mergeCell ref="B19:D20"/>
  </mergeCells>
  <conditionalFormatting sqref="I6:I17">
    <cfRule type="cellIs" dxfId="0" priority="2" operator="lessThan">
      <formula>1000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E956-1A9E-9E4D-BBE1-2407FB95F1A2}">
  <dimension ref="A1:G11"/>
  <sheetViews>
    <sheetView zoomScale="150" workbookViewId="0">
      <selection activeCell="E2" sqref="E2"/>
    </sheetView>
  </sheetViews>
  <sheetFormatPr baseColWidth="10" defaultRowHeight="16" x14ac:dyDescent="0.2"/>
  <cols>
    <col min="1" max="1" width="13.6640625" customWidth="1"/>
    <col min="2" max="2" width="13.83203125" customWidth="1"/>
    <col min="3" max="3" width="13.5" customWidth="1"/>
  </cols>
  <sheetData>
    <row r="1" spans="1:7" x14ac:dyDescent="0.2">
      <c r="A1" s="7" t="s">
        <v>35</v>
      </c>
      <c r="B1" s="7" t="s">
        <v>36</v>
      </c>
      <c r="C1" s="7" t="s">
        <v>37</v>
      </c>
      <c r="E1" s="7" t="s">
        <v>38</v>
      </c>
      <c r="F1" s="15" t="s">
        <v>33</v>
      </c>
      <c r="G1" s="15"/>
    </row>
    <row r="2" spans="1:7" x14ac:dyDescent="0.2">
      <c r="A2">
        <v>0</v>
      </c>
      <c r="B2">
        <v>21.052631578947377</v>
      </c>
      <c r="C2">
        <v>1.0526315789473584</v>
      </c>
      <c r="E2">
        <f>30*A2+32*B2+30*C2</f>
        <v>705.26315789473676</v>
      </c>
      <c r="F2" s="15"/>
      <c r="G2" s="15"/>
    </row>
    <row r="3" spans="1:7" x14ac:dyDescent="0.2">
      <c r="A3" t="s">
        <v>39</v>
      </c>
      <c r="B3" t="s">
        <v>40</v>
      </c>
      <c r="C3" t="s">
        <v>41</v>
      </c>
    </row>
    <row r="4" spans="1:7" x14ac:dyDescent="0.2">
      <c r="A4">
        <f>12*A2+10*B2+9*C2</f>
        <v>219.99999999999997</v>
      </c>
      <c r="B4">
        <f>15*A2+18*B2+20*C2</f>
        <v>399.99999999999994</v>
      </c>
      <c r="C4">
        <f>6*A2+4*B2+4*C2</f>
        <v>88.421052631578945</v>
      </c>
    </row>
    <row r="5" spans="1:7" x14ac:dyDescent="0.2">
      <c r="A5" s="7" t="s">
        <v>42</v>
      </c>
      <c r="B5" s="7" t="s">
        <v>43</v>
      </c>
      <c r="C5" s="7" t="s">
        <v>44</v>
      </c>
    </row>
    <row r="6" spans="1:7" x14ac:dyDescent="0.2">
      <c r="C6" s="5"/>
    </row>
    <row r="7" spans="1:7" x14ac:dyDescent="0.2">
      <c r="A7" t="s">
        <v>35</v>
      </c>
      <c r="B7" t="s">
        <v>36</v>
      </c>
      <c r="C7" t="s">
        <v>37</v>
      </c>
      <c r="E7" t="s">
        <v>38</v>
      </c>
    </row>
    <row r="8" spans="1:7" x14ac:dyDescent="0.2">
      <c r="A8">
        <v>3.356060606060606</v>
      </c>
      <c r="B8">
        <v>0</v>
      </c>
      <c r="C8">
        <v>0.69696969696969713</v>
      </c>
      <c r="E8">
        <f>5*A8+2*B8-C8</f>
        <v>16.083333333333336</v>
      </c>
    </row>
    <row r="9" spans="1:7" x14ac:dyDescent="0.2">
      <c r="A9" t="s">
        <v>39</v>
      </c>
      <c r="B9" t="s">
        <v>40</v>
      </c>
      <c r="C9" t="s">
        <v>41</v>
      </c>
    </row>
    <row r="10" spans="1:7" x14ac:dyDescent="0.2">
      <c r="A10">
        <f>12*A8+5*B8-9*C8</f>
        <v>34</v>
      </c>
      <c r="B10">
        <f>4*A8-2*B8+8*C8</f>
        <v>19</v>
      </c>
      <c r="C10">
        <f>7*A8+8*B8-2*C8</f>
        <v>22.098484848484848</v>
      </c>
    </row>
    <row r="11" spans="1:7" x14ac:dyDescent="0.2">
      <c r="A11" t="s">
        <v>56</v>
      </c>
      <c r="B11" t="s">
        <v>57</v>
      </c>
      <c r="C11" t="s">
        <v>58</v>
      </c>
    </row>
  </sheetData>
  <mergeCells count="1">
    <mergeCell ref="F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8406-7AB7-8343-A5D4-8309F78E30BE}">
  <dimension ref="A1:J15"/>
  <sheetViews>
    <sheetView zoomScale="108" workbookViewId="0">
      <selection activeCell="G3" sqref="G3"/>
    </sheetView>
  </sheetViews>
  <sheetFormatPr baseColWidth="10" defaultRowHeight="16" x14ac:dyDescent="0.2"/>
  <cols>
    <col min="1" max="1" width="32.1640625" customWidth="1"/>
    <col min="2" max="3" width="16.6640625" customWidth="1"/>
    <col min="6" max="6" width="28.6640625" customWidth="1"/>
    <col min="7" max="7" width="24.83203125" customWidth="1"/>
  </cols>
  <sheetData>
    <row r="1" spans="1:10" ht="16" customHeight="1" x14ac:dyDescent="0.2">
      <c r="A1" s="17" t="s">
        <v>45</v>
      </c>
      <c r="B1" s="19" t="s">
        <v>51</v>
      </c>
      <c r="C1" s="19"/>
      <c r="D1" s="25" t="s">
        <v>54</v>
      </c>
      <c r="E1" s="25"/>
      <c r="F1" s="17" t="s">
        <v>52</v>
      </c>
      <c r="G1" s="17" t="s">
        <v>53</v>
      </c>
      <c r="H1" s="5"/>
      <c r="I1" s="24" t="s">
        <v>33</v>
      </c>
      <c r="J1" s="24"/>
    </row>
    <row r="2" spans="1:10" ht="16" customHeight="1" x14ac:dyDescent="0.2">
      <c r="A2" s="17"/>
      <c r="B2" s="4">
        <v>2019</v>
      </c>
      <c r="C2" s="4">
        <v>2020</v>
      </c>
      <c r="D2" s="4">
        <f>B2</f>
        <v>2019</v>
      </c>
      <c r="E2" s="4">
        <f>C2</f>
        <v>2020</v>
      </c>
      <c r="F2" s="17"/>
      <c r="G2" s="17"/>
      <c r="I2" s="24"/>
      <c r="J2" s="24"/>
    </row>
    <row r="3" spans="1:10" x14ac:dyDescent="0.2">
      <c r="A3" t="s">
        <v>46</v>
      </c>
      <c r="B3" s="4">
        <v>1492745</v>
      </c>
      <c r="C3" s="4">
        <v>1698469</v>
      </c>
      <c r="D3" s="13">
        <f>B3/B$9</f>
        <v>0.82633897531963141</v>
      </c>
      <c r="E3" s="13">
        <f t="shared" ref="E3" si="0">C3/C$9</f>
        <v>0.83242084751153822</v>
      </c>
      <c r="F3" s="13">
        <f>D3-E3</f>
        <v>-6.0818721919068119E-3</v>
      </c>
      <c r="G3" s="12">
        <f>C3/B3 - 1</f>
        <v>0.1378159029171091</v>
      </c>
    </row>
    <row r="4" spans="1:10" x14ac:dyDescent="0.2">
      <c r="A4" t="s">
        <v>47</v>
      </c>
      <c r="B4" s="4">
        <v>209779</v>
      </c>
      <c r="C4" s="4">
        <v>228675</v>
      </c>
      <c r="D4" s="13">
        <f t="shared" ref="D4:D7" si="1">B4/B$9</f>
        <v>0.11612737869065175</v>
      </c>
      <c r="E4" s="13">
        <f t="shared" ref="E4:E7" si="2">C4/C$9</f>
        <v>0.11207377779912439</v>
      </c>
      <c r="F4" s="13">
        <f t="shared" ref="F4:F7" si="3">D4-E4</f>
        <v>4.0536008915273564E-3</v>
      </c>
      <c r="G4" s="12">
        <f>C4/B4 - 1</f>
        <v>9.0075746380714916E-2</v>
      </c>
    </row>
    <row r="5" spans="1:10" x14ac:dyDescent="0.2">
      <c r="A5" t="s">
        <v>48</v>
      </c>
      <c r="B5" s="4">
        <v>48918</v>
      </c>
      <c r="C5" s="4">
        <v>54140</v>
      </c>
      <c r="D5" s="13">
        <f t="shared" si="1"/>
        <v>2.7079541378256654E-2</v>
      </c>
      <c r="E5" s="13">
        <f t="shared" si="2"/>
        <v>2.6534051951654508E-2</v>
      </c>
      <c r="F5" s="13">
        <f t="shared" si="3"/>
        <v>5.4548942660214567E-4</v>
      </c>
      <c r="G5" s="12">
        <f t="shared" ref="G4:G7" si="4">C5/B5 - 1</f>
        <v>0.1067500715483054</v>
      </c>
    </row>
    <row r="6" spans="1:10" x14ac:dyDescent="0.2">
      <c r="A6" t="s">
        <v>49</v>
      </c>
      <c r="B6" s="4">
        <v>19101</v>
      </c>
      <c r="C6" s="4">
        <v>22749</v>
      </c>
      <c r="D6" s="13">
        <f t="shared" si="1"/>
        <v>1.057374217805471E-2</v>
      </c>
      <c r="E6" s="13">
        <f t="shared" si="2"/>
        <v>1.1149300846845001E-2</v>
      </c>
      <c r="F6" s="13">
        <f t="shared" si="3"/>
        <v>-5.7555866879029083E-4</v>
      </c>
      <c r="G6" s="12">
        <f t="shared" si="4"/>
        <v>0.19098476519553942</v>
      </c>
    </row>
    <row r="7" spans="1:10" x14ac:dyDescent="0.2">
      <c r="A7" t="s">
        <v>50</v>
      </c>
      <c r="B7" s="4">
        <v>35913</v>
      </c>
      <c r="C7" s="4">
        <v>36364</v>
      </c>
      <c r="D7" s="13">
        <f t="shared" si="1"/>
        <v>1.9880362433405518E-2</v>
      </c>
      <c r="E7" s="13">
        <f t="shared" si="2"/>
        <v>1.7822021890837911E-2</v>
      </c>
      <c r="F7" s="13">
        <f t="shared" si="3"/>
        <v>2.0583405425676077E-3</v>
      </c>
      <c r="G7" s="12">
        <f t="shared" si="4"/>
        <v>1.2558126583688267E-2</v>
      </c>
    </row>
    <row r="8" spans="1:10" x14ac:dyDescent="0.2">
      <c r="B8" s="19" t="s">
        <v>55</v>
      </c>
      <c r="C8" s="19"/>
    </row>
    <row r="9" spans="1:10" x14ac:dyDescent="0.2">
      <c r="B9">
        <f>SUM(B3:B7)</f>
        <v>1806456</v>
      </c>
      <c r="C9">
        <f>SUM(C3:C7)</f>
        <v>2040397</v>
      </c>
    </row>
    <row r="10" spans="1:10" x14ac:dyDescent="0.2">
      <c r="B10" s="5"/>
      <c r="C10" s="5"/>
      <c r="D10" s="5"/>
      <c r="E10" s="5"/>
      <c r="F10" s="5"/>
    </row>
    <row r="11" spans="1:10" x14ac:dyDescent="0.2">
      <c r="B11" s="12"/>
      <c r="C11" s="12"/>
      <c r="D11" s="14"/>
      <c r="E11" s="5"/>
      <c r="F11" s="5"/>
    </row>
    <row r="12" spans="1:10" x14ac:dyDescent="0.2">
      <c r="B12" s="12"/>
      <c r="C12" s="12"/>
    </row>
    <row r="13" spans="1:10" x14ac:dyDescent="0.2">
      <c r="B13" s="12"/>
      <c r="C13" s="12"/>
    </row>
    <row r="14" spans="1:10" x14ac:dyDescent="0.2">
      <c r="B14" s="12"/>
      <c r="C14" s="12"/>
    </row>
    <row r="15" spans="1:10" x14ac:dyDescent="0.2">
      <c r="B15" s="12"/>
      <c r="C15" s="12"/>
    </row>
  </sheetData>
  <mergeCells count="7">
    <mergeCell ref="I1:J2"/>
    <mergeCell ref="G1:G2"/>
    <mergeCell ref="B8:C8"/>
    <mergeCell ref="A1:A2"/>
    <mergeCell ref="B1:C1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3B60-C125-8D44-BB99-F8756442337B}">
  <dimension ref="I2:J3"/>
  <sheetViews>
    <sheetView zoomScale="150" workbookViewId="0">
      <selection activeCell="I2" sqref="I2:J3"/>
    </sheetView>
  </sheetViews>
  <sheetFormatPr baseColWidth="10" defaultRowHeight="16" x14ac:dyDescent="0.2"/>
  <sheetData>
    <row r="2" spans="9:10" x14ac:dyDescent="0.2">
      <c r="I2" s="24" t="s">
        <v>33</v>
      </c>
      <c r="J2" s="24"/>
    </row>
    <row r="3" spans="9:10" x14ac:dyDescent="0.2">
      <c r="I3" s="24"/>
      <c r="J3" s="24"/>
    </row>
  </sheetData>
  <mergeCells count="1">
    <mergeCell ref="I2:J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BB34-4957-6F44-99FA-A778586AAFD9}">
  <dimension ref="M1:N2"/>
  <sheetViews>
    <sheetView tabSelected="1" workbookViewId="0">
      <selection activeCell="M3" sqref="M3"/>
    </sheetView>
  </sheetViews>
  <sheetFormatPr baseColWidth="10" defaultRowHeight="16" x14ac:dyDescent="0.2"/>
  <sheetData>
    <row r="1" spans="13:14" x14ac:dyDescent="0.2">
      <c r="M1" s="24" t="s">
        <v>33</v>
      </c>
      <c r="N1" s="24"/>
    </row>
    <row r="2" spans="13:14" x14ac:dyDescent="0.2">
      <c r="M2" s="24"/>
      <c r="N2" s="24"/>
    </row>
  </sheetData>
  <mergeCells count="1">
    <mergeCell ref="M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Приложение 1, задание 1</vt:lpstr>
      <vt:lpstr>Приложение 1, задание 2</vt:lpstr>
      <vt:lpstr>Приложение 1, задание 3</vt:lpstr>
      <vt:lpstr>Приложение 2</vt:lpstr>
      <vt:lpstr>Приложение 3, задание 1</vt:lpstr>
      <vt:lpstr>Приложение 3, задание 2</vt:lpstr>
      <vt:lpstr>Приложение 3, задание 2.1</vt:lpstr>
      <vt:lpstr>Приложение 3, задание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2019-10-24T10:04:11Z</dcterms:created>
  <dcterms:modified xsi:type="dcterms:W3CDTF">2019-11-18T10:54:03Z</dcterms:modified>
</cp:coreProperties>
</file>