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baetge/github/oceprf_smokeonthewater/raw/"/>
    </mc:Choice>
  </mc:AlternateContent>
  <xr:revisionPtr revIDLastSave="0" documentId="13_ncr:1_{0861D0E4-4CB0-744E-AD29-FAF1D315561C}" xr6:coauthVersionLast="47" xr6:coauthVersionMax="47" xr10:uidLastSave="{00000000-0000-0000-0000-000000000000}"/>
  <bookViews>
    <workbookView xWindow="0" yWindow="500" windowWidth="23260" windowHeight="12580" activeTab="3" xr2:uid="{E4BE2505-0405-4139-8B35-B40E359CB85F}"/>
  </bookViews>
  <sheets>
    <sheet name="Notes" sheetId="2" r:id="rId1"/>
    <sheet name="pH Data" sheetId="1" r:id="rId2"/>
    <sheet name="pH Summary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H4" i="3"/>
  <c r="J65" i="1"/>
  <c r="I65" i="1"/>
  <c r="J60" i="1"/>
  <c r="L60" i="1" s="1"/>
  <c r="M60" i="1" s="1"/>
  <c r="I60" i="1"/>
  <c r="I27" i="1"/>
  <c r="J21" i="1"/>
  <c r="J16" i="1"/>
  <c r="I21" i="1"/>
  <c r="I16" i="1"/>
  <c r="J54" i="1"/>
  <c r="L49" i="1" s="1"/>
  <c r="M49" i="1" s="1"/>
  <c r="I54" i="1"/>
  <c r="J49" i="1"/>
  <c r="I49" i="1"/>
  <c r="J43" i="1"/>
  <c r="I43" i="1"/>
  <c r="J38" i="1"/>
  <c r="I38" i="1"/>
  <c r="J32" i="1"/>
  <c r="I32" i="1"/>
  <c r="J27" i="1"/>
  <c r="J10" i="1"/>
  <c r="L5" i="1" s="1"/>
  <c r="M5" i="1" s="1"/>
  <c r="J5" i="1"/>
  <c r="I10" i="1"/>
  <c r="I5" i="1"/>
  <c r="K16" i="1" l="1"/>
  <c r="L27" i="1"/>
  <c r="M27" i="1" s="1"/>
  <c r="K5" i="1"/>
  <c r="K49" i="1"/>
  <c r="K38" i="1"/>
  <c r="L38" i="1"/>
  <c r="M38" i="1" s="1"/>
  <c r="K60" i="1"/>
  <c r="K27" i="1"/>
  <c r="L16" i="1"/>
  <c r="M16" i="1" s="1"/>
  <c r="Q16" i="1" l="1"/>
  <c r="Q17" i="1"/>
  <c r="Q18" i="1"/>
  <c r="Q19" i="1"/>
  <c r="Q20" i="1"/>
  <c r="Q21" i="1"/>
  <c r="Q22" i="1"/>
  <c r="Q23" i="1"/>
  <c r="Q24" i="1"/>
  <c r="Q25" i="1"/>
  <c r="Q27" i="1"/>
  <c r="Q28" i="1"/>
  <c r="Q29" i="1"/>
  <c r="Q30" i="1"/>
  <c r="Q31" i="1"/>
  <c r="Q32" i="1"/>
  <c r="Q33" i="1"/>
  <c r="Q34" i="1"/>
  <c r="Q35" i="1"/>
  <c r="Q36" i="1"/>
  <c r="Q38" i="1"/>
  <c r="Q39" i="1"/>
  <c r="Q40" i="1"/>
  <c r="Q41" i="1"/>
  <c r="Q42" i="1"/>
  <c r="Q43" i="1"/>
  <c r="Q44" i="1"/>
  <c r="Q45" i="1"/>
  <c r="Q46" i="1"/>
  <c r="Q47" i="1"/>
  <c r="Q49" i="1"/>
  <c r="Q50" i="1"/>
  <c r="Q51" i="1"/>
  <c r="Q52" i="1"/>
  <c r="Q53" i="1"/>
  <c r="Q54" i="1"/>
  <c r="Q55" i="1"/>
  <c r="Q56" i="1"/>
  <c r="Q57" i="1"/>
  <c r="Q58" i="1"/>
  <c r="Q60" i="1"/>
  <c r="Q61" i="1"/>
  <c r="Q62" i="1"/>
  <c r="Q63" i="1"/>
  <c r="Q64" i="1"/>
  <c r="Q65" i="1"/>
  <c r="Q66" i="1"/>
  <c r="Q67" i="1"/>
  <c r="Q68" i="1"/>
  <c r="Q69" i="1"/>
  <c r="Q10" i="1"/>
  <c r="Q11" i="1"/>
  <c r="Q12" i="1"/>
  <c r="Q13" i="1"/>
  <c r="Q14" i="1"/>
  <c r="O61" i="1"/>
  <c r="O62" i="1"/>
  <c r="O63" i="1"/>
  <c r="R63" i="1" s="1"/>
  <c r="O64" i="1"/>
  <c r="O65" i="1"/>
  <c r="O66" i="1"/>
  <c r="O67" i="1"/>
  <c r="O68" i="1"/>
  <c r="O69" i="1"/>
  <c r="R69" i="1" s="1"/>
  <c r="O60" i="1"/>
  <c r="R60" i="1" s="1"/>
  <c r="O50" i="1"/>
  <c r="O51" i="1"/>
  <c r="O52" i="1"/>
  <c r="R52" i="1" s="1"/>
  <c r="O53" i="1"/>
  <c r="R53" i="1" s="1"/>
  <c r="O54" i="1"/>
  <c r="O55" i="1"/>
  <c r="R55" i="1" s="1"/>
  <c r="O56" i="1"/>
  <c r="O57" i="1"/>
  <c r="O58" i="1"/>
  <c r="R58" i="1" s="1"/>
  <c r="O49" i="1"/>
  <c r="O39" i="1"/>
  <c r="R39" i="1" s="1"/>
  <c r="O40" i="1"/>
  <c r="R40" i="1" s="1"/>
  <c r="O41" i="1"/>
  <c r="R41" i="1" s="1"/>
  <c r="O42" i="1"/>
  <c r="O43" i="1"/>
  <c r="O44" i="1"/>
  <c r="O45" i="1"/>
  <c r="R45" i="1" s="1"/>
  <c r="O46" i="1"/>
  <c r="O47" i="1"/>
  <c r="R47" i="1" s="1"/>
  <c r="O38" i="1"/>
  <c r="O28" i="1"/>
  <c r="O29" i="1"/>
  <c r="R29" i="1" s="1"/>
  <c r="O30" i="1"/>
  <c r="O31" i="1"/>
  <c r="R31" i="1" s="1"/>
  <c r="O32" i="1"/>
  <c r="O33" i="1"/>
  <c r="O34" i="1"/>
  <c r="R34" i="1" s="1"/>
  <c r="O35" i="1"/>
  <c r="R35" i="1" s="1"/>
  <c r="O36" i="1"/>
  <c r="O27" i="1"/>
  <c r="O17" i="1"/>
  <c r="R17" i="1" s="1"/>
  <c r="O18" i="1"/>
  <c r="O19" i="1"/>
  <c r="O20" i="1"/>
  <c r="O21" i="1"/>
  <c r="O22" i="1"/>
  <c r="O23" i="1"/>
  <c r="O24" i="1"/>
  <c r="R24" i="1" s="1"/>
  <c r="O25" i="1"/>
  <c r="R25" i="1" s="1"/>
  <c r="O16" i="1"/>
  <c r="R16" i="1" s="1"/>
  <c r="O6" i="1"/>
  <c r="O7" i="1"/>
  <c r="O8" i="1"/>
  <c r="O9" i="1"/>
  <c r="O10" i="1"/>
  <c r="O11" i="1"/>
  <c r="O12" i="1"/>
  <c r="O13" i="1"/>
  <c r="O14" i="1"/>
  <c r="R14" i="1" s="1"/>
  <c r="O5" i="1"/>
  <c r="R32" i="1" l="1"/>
  <c r="R66" i="1"/>
  <c r="R38" i="1"/>
  <c r="R12" i="1"/>
  <c r="R49" i="1"/>
  <c r="R67" i="1"/>
  <c r="R61" i="1"/>
  <c r="R43" i="1"/>
  <c r="R33" i="1"/>
  <c r="R10" i="1"/>
  <c r="R19" i="1"/>
  <c r="R18" i="1"/>
  <c r="R57" i="1"/>
  <c r="R21" i="1"/>
  <c r="R30" i="1"/>
  <c r="R11" i="1"/>
  <c r="R65" i="1"/>
  <c r="R20" i="1"/>
  <c r="R28" i="1"/>
  <c r="R46" i="1"/>
  <c r="R64" i="1"/>
  <c r="R68" i="1"/>
  <c r="S65" i="1" s="1"/>
  <c r="R27" i="1"/>
  <c r="R36" i="1"/>
  <c r="R54" i="1"/>
  <c r="R42" i="1"/>
  <c r="R51" i="1"/>
  <c r="R23" i="1"/>
  <c r="R22" i="1"/>
  <c r="R13" i="1"/>
  <c r="R44" i="1"/>
  <c r="R50" i="1"/>
  <c r="R62" i="1"/>
  <c r="S60" i="1" s="1"/>
  <c r="R56" i="1"/>
  <c r="T54" i="1" s="1"/>
  <c r="Q9" i="1"/>
  <c r="R9" i="1" s="1"/>
  <c r="Q8" i="1"/>
  <c r="R8" i="1" s="1"/>
  <c r="Q7" i="1"/>
  <c r="R7" i="1" s="1"/>
  <c r="Q6" i="1"/>
  <c r="R6" i="1" s="1"/>
  <c r="Q5" i="1"/>
  <c r="S32" i="1" l="1"/>
  <c r="T43" i="1"/>
  <c r="S38" i="1"/>
  <c r="S10" i="1"/>
  <c r="T49" i="1"/>
  <c r="S27" i="1"/>
  <c r="T38" i="1"/>
  <c r="T32" i="1"/>
  <c r="T27" i="1"/>
  <c r="T16" i="1"/>
  <c r="T21" i="1"/>
  <c r="S21" i="1"/>
  <c r="R5" i="1"/>
  <c r="T5" i="1" s="1"/>
  <c r="T65" i="1"/>
  <c r="T10" i="1"/>
  <c r="S16" i="1"/>
  <c r="U60" i="1"/>
  <c r="V60" i="1" s="1"/>
  <c r="S54" i="1"/>
  <c r="T60" i="1"/>
  <c r="S49" i="1"/>
  <c r="S43" i="1"/>
  <c r="U38" i="1" s="1"/>
  <c r="V38" i="1" s="1"/>
  <c r="U16" i="1" l="1"/>
  <c r="V16" i="1" s="1"/>
  <c r="U27" i="1"/>
  <c r="V27" i="1" s="1"/>
  <c r="S5" i="1"/>
  <c r="U49" i="1"/>
  <c r="V49" i="1" s="1"/>
  <c r="U5" i="1" l="1"/>
  <c r="V5" i="1" s="1"/>
</calcChain>
</file>

<file path=xl/sharedStrings.xml><?xml version="1.0" encoding="utf-8"?>
<sst xmlns="http://schemas.openxmlformats.org/spreadsheetml/2006/main" count="62" uniqueCount="51">
  <si>
    <t>#</t>
  </si>
  <si>
    <t>Abs 434 nm</t>
  </si>
  <si>
    <t>Abs 578 nm</t>
  </si>
  <si>
    <t>Abs 730 nm</t>
  </si>
  <si>
    <t>T (K)</t>
  </si>
  <si>
    <t>S</t>
  </si>
  <si>
    <t>R</t>
  </si>
  <si>
    <r>
      <t>pH</t>
    </r>
    <r>
      <rPr>
        <vertAlign val="subscript"/>
        <sz val="11"/>
        <color theme="1"/>
        <rFont val="Calibri"/>
        <family val="2"/>
        <scheme val="minor"/>
      </rPr>
      <t>T</t>
    </r>
  </si>
  <si>
    <t>Cell 1</t>
  </si>
  <si>
    <t>Cell 2</t>
  </si>
  <si>
    <t>Cell 3</t>
  </si>
  <si>
    <t>Cell 4</t>
  </si>
  <si>
    <t>Cell 5</t>
  </si>
  <si>
    <t xml:space="preserve">Cell 6 </t>
  </si>
  <si>
    <t>Cell #</t>
  </si>
  <si>
    <t>pH mCP equation from Liu et al. 2011</t>
  </si>
  <si>
    <t>Used purified mCP dye (2 mM in 0.7 M NaCl) adjusted to an R-ratio of 1.64</t>
  </si>
  <si>
    <t>Double-dye additions for each sample to correct for dye pH change</t>
  </si>
  <si>
    <t>Sample ID</t>
  </si>
  <si>
    <t>pH mCP calculations</t>
  </si>
  <si>
    <t>20C1</t>
  </si>
  <si>
    <t>20C2</t>
  </si>
  <si>
    <t>20C3</t>
  </si>
  <si>
    <t>20A1</t>
  </si>
  <si>
    <t>20A2</t>
  </si>
  <si>
    <t>20A3</t>
  </si>
  <si>
    <r>
      <t>Average pH</t>
    </r>
    <r>
      <rPr>
        <vertAlign val="subscript"/>
        <sz val="11"/>
        <color theme="1"/>
        <rFont val="Calibri"/>
        <family val="2"/>
        <scheme val="minor"/>
      </rPr>
      <t>T</t>
    </r>
  </si>
  <si>
    <r>
      <t>Stdev pH</t>
    </r>
    <r>
      <rPr>
        <vertAlign val="subscript"/>
        <sz val="11"/>
        <color theme="1"/>
        <rFont val="Calibri"/>
        <family val="2"/>
        <scheme val="minor"/>
      </rPr>
      <t>T</t>
    </r>
  </si>
  <si>
    <r>
      <t>Avg. pH</t>
    </r>
    <r>
      <rPr>
        <vertAlign val="subscript"/>
        <sz val="11"/>
        <color theme="1"/>
        <rFont val="Calibri"/>
        <family val="2"/>
        <scheme val="minor"/>
      </rPr>
      <t>T</t>
    </r>
  </si>
  <si>
    <r>
      <t>∆pH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(2-1)</t>
    </r>
  </si>
  <si>
    <t>Salinity taken from underway SBE45 microthermosalinograph at corresponding date/time as S2C5</t>
  </si>
  <si>
    <r>
      <t>Dye-corrected pH</t>
    </r>
    <r>
      <rPr>
        <vertAlign val="subscript"/>
        <sz val="11"/>
        <color theme="1"/>
        <rFont val="Calibri"/>
        <family val="2"/>
        <scheme val="minor"/>
      </rPr>
      <t>T</t>
    </r>
  </si>
  <si>
    <t>A434 2/1</t>
  </si>
  <si>
    <t>A578 2/1</t>
  </si>
  <si>
    <t>% abs. inc.</t>
  </si>
  <si>
    <t>Avg. Abs 434</t>
  </si>
  <si>
    <t>Avg. Abs 578</t>
  </si>
  <si>
    <t>Stdev</t>
  </si>
  <si>
    <t>Flag</t>
  </si>
  <si>
    <t>Average C</t>
  </si>
  <si>
    <t>Average A</t>
  </si>
  <si>
    <r>
      <t xml:space="preserve">Precision of 5 replicates for a single pH sample is </t>
    </r>
    <r>
      <rPr>
        <sz val="11"/>
        <color theme="1"/>
        <rFont val="Calibri"/>
        <family val="2"/>
      </rPr>
      <t>±0.0004 according to Liu et al. 2011</t>
    </r>
  </si>
  <si>
    <r>
      <t xml:space="preserve">Accuracy of spectrophotometric pH sample is </t>
    </r>
    <r>
      <rPr>
        <sz val="11"/>
        <color theme="1"/>
        <rFont val="Calibri"/>
        <family val="2"/>
      </rPr>
      <t xml:space="preserve">±0.003 according to Orr et al. 2018, </t>
    </r>
    <r>
      <rPr>
        <sz val="11"/>
        <color theme="1"/>
        <rFont val="Calibri"/>
        <family val="2"/>
        <scheme val="minor"/>
      </rPr>
      <t xml:space="preserve">though many would argue </t>
    </r>
    <r>
      <rPr>
        <sz val="11"/>
        <color theme="1"/>
        <rFont val="Calibri"/>
        <family val="2"/>
      </rPr>
      <t>±0.001 for best-practice measurements</t>
    </r>
  </si>
  <si>
    <t>Overall, pH is the same within uncertainty between C and A groups</t>
  </si>
  <si>
    <t>Currently can't read the salinity from the CTD files - if these files get processed, can update the salinity in the pH data file, though it should change pH values very little</t>
  </si>
  <si>
    <t>pH</t>
  </si>
  <si>
    <t>sd</t>
  </si>
  <si>
    <t>Control</t>
  </si>
  <si>
    <t>+TFA-L</t>
  </si>
  <si>
    <t>Sample</t>
  </si>
  <si>
    <t>Bottle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</si>
</sst>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" fontId="4" fillId="0" borderId="1" xfId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3" fillId="0" borderId="1" xfId="1" applyNumberFormat="1" applyBorder="1" applyAlignment="1">
      <alignment horizontal="center"/>
    </xf>
    <xf numFmtId="164" fontId="3" fillId="0" borderId="1" xfId="1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2" applyNumberFormat="1" applyFont="1" applyAlignment="1">
      <alignment horizontal="center"/>
    </xf>
    <xf numFmtId="165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</cellXfs>
  <cellStyles count="3">
    <cellStyle name="Normal" xfId="0" builtinId="0"/>
    <cellStyle name="Normal_Sheet1" xfId="1" xr:uid="{C6BB3A4F-78F9-4A1C-9E61-F533C96933B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8A3F8-BBA3-42CD-B5EF-EF75F8A58C5D}">
  <dimension ref="B2:B7"/>
  <sheetViews>
    <sheetView workbookViewId="0">
      <selection activeCell="B8" sqref="B8"/>
    </sheetView>
  </sheetViews>
  <sheetFormatPr baseColWidth="10" defaultColWidth="8.83203125" defaultRowHeight="15" x14ac:dyDescent="0.2"/>
  <sheetData>
    <row r="2" spans="2:2" x14ac:dyDescent="0.2">
      <c r="B2" t="s">
        <v>15</v>
      </c>
    </row>
    <row r="3" spans="2:2" x14ac:dyDescent="0.2">
      <c r="B3" t="s">
        <v>16</v>
      </c>
    </row>
    <row r="4" spans="2:2" x14ac:dyDescent="0.2">
      <c r="B4" t="s">
        <v>17</v>
      </c>
    </row>
    <row r="6" spans="2:2" x14ac:dyDescent="0.2">
      <c r="B6" t="s">
        <v>30</v>
      </c>
    </row>
    <row r="7" spans="2:2" x14ac:dyDescent="0.2">
      <c r="B7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C407-EEC5-4B42-9162-AE55BD39A71E}">
  <dimension ref="B2:V69"/>
  <sheetViews>
    <sheetView topLeftCell="A2" workbookViewId="0">
      <selection activeCell="T60" sqref="T60"/>
    </sheetView>
  </sheetViews>
  <sheetFormatPr baseColWidth="10" defaultColWidth="8.83203125" defaultRowHeight="15" x14ac:dyDescent="0.2"/>
  <cols>
    <col min="2" max="2" width="11.1640625" style="7" customWidth="1"/>
    <col min="3" max="5" width="8.83203125" style="7"/>
    <col min="6" max="8" width="11.83203125" style="7" bestFit="1" customWidth="1"/>
    <col min="9" max="10" width="11.83203125" style="7" customWidth="1"/>
    <col min="11" max="12" width="8.83203125" style="7"/>
    <col min="13" max="13" width="9.83203125" style="7" bestFit="1" customWidth="1"/>
    <col min="14" max="18" width="8.83203125" style="7"/>
    <col min="19" max="19" width="8.1640625" style="7" bestFit="1" customWidth="1"/>
    <col min="20" max="20" width="9.33203125" style="7" bestFit="1" customWidth="1"/>
    <col min="21" max="21" width="9.83203125" style="7" bestFit="1" customWidth="1"/>
    <col min="22" max="22" width="17.1640625" style="7" bestFit="1" customWidth="1"/>
  </cols>
  <sheetData>
    <row r="2" spans="2:22" x14ac:dyDescent="0.2">
      <c r="B2" s="16" t="s">
        <v>19</v>
      </c>
    </row>
    <row r="4" spans="2:22" ht="17" x14ac:dyDescent="0.25">
      <c r="B4" s="5" t="s">
        <v>18</v>
      </c>
      <c r="C4" s="5" t="s">
        <v>14</v>
      </c>
      <c r="D4" s="12" t="s">
        <v>0</v>
      </c>
      <c r="E4" s="12"/>
      <c r="F4" s="2" t="s">
        <v>1</v>
      </c>
      <c r="G4" s="2" t="s">
        <v>2</v>
      </c>
      <c r="H4" s="3" t="s">
        <v>3</v>
      </c>
      <c r="I4" s="3" t="s">
        <v>35</v>
      </c>
      <c r="J4" s="3" t="s">
        <v>36</v>
      </c>
      <c r="K4" s="5" t="s">
        <v>32</v>
      </c>
      <c r="L4" s="5" t="s">
        <v>33</v>
      </c>
      <c r="M4" s="5" t="s">
        <v>34</v>
      </c>
      <c r="N4" s="13"/>
      <c r="O4" s="5" t="s">
        <v>4</v>
      </c>
      <c r="P4" s="4" t="s">
        <v>5</v>
      </c>
      <c r="Q4" s="6" t="s">
        <v>6</v>
      </c>
      <c r="R4" s="5" t="s">
        <v>7</v>
      </c>
      <c r="S4" s="5" t="s">
        <v>28</v>
      </c>
      <c r="T4" s="5" t="s">
        <v>27</v>
      </c>
      <c r="U4" s="5" t="s">
        <v>29</v>
      </c>
      <c r="V4" s="5" t="s">
        <v>31</v>
      </c>
    </row>
    <row r="5" spans="2:22" x14ac:dyDescent="0.2">
      <c r="B5" s="7" t="s">
        <v>20</v>
      </c>
      <c r="C5" s="7" t="s">
        <v>8</v>
      </c>
      <c r="D5" s="7">
        <v>1</v>
      </c>
      <c r="F5" s="9">
        <v>0.44094</v>
      </c>
      <c r="G5" s="15">
        <v>0.79285000000000005</v>
      </c>
      <c r="H5" s="10">
        <v>-1.9072999999999999E-6</v>
      </c>
      <c r="I5" s="11">
        <f>AVERAGE(F5:F9)</f>
        <v>0.44063200000000002</v>
      </c>
      <c r="J5" s="11">
        <f>AVERAGE(G5:G9)</f>
        <v>0.79269199999999995</v>
      </c>
      <c r="K5" s="19">
        <f>I10/I5</f>
        <v>1.9962145282230976</v>
      </c>
      <c r="L5" s="19">
        <f>J10/J5</f>
        <v>1.9766062985371367</v>
      </c>
      <c r="M5" s="20">
        <f>L5/2</f>
        <v>0.98830314926856833</v>
      </c>
      <c r="O5" s="7">
        <f>24.95+273.15</f>
        <v>298.09999999999997</v>
      </c>
      <c r="P5" s="7">
        <v>35.26</v>
      </c>
      <c r="Q5" s="17">
        <f t="shared" ref="Q5:Q14" si="0">(G5-H5)/(F5-H5)</f>
        <v>1.7980869909935189</v>
      </c>
      <c r="R5" s="14">
        <f>(-246.64209+0.315971*P5)+2.8855*0.0001*P5*P5+(7229.23864-7.098137*P5-0.057034*P5*P5)/O5+(44.493382-0.052711*P5)*LN(O5)-0.0781344*O5+LOG((Q5+0.007762-4.5174*0.00001*O5)/(1-Q5*(-0.020813+2.60262*0.0001*O5+1.0436*0.0001*(P5-35))))</f>
        <v>7.9484440497542543</v>
      </c>
      <c r="S5" s="14">
        <f>AVERAGE(R5:R9)</f>
        <v>7.9485092875855132</v>
      </c>
      <c r="T5" s="14">
        <f>STDEV(R5:R9)</f>
        <v>2.2657020784115395E-4</v>
      </c>
      <c r="U5" s="17">
        <f>S10-S5</f>
        <v>-4.4382791149804035E-3</v>
      </c>
      <c r="V5" s="14">
        <f>S5-U5</f>
        <v>7.9529475667004936</v>
      </c>
    </row>
    <row r="6" spans="2:22" x14ac:dyDescent="0.2">
      <c r="D6" s="7">
        <v>2</v>
      </c>
      <c r="F6" s="7">
        <v>0.44063000000000002</v>
      </c>
      <c r="G6" s="7">
        <v>0.79237999999999997</v>
      </c>
      <c r="H6" s="8">
        <v>-2.8896E-4</v>
      </c>
      <c r="I6" s="14"/>
      <c r="J6" s="14"/>
      <c r="O6" s="7">
        <f t="shared" ref="O6:O58" si="1">24.95+273.15</f>
        <v>298.09999999999997</v>
      </c>
      <c r="P6" s="7">
        <v>35.26</v>
      </c>
      <c r="Q6" s="17">
        <f t="shared" si="0"/>
        <v>1.7977656483631368</v>
      </c>
      <c r="R6" s="14">
        <f t="shared" ref="R6:R9" si="2">(-246.64209+0.315971*P6)+2.8855*0.0001*P6*P6+(7229.23864-7.098137*P6-0.057034*P6*P6)/O6+(44.493382-0.052711*P6)*LN(O6)-0.0781344*O6+LOG((Q6+0.007762-4.5174*0.00001*O6)/(1-Q6*(-0.020813+2.60262*0.0001*O6+1.0436*0.0001*(P6-35))))</f>
        <v>7.9483573532930976</v>
      </c>
      <c r="U6" s="17"/>
      <c r="V6" s="14"/>
    </row>
    <row r="7" spans="2:22" x14ac:dyDescent="0.2">
      <c r="D7" s="7">
        <v>3</v>
      </c>
      <c r="F7" s="7">
        <v>0.44017000000000001</v>
      </c>
      <c r="G7" s="7">
        <v>0.79254000000000002</v>
      </c>
      <c r="H7" s="8">
        <v>-5.8365000000000001E-4</v>
      </c>
      <c r="I7" s="14"/>
      <c r="J7" s="14"/>
      <c r="O7" s="7">
        <f t="shared" si="1"/>
        <v>298.09999999999997</v>
      </c>
      <c r="P7" s="7">
        <v>35.26</v>
      </c>
      <c r="Q7" s="17">
        <f t="shared" si="0"/>
        <v>1.7994715415289246</v>
      </c>
      <c r="R7" s="14">
        <f t="shared" si="2"/>
        <v>7.9488174362883033</v>
      </c>
      <c r="U7" s="17"/>
      <c r="V7" s="14"/>
    </row>
    <row r="8" spans="2:22" x14ac:dyDescent="0.2">
      <c r="D8" s="7">
        <v>4</v>
      </c>
      <c r="F8" s="7">
        <v>0.44019000000000003</v>
      </c>
      <c r="G8" s="7">
        <v>0.79247000000000001</v>
      </c>
      <c r="H8" s="8">
        <v>-7.6818000000000003E-4</v>
      </c>
      <c r="I8" s="14"/>
      <c r="J8" s="14"/>
      <c r="O8" s="7">
        <f t="shared" si="1"/>
        <v>298.09999999999997</v>
      </c>
      <c r="P8" s="7">
        <v>35.26</v>
      </c>
      <c r="Q8" s="17">
        <f t="shared" si="0"/>
        <v>1.7988966209902262</v>
      </c>
      <c r="R8" s="14">
        <f t="shared" si="2"/>
        <v>7.9486624223566515</v>
      </c>
      <c r="U8" s="17"/>
      <c r="V8" s="14"/>
    </row>
    <row r="9" spans="2:22" x14ac:dyDescent="0.2">
      <c r="D9" s="7">
        <v>5</v>
      </c>
      <c r="F9" s="7">
        <v>0.44123000000000001</v>
      </c>
      <c r="G9" s="7">
        <v>0.79322000000000004</v>
      </c>
      <c r="H9" s="8">
        <v>-1.7881E-4</v>
      </c>
      <c r="I9" s="14"/>
      <c r="J9" s="14"/>
      <c r="O9" s="7">
        <f t="shared" si="1"/>
        <v>298.09999999999997</v>
      </c>
      <c r="P9" s="7">
        <v>35.26</v>
      </c>
      <c r="Q9" s="17">
        <f t="shared" si="0"/>
        <v>1.7974240477891685</v>
      </c>
      <c r="R9" s="14">
        <f t="shared" si="2"/>
        <v>7.9482651762352594</v>
      </c>
      <c r="U9" s="17"/>
      <c r="V9" s="14"/>
    </row>
    <row r="10" spans="2:22" x14ac:dyDescent="0.2">
      <c r="D10" s="7">
        <v>6</v>
      </c>
      <c r="F10" s="7">
        <v>0.87916000000000005</v>
      </c>
      <c r="G10" s="7">
        <v>1.5654999999999999</v>
      </c>
      <c r="H10" s="8">
        <v>7.3671000000000001E-4</v>
      </c>
      <c r="I10" s="14">
        <f>AVERAGE(F10:F14)</f>
        <v>0.87959600000000004</v>
      </c>
      <c r="J10" s="14">
        <f>AVERAGE(G10:G14)</f>
        <v>1.5668399999999998</v>
      </c>
      <c r="O10" s="7">
        <f t="shared" si="1"/>
        <v>298.09999999999997</v>
      </c>
      <c r="P10" s="7">
        <v>35.26</v>
      </c>
      <c r="Q10" s="17">
        <f t="shared" si="0"/>
        <v>1.7813317426954831</v>
      </c>
      <c r="R10" s="14">
        <f t="shared" ref="R10:R14" si="3">(-246.64209+0.315971*P10)+2.8855*0.0001*P10*P10+(7229.23864-7.098137*P10-0.057034*P10*P10)/O10+(44.493382-0.052711*P10)*LN(O10)-0.0781344*O10+LOG((Q10+0.007762-4.5174*0.00001*O10)/(1-Q10*(-0.020813+2.60262*0.0001*O10+1.0436*0.0001*(P10-35))))</f>
        <v>7.9439050850165271</v>
      </c>
      <c r="S10" s="14">
        <f>AVERAGE(R10:R14)</f>
        <v>7.9440710084705328</v>
      </c>
      <c r="T10" s="14">
        <f>STDEV(R10:R14)</f>
        <v>6.4036256720698451E-4</v>
      </c>
      <c r="U10" s="17"/>
      <c r="V10" s="14"/>
    </row>
    <row r="11" spans="2:22" x14ac:dyDescent="0.2">
      <c r="D11" s="7">
        <v>7</v>
      </c>
      <c r="F11" s="7">
        <v>0.87875000000000003</v>
      </c>
      <c r="G11" s="7">
        <v>1.5661</v>
      </c>
      <c r="H11" s="8">
        <v>3.4285000000000001E-4</v>
      </c>
      <c r="I11" s="8"/>
      <c r="J11" s="8"/>
      <c r="O11" s="7">
        <f t="shared" si="1"/>
        <v>298.09999999999997</v>
      </c>
      <c r="P11" s="7">
        <v>35.26</v>
      </c>
      <c r="Q11" s="17">
        <f t="shared" si="0"/>
        <v>1.7824959075071281</v>
      </c>
      <c r="R11" s="14">
        <f t="shared" si="3"/>
        <v>7.944221681027547</v>
      </c>
      <c r="U11" s="17"/>
      <c r="V11" s="14"/>
    </row>
    <row r="12" spans="2:22" x14ac:dyDescent="0.2">
      <c r="D12" s="7">
        <v>8</v>
      </c>
      <c r="F12" s="7">
        <v>0.87868999999999997</v>
      </c>
      <c r="G12" s="7">
        <v>1.5687</v>
      </c>
      <c r="H12" s="8">
        <v>5.3215000000000001E-4</v>
      </c>
      <c r="I12" s="8"/>
      <c r="J12" s="8"/>
      <c r="O12" s="7">
        <f t="shared" si="1"/>
        <v>298.09999999999997</v>
      </c>
      <c r="P12" s="7">
        <v>35.26</v>
      </c>
      <c r="Q12" s="17">
        <f t="shared" si="0"/>
        <v>1.7857471182430358</v>
      </c>
      <c r="R12" s="14">
        <f t="shared" si="3"/>
        <v>7.9451048774907091</v>
      </c>
      <c r="U12" s="17"/>
      <c r="V12" s="14"/>
    </row>
    <row r="13" spans="2:22" x14ac:dyDescent="0.2">
      <c r="D13" s="7">
        <v>9</v>
      </c>
      <c r="F13" s="7">
        <v>0.88112999999999997</v>
      </c>
      <c r="G13" s="7">
        <v>1.5676000000000001</v>
      </c>
      <c r="H13" s="8">
        <v>9.7703999999999998E-4</v>
      </c>
      <c r="I13" s="8"/>
      <c r="J13" s="8"/>
      <c r="O13" s="7">
        <f t="shared" si="1"/>
        <v>298.09999999999997</v>
      </c>
      <c r="P13" s="7">
        <v>35.26</v>
      </c>
      <c r="Q13" s="17">
        <f t="shared" si="0"/>
        <v>1.7799439770105416</v>
      </c>
      <c r="R13" s="14">
        <f t="shared" si="3"/>
        <v>7.9435274396178448</v>
      </c>
      <c r="U13" s="17"/>
      <c r="V13" s="14"/>
    </row>
    <row r="14" spans="2:22" x14ac:dyDescent="0.2">
      <c r="D14" s="7">
        <v>10</v>
      </c>
      <c r="F14" s="7">
        <v>0.88024999999999998</v>
      </c>
      <c r="G14" s="7">
        <v>1.5663</v>
      </c>
      <c r="H14" s="8">
        <v>9.1934000000000004E-4</v>
      </c>
      <c r="I14" s="8"/>
      <c r="J14" s="8"/>
      <c r="O14" s="7">
        <f t="shared" si="1"/>
        <v>298.09999999999997</v>
      </c>
      <c r="P14" s="7">
        <v>35.26</v>
      </c>
      <c r="Q14" s="17">
        <f t="shared" si="0"/>
        <v>1.7801957002158892</v>
      </c>
      <c r="R14" s="14">
        <f t="shared" si="3"/>
        <v>7.9435959592000351</v>
      </c>
      <c r="U14" s="17"/>
      <c r="V14" s="14"/>
    </row>
    <row r="15" spans="2:22" x14ac:dyDescent="0.2">
      <c r="H15" s="8"/>
      <c r="I15" s="8"/>
      <c r="J15" s="8"/>
      <c r="Q15" s="17"/>
      <c r="R15" s="14"/>
      <c r="U15" s="17"/>
      <c r="V15" s="14"/>
    </row>
    <row r="16" spans="2:22" x14ac:dyDescent="0.2">
      <c r="B16" s="7" t="s">
        <v>21</v>
      </c>
      <c r="C16" s="7" t="s">
        <v>9</v>
      </c>
      <c r="D16" s="7">
        <v>1</v>
      </c>
      <c r="F16" s="7">
        <v>0.42982999999999999</v>
      </c>
      <c r="G16" s="7">
        <v>0.76632</v>
      </c>
      <c r="H16" s="8">
        <v>1.5693E-3</v>
      </c>
      <c r="I16" s="14">
        <f>AVERAGE(F16:F20)</f>
        <v>0.43004200000000009</v>
      </c>
      <c r="J16" s="14">
        <f>AVERAGE(G16:G20)</f>
        <v>0.76685599999999998</v>
      </c>
      <c r="K16" s="19">
        <f>I21/I16</f>
        <v>2.0073806744457512</v>
      </c>
      <c r="L16" s="19">
        <f>J21/J16</f>
        <v>1.9920297943812137</v>
      </c>
      <c r="M16" s="18">
        <f>L16/2</f>
        <v>0.99601489719060687</v>
      </c>
      <c r="O16" s="7">
        <f t="shared" si="1"/>
        <v>298.09999999999997</v>
      </c>
      <c r="P16" s="7">
        <v>35.26</v>
      </c>
      <c r="Q16" s="17">
        <f t="shared" ref="Q16:Q25" si="4">(G16-H16)/(F16-H16)</f>
        <v>1.7857130014498179</v>
      </c>
      <c r="R16" s="14">
        <f t="shared" ref="R16:R69" si="5">(-246.64209+0.315971*P16)+2.8855*0.0001*P16*P16+(7229.23864-7.098137*P16-0.057034*P16*P16)/O16+(44.493382-0.052711*P16)*LN(O16)-0.0781344*O16+LOG((Q16+0.007762-4.5174*0.00001*O16)/(1-Q16*(-0.020813+2.60262*0.0001*O16+1.0436*0.0001*(P16-35))))</f>
        <v>7.9450956170465821</v>
      </c>
      <c r="S16" s="14">
        <f>AVERAGE(R16:R20)</f>
        <v>7.9453992182622475</v>
      </c>
      <c r="T16" s="14">
        <f>STDEV(R16:R20)</f>
        <v>2.4700303945856064E-4</v>
      </c>
      <c r="U16" s="17">
        <f>S21-S16</f>
        <v>-3.7909671494888997E-3</v>
      </c>
      <c r="V16" s="14">
        <f>S16-U16</f>
        <v>7.9491901854117364</v>
      </c>
    </row>
    <row r="17" spans="2:22" x14ac:dyDescent="0.2">
      <c r="D17" s="7">
        <v>2</v>
      </c>
      <c r="F17" s="7">
        <v>0.43026999999999999</v>
      </c>
      <c r="G17" s="7">
        <v>0.76749000000000001</v>
      </c>
      <c r="H17" s="8">
        <v>2.2645E-3</v>
      </c>
      <c r="I17" s="14"/>
      <c r="J17" s="14"/>
      <c r="O17" s="7">
        <f t="shared" si="1"/>
        <v>298.09999999999997</v>
      </c>
      <c r="P17" s="7">
        <v>35.26</v>
      </c>
      <c r="Q17" s="17">
        <f t="shared" si="4"/>
        <v>1.7878870715446415</v>
      </c>
      <c r="R17" s="14">
        <f t="shared" si="5"/>
        <v>7.9456854181760512</v>
      </c>
      <c r="S17" s="14"/>
      <c r="T17" s="14"/>
      <c r="U17" s="17"/>
      <c r="V17" s="14"/>
    </row>
    <row r="18" spans="2:22" x14ac:dyDescent="0.2">
      <c r="D18" s="7">
        <v>3</v>
      </c>
      <c r="F18" s="7">
        <v>0.42991000000000001</v>
      </c>
      <c r="G18" s="7">
        <v>0.76658000000000004</v>
      </c>
      <c r="H18" s="8">
        <v>1.6092999999999999E-3</v>
      </c>
      <c r="I18" s="14"/>
      <c r="J18" s="14"/>
      <c r="O18" s="7">
        <f t="shared" si="1"/>
        <v>298.09999999999997</v>
      </c>
      <c r="P18" s="7">
        <v>35.26</v>
      </c>
      <c r="Q18" s="17">
        <f t="shared" si="4"/>
        <v>1.7860598873641811</v>
      </c>
      <c r="R18" s="14">
        <f t="shared" si="5"/>
        <v>7.9451897661998743</v>
      </c>
      <c r="S18" s="14"/>
      <c r="T18" s="14"/>
      <c r="U18" s="17"/>
      <c r="V18" s="14"/>
    </row>
    <row r="19" spans="2:22" x14ac:dyDescent="0.2">
      <c r="D19" s="7">
        <v>4</v>
      </c>
      <c r="F19" s="7">
        <v>0.43046000000000001</v>
      </c>
      <c r="G19" s="7">
        <v>0.76749000000000001</v>
      </c>
      <c r="H19" s="8">
        <v>2.3227E-3</v>
      </c>
      <c r="I19" s="14"/>
      <c r="J19" s="14"/>
      <c r="O19" s="7">
        <f t="shared" si="1"/>
        <v>298.09999999999997</v>
      </c>
      <c r="P19" s="7">
        <v>35.26</v>
      </c>
      <c r="Q19" s="17">
        <f t="shared" si="4"/>
        <v>1.7872007414443918</v>
      </c>
      <c r="R19" s="14">
        <f t="shared" si="5"/>
        <v>7.9454992934214514</v>
      </c>
      <c r="S19" s="14"/>
      <c r="T19" s="14"/>
      <c r="U19" s="17"/>
      <c r="V19" s="14"/>
    </row>
    <row r="20" spans="2:22" x14ac:dyDescent="0.2">
      <c r="D20" s="7">
        <v>5</v>
      </c>
      <c r="F20" s="7">
        <v>0.42974000000000001</v>
      </c>
      <c r="G20" s="7">
        <v>0.76639999999999997</v>
      </c>
      <c r="H20" s="8">
        <v>2.1262E-3</v>
      </c>
      <c r="I20" s="14"/>
      <c r="J20" s="14"/>
      <c r="O20" s="7">
        <f t="shared" si="1"/>
        <v>298.09999999999997</v>
      </c>
      <c r="P20" s="7">
        <v>35.26</v>
      </c>
      <c r="Q20" s="17">
        <f t="shared" si="4"/>
        <v>1.7872991938052514</v>
      </c>
      <c r="R20" s="14">
        <f t="shared" si="5"/>
        <v>7.9455259964672758</v>
      </c>
      <c r="S20" s="14"/>
      <c r="T20" s="14"/>
      <c r="U20" s="17"/>
      <c r="V20" s="14"/>
    </row>
    <row r="21" spans="2:22" x14ac:dyDescent="0.2">
      <c r="D21" s="7">
        <v>6</v>
      </c>
      <c r="F21" s="7">
        <v>0.86470000000000002</v>
      </c>
      <c r="G21" s="7">
        <v>1.5278</v>
      </c>
      <c r="H21" s="8">
        <v>4.5418999999999998E-3</v>
      </c>
      <c r="I21" s="14">
        <f>AVERAGE(F21:F25)</f>
        <v>0.86325799999999986</v>
      </c>
      <c r="J21" s="14">
        <f>AVERAGE(G21:G25)</f>
        <v>1.5276000000000001</v>
      </c>
      <c r="O21" s="7">
        <f t="shared" si="1"/>
        <v>298.09999999999997</v>
      </c>
      <c r="P21" s="7">
        <v>35.26</v>
      </c>
      <c r="Q21" s="17">
        <f t="shared" si="4"/>
        <v>1.7709047906425575</v>
      </c>
      <c r="R21" s="14">
        <f t="shared" si="5"/>
        <v>7.9410612146073518</v>
      </c>
      <c r="S21" s="14">
        <f>AVERAGE(R21:R25)</f>
        <v>7.9416082511127586</v>
      </c>
      <c r="T21" s="14">
        <f>STDEV(R21:R25)</f>
        <v>4.9919773300958136E-4</v>
      </c>
      <c r="U21" s="17"/>
      <c r="V21" s="14"/>
    </row>
    <row r="22" spans="2:22" x14ac:dyDescent="0.2">
      <c r="D22" s="7">
        <v>7</v>
      </c>
      <c r="F22" s="7">
        <v>0.86306000000000005</v>
      </c>
      <c r="G22" s="7">
        <v>1.5267999999999999</v>
      </c>
      <c r="H22" s="8">
        <v>3.1066000000000002E-3</v>
      </c>
      <c r="I22" s="14"/>
      <c r="J22" s="14"/>
      <c r="O22" s="7">
        <f t="shared" si="1"/>
        <v>298.09999999999997</v>
      </c>
      <c r="P22" s="7">
        <v>35.26</v>
      </c>
      <c r="Q22" s="17">
        <f t="shared" si="4"/>
        <v>1.7718325202272587</v>
      </c>
      <c r="R22" s="14">
        <f t="shared" si="5"/>
        <v>7.9413148495603503</v>
      </c>
      <c r="S22" s="14"/>
      <c r="U22" s="17"/>
      <c r="V22" s="14"/>
    </row>
    <row r="23" spans="2:22" x14ac:dyDescent="0.2">
      <c r="D23" s="7">
        <v>8</v>
      </c>
      <c r="F23" s="7">
        <v>0.86146999999999996</v>
      </c>
      <c r="G23" s="7">
        <v>1.5268999999999999</v>
      </c>
      <c r="H23" s="8">
        <v>3.437E-3</v>
      </c>
      <c r="I23" s="14"/>
      <c r="J23" s="14"/>
      <c r="O23" s="7">
        <f t="shared" si="1"/>
        <v>298.09999999999997</v>
      </c>
      <c r="P23" s="7">
        <v>35.26</v>
      </c>
      <c r="Q23" s="17">
        <f t="shared" si="4"/>
        <v>1.7755296124974216</v>
      </c>
      <c r="R23" s="14">
        <f t="shared" si="5"/>
        <v>7.9423244351476718</v>
      </c>
      <c r="S23" s="14"/>
      <c r="U23" s="17"/>
      <c r="V23" s="14"/>
    </row>
    <row r="24" spans="2:22" x14ac:dyDescent="0.2">
      <c r="D24" s="7">
        <v>9</v>
      </c>
      <c r="F24" s="7">
        <v>0.86378999999999995</v>
      </c>
      <c r="G24" s="7">
        <v>1.5291999999999999</v>
      </c>
      <c r="H24" s="8">
        <v>3.9915999999999997E-3</v>
      </c>
      <c r="I24" s="14"/>
      <c r="J24" s="14"/>
      <c r="O24" s="7">
        <f t="shared" si="1"/>
        <v>298.09999999999997</v>
      </c>
      <c r="P24" s="7">
        <v>35.26</v>
      </c>
      <c r="Q24" s="17">
        <f t="shared" si="4"/>
        <v>1.7739139779743716</v>
      </c>
      <c r="R24" s="14">
        <f t="shared" si="5"/>
        <v>7.9418834755132082</v>
      </c>
      <c r="S24" s="14"/>
      <c r="U24" s="17"/>
      <c r="V24" s="14"/>
    </row>
    <row r="25" spans="2:22" x14ac:dyDescent="0.2">
      <c r="D25" s="7">
        <v>10</v>
      </c>
      <c r="F25" s="7">
        <v>0.86326999999999998</v>
      </c>
      <c r="G25" s="7">
        <v>1.5273000000000001</v>
      </c>
      <c r="H25" s="8">
        <v>3.5214000000000001E-3</v>
      </c>
      <c r="I25" s="14"/>
      <c r="J25" s="14"/>
      <c r="O25" s="7">
        <f t="shared" si="1"/>
        <v>298.09999999999997</v>
      </c>
      <c r="P25" s="7">
        <v>35.26</v>
      </c>
      <c r="Q25" s="17">
        <f t="shared" si="4"/>
        <v>1.7723536857169646</v>
      </c>
      <c r="R25" s="14">
        <f t="shared" si="5"/>
        <v>7.9414572807352108</v>
      </c>
      <c r="S25" s="14"/>
      <c r="U25" s="17"/>
      <c r="V25" s="14"/>
    </row>
    <row r="26" spans="2:22" x14ac:dyDescent="0.2">
      <c r="H26" s="8"/>
      <c r="I26" s="14"/>
      <c r="J26" s="14"/>
      <c r="Q26" s="17"/>
      <c r="R26" s="14"/>
      <c r="S26" s="14"/>
      <c r="U26" s="17"/>
      <c r="V26" s="14"/>
    </row>
    <row r="27" spans="2:22" x14ac:dyDescent="0.2">
      <c r="B27" s="7" t="s">
        <v>22</v>
      </c>
      <c r="C27" s="7" t="s">
        <v>10</v>
      </c>
      <c r="D27" s="7">
        <v>1</v>
      </c>
      <c r="F27" s="7">
        <v>0.43209999999999998</v>
      </c>
      <c r="G27" s="7">
        <v>0.78359000000000001</v>
      </c>
      <c r="H27" s="8">
        <v>3.9530000000000001E-4</v>
      </c>
      <c r="I27" s="14">
        <f>AVERAGE(F27:F31)</f>
        <v>0.43220799999999998</v>
      </c>
      <c r="J27" s="14">
        <f>AVERAGE(G27:G31)</f>
        <v>0.78365399999999996</v>
      </c>
      <c r="K27" s="19">
        <f>I32/I27</f>
        <v>2.0214341243105172</v>
      </c>
      <c r="L27" s="19">
        <f>J32/J27</f>
        <v>1.9984840248374924</v>
      </c>
      <c r="M27" s="18">
        <f>L27/2</f>
        <v>0.99924201241874622</v>
      </c>
      <c r="O27" s="7">
        <f t="shared" si="1"/>
        <v>298.09999999999997</v>
      </c>
      <c r="P27" s="7">
        <v>35.26</v>
      </c>
      <c r="Q27" s="17">
        <f t="shared" ref="Q27:Q36" si="6">(G27-H27)/(F27-H27)</f>
        <v>1.8141908114505123</v>
      </c>
      <c r="R27" s="14">
        <f t="shared" si="5"/>
        <v>7.9527712270134483</v>
      </c>
      <c r="S27" s="14">
        <f>AVERAGE(R27:R31)</f>
        <v>7.9527447255531154</v>
      </c>
      <c r="T27" s="14">
        <f>STDEV(R27:R31)</f>
        <v>2.5317566198436263E-4</v>
      </c>
      <c r="U27" s="17">
        <f>S32-S27</f>
        <v>-5.6616030517098181E-3</v>
      </c>
      <c r="V27" s="14">
        <f>S27-U27</f>
        <v>7.9584063286048252</v>
      </c>
    </row>
    <row r="28" spans="2:22" x14ac:dyDescent="0.2">
      <c r="D28" s="7">
        <v>2</v>
      </c>
      <c r="F28" s="7">
        <v>0.43253999999999998</v>
      </c>
      <c r="G28" s="7">
        <v>0.78358000000000005</v>
      </c>
      <c r="H28" s="8">
        <v>7.3099000000000005E-4</v>
      </c>
      <c r="I28" s="14"/>
      <c r="J28" s="14"/>
      <c r="O28" s="7">
        <f t="shared" si="1"/>
        <v>298.09999999999997</v>
      </c>
      <c r="P28" s="7">
        <v>35.26</v>
      </c>
      <c r="Q28" s="17">
        <f t="shared" si="6"/>
        <v>1.8129520039426692</v>
      </c>
      <c r="R28" s="14">
        <f t="shared" si="5"/>
        <v>7.9524395676985726</v>
      </c>
      <c r="S28" s="14"/>
      <c r="T28" s="14"/>
      <c r="U28" s="17"/>
      <c r="V28" s="14"/>
    </row>
    <row r="29" spans="2:22" x14ac:dyDescent="0.2">
      <c r="D29" s="7">
        <v>3</v>
      </c>
      <c r="F29" s="7">
        <v>0.43162</v>
      </c>
      <c r="G29" s="7">
        <v>0.78293000000000001</v>
      </c>
      <c r="H29" s="8">
        <v>3.9816E-4</v>
      </c>
      <c r="I29" s="14"/>
      <c r="J29" s="14"/>
      <c r="O29" s="7">
        <f t="shared" si="1"/>
        <v>298.09999999999997</v>
      </c>
      <c r="P29" s="7">
        <v>35.26</v>
      </c>
      <c r="Q29" s="17">
        <f t="shared" si="6"/>
        <v>1.8146850818131102</v>
      </c>
      <c r="R29" s="14">
        <f t="shared" si="5"/>
        <v>7.9529034992338259</v>
      </c>
      <c r="S29" s="14"/>
      <c r="T29" s="14"/>
      <c r="U29" s="17"/>
      <c r="V29" s="14"/>
    </row>
    <row r="30" spans="2:22" x14ac:dyDescent="0.2">
      <c r="D30" s="7">
        <v>4</v>
      </c>
      <c r="F30" s="7">
        <v>0.43263000000000001</v>
      </c>
      <c r="G30" s="7">
        <v>0.78403999999999996</v>
      </c>
      <c r="H30" s="8">
        <v>5.8412999999999998E-4</v>
      </c>
      <c r="I30" s="14"/>
      <c r="J30" s="14"/>
      <c r="O30" s="7">
        <f t="shared" si="1"/>
        <v>298.09999999999997</v>
      </c>
      <c r="P30" s="7">
        <v>35.26</v>
      </c>
      <c r="Q30" s="17">
        <f t="shared" si="6"/>
        <v>1.8133627107695762</v>
      </c>
      <c r="R30" s="14">
        <f t="shared" si="5"/>
        <v>7.9525495463447298</v>
      </c>
      <c r="S30" s="14"/>
      <c r="T30" s="14"/>
      <c r="U30" s="17"/>
      <c r="V30" s="14"/>
    </row>
    <row r="31" spans="2:22" x14ac:dyDescent="0.2">
      <c r="D31" s="7">
        <v>5</v>
      </c>
      <c r="F31" s="7">
        <v>0.43214999999999998</v>
      </c>
      <c r="G31" s="7">
        <v>0.78412999999999999</v>
      </c>
      <c r="H31" s="8">
        <v>4.1533E-4</v>
      </c>
      <c r="I31" s="14"/>
      <c r="J31" s="14"/>
      <c r="O31" s="7">
        <f t="shared" si="1"/>
        <v>298.09999999999997</v>
      </c>
      <c r="P31" s="7">
        <v>35.26</v>
      </c>
      <c r="Q31" s="17">
        <f t="shared" si="6"/>
        <v>1.8152692485873325</v>
      </c>
      <c r="R31" s="14">
        <f t="shared" si="5"/>
        <v>7.9530597874750031</v>
      </c>
      <c r="S31" s="14"/>
      <c r="T31" s="14"/>
      <c r="U31" s="17"/>
      <c r="V31" s="14"/>
    </row>
    <row r="32" spans="2:22" x14ac:dyDescent="0.2">
      <c r="D32" s="7">
        <v>6</v>
      </c>
      <c r="F32" s="7">
        <v>0.87255000000000005</v>
      </c>
      <c r="G32" s="7">
        <v>1.5638000000000001</v>
      </c>
      <c r="H32" s="8">
        <v>5.9365999999999998E-4</v>
      </c>
      <c r="I32" s="14">
        <f>AVERAGE(F32:F36)</f>
        <v>0.87368000000000001</v>
      </c>
      <c r="J32" s="14">
        <f>AVERAGE(G32:G36)</f>
        <v>1.5661200000000002</v>
      </c>
      <c r="O32" s="7">
        <f t="shared" si="1"/>
        <v>298.09999999999997</v>
      </c>
      <c r="P32" s="7">
        <v>35.26</v>
      </c>
      <c r="Q32" s="17">
        <f t="shared" si="6"/>
        <v>1.7927575823349138</v>
      </c>
      <c r="R32" s="14">
        <f t="shared" si="5"/>
        <v>7.9470044201919912</v>
      </c>
      <c r="S32" s="14">
        <f>AVERAGE(R32:R36)</f>
        <v>7.9470831225014056</v>
      </c>
      <c r="T32" s="14">
        <f>STDEV(R32:R36)</f>
        <v>8.4776564425003093E-4</v>
      </c>
      <c r="U32" s="17"/>
      <c r="V32" s="14"/>
    </row>
    <row r="33" spans="2:22" x14ac:dyDescent="0.2">
      <c r="D33" s="7">
        <v>7</v>
      </c>
      <c r="F33" s="7">
        <v>0.87321000000000004</v>
      </c>
      <c r="G33" s="7">
        <v>1.5640000000000001</v>
      </c>
      <c r="H33" s="8">
        <v>1.2212E-3</v>
      </c>
      <c r="I33" s="8"/>
      <c r="J33" s="8"/>
      <c r="O33" s="7">
        <f t="shared" si="1"/>
        <v>298.09999999999997</v>
      </c>
      <c r="P33" s="7">
        <v>35.26</v>
      </c>
      <c r="Q33" s="17">
        <f t="shared" si="6"/>
        <v>1.7922005420253104</v>
      </c>
      <c r="R33" s="14">
        <f t="shared" si="5"/>
        <v>7.9468537275571807</v>
      </c>
      <c r="S33" s="14"/>
      <c r="T33" s="14"/>
      <c r="U33" s="17"/>
      <c r="V33" s="14"/>
    </row>
    <row r="34" spans="2:22" x14ac:dyDescent="0.2">
      <c r="D34" s="7">
        <v>8</v>
      </c>
      <c r="F34" s="7">
        <v>0.87243999999999999</v>
      </c>
      <c r="G34" s="7">
        <v>1.5676000000000001</v>
      </c>
      <c r="H34" s="8">
        <v>5.2691000000000001E-4</v>
      </c>
      <c r="I34" s="8"/>
      <c r="J34" s="8"/>
      <c r="O34" s="7">
        <f t="shared" si="1"/>
        <v>298.09999999999997</v>
      </c>
      <c r="P34" s="7">
        <v>35.26</v>
      </c>
      <c r="Q34" s="17">
        <f t="shared" si="6"/>
        <v>1.7972812978412793</v>
      </c>
      <c r="R34" s="14">
        <f t="shared" si="5"/>
        <v>7.9482266521572349</v>
      </c>
      <c r="S34" s="14"/>
      <c r="T34" s="14"/>
      <c r="U34" s="17"/>
      <c r="V34" s="14"/>
    </row>
    <row r="35" spans="2:22" x14ac:dyDescent="0.2">
      <c r="D35" s="7">
        <v>9</v>
      </c>
      <c r="F35" s="7">
        <v>0.87361</v>
      </c>
      <c r="G35" s="7">
        <v>1.5674999999999999</v>
      </c>
      <c r="H35" s="8">
        <v>4.4823000000000001E-5</v>
      </c>
      <c r="I35" s="8"/>
      <c r="J35" s="8"/>
      <c r="O35" s="7">
        <f t="shared" si="1"/>
        <v>298.09999999999997</v>
      </c>
      <c r="P35" s="7">
        <v>35.26</v>
      </c>
      <c r="Q35" s="17">
        <f t="shared" si="6"/>
        <v>1.7943196664305676</v>
      </c>
      <c r="R35" s="14">
        <f t="shared" si="5"/>
        <v>7.9474267789204074</v>
      </c>
      <c r="S35" s="14"/>
      <c r="T35" s="14"/>
      <c r="U35" s="17"/>
      <c r="V35" s="14"/>
    </row>
    <row r="36" spans="2:22" x14ac:dyDescent="0.2">
      <c r="D36" s="7">
        <v>10</v>
      </c>
      <c r="F36" s="7">
        <v>0.87658999999999998</v>
      </c>
      <c r="G36" s="7">
        <v>1.5677000000000001</v>
      </c>
      <c r="H36" s="8">
        <v>3.1805000000000001E-4</v>
      </c>
      <c r="I36" s="8"/>
      <c r="J36" s="8"/>
      <c r="O36" s="7">
        <f t="shared" si="1"/>
        <v>298.09999999999997</v>
      </c>
      <c r="P36" s="7">
        <v>35.26</v>
      </c>
      <c r="Q36" s="17">
        <f t="shared" si="6"/>
        <v>1.7886935100455972</v>
      </c>
      <c r="R36" s="14">
        <f t="shared" si="5"/>
        <v>7.9459040336802147</v>
      </c>
      <c r="S36" s="14"/>
      <c r="T36" s="14"/>
      <c r="U36" s="17"/>
      <c r="V36" s="14"/>
    </row>
    <row r="37" spans="2:22" x14ac:dyDescent="0.2">
      <c r="H37" s="8"/>
      <c r="I37" s="8"/>
      <c r="J37" s="8"/>
      <c r="Q37" s="17"/>
      <c r="R37" s="14"/>
      <c r="S37" s="14"/>
      <c r="T37" s="14"/>
      <c r="U37" s="17"/>
      <c r="V37" s="14"/>
    </row>
    <row r="38" spans="2:22" x14ac:dyDescent="0.2">
      <c r="B38" s="7" t="s">
        <v>23</v>
      </c>
      <c r="C38" s="7" t="s">
        <v>11</v>
      </c>
      <c r="D38" s="7">
        <v>1</v>
      </c>
      <c r="F38" s="7">
        <v>0.41704000000000002</v>
      </c>
      <c r="G38" s="7">
        <v>0.75129999999999997</v>
      </c>
      <c r="H38" s="8">
        <v>2.3541E-3</v>
      </c>
      <c r="I38" s="14">
        <f>AVERAGE(F38:F42)</f>
        <v>0.41689399999999999</v>
      </c>
      <c r="J38" s="14">
        <f>AVERAGE(G38:G42)</f>
        <v>0.7512359999999999</v>
      </c>
      <c r="K38" s="19">
        <f>I43/I38</f>
        <v>2.0004077775165872</v>
      </c>
      <c r="L38" s="19">
        <f>J43/J38</f>
        <v>1.9904264438871409</v>
      </c>
      <c r="M38" s="18">
        <f>L38/2</f>
        <v>0.99521322194357043</v>
      </c>
      <c r="O38" s="7">
        <f t="shared" si="1"/>
        <v>298.09999999999997</v>
      </c>
      <c r="P38" s="7">
        <v>35.26</v>
      </c>
      <c r="Q38" s="17">
        <f t="shared" ref="Q38:Q47" si="7">(G38-H38)/(F38-H38)</f>
        <v>1.806055860592318</v>
      </c>
      <c r="R38" s="14">
        <f t="shared" si="5"/>
        <v>7.9505896113540251</v>
      </c>
      <c r="S38" s="14">
        <f>AVERAGE(R38:R42)</f>
        <v>7.9507665538783927</v>
      </c>
      <c r="T38" s="14">
        <f>STDEV(R38:R42)</f>
        <v>1.6282095069277685E-4</v>
      </c>
      <c r="U38" s="17">
        <f>S43-S38</f>
        <v>-4.8741954683819699E-3</v>
      </c>
      <c r="V38" s="14">
        <f>S38-U38</f>
        <v>7.9556407493467747</v>
      </c>
    </row>
    <row r="39" spans="2:22" x14ac:dyDescent="0.2">
      <c r="D39" s="7">
        <v>2</v>
      </c>
      <c r="F39" s="7">
        <v>0.41611999999999999</v>
      </c>
      <c r="G39" s="7">
        <v>0.75061999999999995</v>
      </c>
      <c r="H39" s="8">
        <v>1.585E-3</v>
      </c>
      <c r="I39" s="14"/>
      <c r="J39" s="14"/>
      <c r="O39" s="7">
        <f t="shared" si="1"/>
        <v>298.09999999999997</v>
      </c>
      <c r="P39" s="7">
        <v>35.26</v>
      </c>
      <c r="Q39" s="17">
        <f t="shared" si="7"/>
        <v>1.8069282449009132</v>
      </c>
      <c r="R39" s="14">
        <f t="shared" si="5"/>
        <v>7.9508239832566714</v>
      </c>
      <c r="S39" s="14"/>
      <c r="T39" s="14"/>
      <c r="U39" s="17"/>
      <c r="V39" s="14"/>
    </row>
    <row r="40" spans="2:22" x14ac:dyDescent="0.2">
      <c r="D40" s="7">
        <v>3</v>
      </c>
      <c r="F40" s="7">
        <v>0.41692000000000001</v>
      </c>
      <c r="G40" s="7">
        <v>0.75114999999999998</v>
      </c>
      <c r="H40" s="8">
        <v>2.3613000000000002E-3</v>
      </c>
      <c r="I40" s="14"/>
      <c r="J40" s="14"/>
      <c r="O40" s="7">
        <f t="shared" si="1"/>
        <v>298.09999999999997</v>
      </c>
      <c r="P40" s="7">
        <v>35.26</v>
      </c>
      <c r="Q40" s="17">
        <f t="shared" si="7"/>
        <v>1.8062308184582785</v>
      </c>
      <c r="R40" s="14">
        <f t="shared" si="5"/>
        <v>7.950636623024959</v>
      </c>
      <c r="S40" s="14"/>
      <c r="T40" s="14"/>
      <c r="U40" s="17"/>
      <c r="V40" s="14"/>
    </row>
    <row r="41" spans="2:22" x14ac:dyDescent="0.2">
      <c r="D41" s="7">
        <v>4</v>
      </c>
      <c r="F41" s="7">
        <v>0.41671000000000002</v>
      </c>
      <c r="G41" s="7">
        <v>0.75117999999999996</v>
      </c>
      <c r="H41" s="8">
        <v>2.5477E-3</v>
      </c>
      <c r="I41" s="14"/>
      <c r="J41" s="14"/>
      <c r="O41" s="7">
        <f t="shared" si="1"/>
        <v>298.09999999999997</v>
      </c>
      <c r="P41" s="7">
        <v>35.26</v>
      </c>
      <c r="Q41" s="17">
        <f t="shared" si="7"/>
        <v>1.8075819551900303</v>
      </c>
      <c r="R41" s="14">
        <f t="shared" si="5"/>
        <v>7.9509995410073415</v>
      </c>
      <c r="S41" s="14"/>
      <c r="T41" s="14"/>
      <c r="U41" s="17"/>
      <c r="V41" s="14"/>
    </row>
    <row r="42" spans="2:22" x14ac:dyDescent="0.2">
      <c r="D42" s="7">
        <v>5</v>
      </c>
      <c r="F42" s="7">
        <v>0.41768</v>
      </c>
      <c r="G42" s="7">
        <v>0.75192999999999999</v>
      </c>
      <c r="H42" s="8">
        <v>3.3765000000000002E-3</v>
      </c>
      <c r="I42" s="14"/>
      <c r="J42" s="14"/>
      <c r="O42" s="7">
        <f t="shared" si="1"/>
        <v>298.09999999999997</v>
      </c>
      <c r="P42" s="7">
        <v>35.26</v>
      </c>
      <c r="Q42" s="17">
        <f t="shared" si="7"/>
        <v>1.8067757091117984</v>
      </c>
      <c r="R42" s="14">
        <f t="shared" si="5"/>
        <v>7.9507830107489674</v>
      </c>
      <c r="S42" s="14"/>
      <c r="T42" s="14"/>
      <c r="U42" s="17"/>
      <c r="V42" s="14"/>
    </row>
    <row r="43" spans="2:22" x14ac:dyDescent="0.2">
      <c r="D43" s="7">
        <v>6</v>
      </c>
      <c r="F43" s="7">
        <v>0.83387</v>
      </c>
      <c r="G43" s="7">
        <v>1.4935</v>
      </c>
      <c r="H43" s="8">
        <v>-5.2347000000000001E-3</v>
      </c>
      <c r="I43" s="14">
        <f>AVERAGE(F43:F47)</f>
        <v>0.83395799999999998</v>
      </c>
      <c r="J43" s="14">
        <f>AVERAGE(G43:G47)</f>
        <v>1.4952799999999999</v>
      </c>
      <c r="O43" s="7">
        <f t="shared" si="1"/>
        <v>298.09999999999997</v>
      </c>
      <c r="P43" s="7">
        <v>35.26</v>
      </c>
      <c r="Q43" s="17">
        <f t="shared" si="7"/>
        <v>1.7861116735492006</v>
      </c>
      <c r="R43" s="14">
        <f t="shared" si="5"/>
        <v>7.9452038202182012</v>
      </c>
      <c r="S43" s="14">
        <f>AVERAGE(R43:R47)</f>
        <v>7.9458923584100107</v>
      </c>
      <c r="T43" s="14">
        <f>STDEV(R43:R47)</f>
        <v>6.243729090042859E-4</v>
      </c>
      <c r="U43" s="17"/>
      <c r="V43" s="14"/>
    </row>
    <row r="44" spans="2:22" x14ac:dyDescent="0.2">
      <c r="D44" s="7">
        <v>7</v>
      </c>
      <c r="F44" s="7">
        <v>0.83467999999999998</v>
      </c>
      <c r="G44" s="7">
        <v>1.4956</v>
      </c>
      <c r="H44" s="8">
        <v>-4.5710000000000004E-3</v>
      </c>
      <c r="I44" s="14"/>
      <c r="J44" s="14"/>
      <c r="O44" s="7">
        <f t="shared" si="1"/>
        <v>298.09999999999997</v>
      </c>
      <c r="P44" s="7">
        <v>35.26</v>
      </c>
      <c r="Q44" s="17">
        <f t="shared" si="7"/>
        <v>1.787511721761428</v>
      </c>
      <c r="R44" s="14">
        <f t="shared" si="5"/>
        <v>7.9455836355549874</v>
      </c>
      <c r="S44" s="14"/>
      <c r="T44" s="14"/>
      <c r="U44" s="17"/>
      <c r="V44" s="14"/>
    </row>
    <row r="45" spans="2:22" x14ac:dyDescent="0.2">
      <c r="D45" s="7">
        <v>8</v>
      </c>
      <c r="F45" s="7">
        <v>0.83306999999999998</v>
      </c>
      <c r="G45" s="7">
        <v>1.4963</v>
      </c>
      <c r="H45" s="8">
        <v>-4.2477000000000001E-3</v>
      </c>
      <c r="I45" s="14"/>
      <c r="J45" s="14"/>
      <c r="O45" s="7">
        <f t="shared" si="1"/>
        <v>298.09999999999997</v>
      </c>
      <c r="P45" s="7">
        <v>35.26</v>
      </c>
      <c r="Q45" s="17">
        <f t="shared" si="7"/>
        <v>1.7920888331872122</v>
      </c>
      <c r="R45" s="14">
        <f t="shared" si="5"/>
        <v>7.9468235026460556</v>
      </c>
      <c r="S45" s="14"/>
      <c r="T45" s="14"/>
      <c r="U45" s="17"/>
      <c r="V45" s="14"/>
    </row>
    <row r="46" spans="2:22" x14ac:dyDescent="0.2">
      <c r="D46" s="7">
        <v>9</v>
      </c>
      <c r="F46" s="7">
        <v>0.83365</v>
      </c>
      <c r="G46" s="7">
        <v>1.4955000000000001</v>
      </c>
      <c r="H46" s="8">
        <v>-4.4751000000000001E-3</v>
      </c>
      <c r="I46" s="14"/>
      <c r="J46" s="14"/>
      <c r="O46" s="7">
        <f t="shared" si="1"/>
        <v>298.09999999999997</v>
      </c>
      <c r="P46" s="7">
        <v>35.26</v>
      </c>
      <c r="Q46" s="17">
        <f t="shared" si="7"/>
        <v>1.7896792495535574</v>
      </c>
      <c r="R46" s="14">
        <f t="shared" si="5"/>
        <v>7.9461711363410279</v>
      </c>
      <c r="S46" s="14"/>
      <c r="T46" s="14"/>
      <c r="U46" s="17"/>
      <c r="V46" s="14"/>
    </row>
    <row r="47" spans="2:22" x14ac:dyDescent="0.2">
      <c r="D47" s="7">
        <v>10</v>
      </c>
      <c r="F47" s="7">
        <v>0.83452000000000004</v>
      </c>
      <c r="G47" s="7">
        <v>1.4955000000000001</v>
      </c>
      <c r="H47" s="8">
        <v>-4.4298000000000002E-3</v>
      </c>
      <c r="I47" s="14"/>
      <c r="J47" s="14"/>
      <c r="O47" s="7">
        <f t="shared" si="1"/>
        <v>298.09999999999997</v>
      </c>
      <c r="P47" s="7">
        <v>35.26</v>
      </c>
      <c r="Q47" s="17">
        <f t="shared" si="7"/>
        <v>1.7878659724336305</v>
      </c>
      <c r="R47" s="14">
        <f t="shared" si="5"/>
        <v>7.9456796972897799</v>
      </c>
      <c r="S47" s="14"/>
      <c r="T47" s="14"/>
      <c r="U47" s="17"/>
      <c r="V47" s="14"/>
    </row>
    <row r="48" spans="2:22" x14ac:dyDescent="0.2">
      <c r="H48" s="8"/>
      <c r="I48" s="14"/>
      <c r="J48" s="14"/>
      <c r="Q48" s="17"/>
      <c r="R48" s="14"/>
      <c r="S48" s="14"/>
      <c r="T48" s="14"/>
      <c r="U48" s="17"/>
      <c r="V48" s="14"/>
    </row>
    <row r="49" spans="2:22" x14ac:dyDescent="0.2">
      <c r="B49" s="7" t="s">
        <v>24</v>
      </c>
      <c r="C49" s="7" t="s">
        <v>12</v>
      </c>
      <c r="D49" s="7">
        <v>1</v>
      </c>
      <c r="F49" s="7">
        <v>0.40528999999999998</v>
      </c>
      <c r="G49" s="7">
        <v>0.73250000000000004</v>
      </c>
      <c r="H49" s="8">
        <v>1.0271E-3</v>
      </c>
      <c r="I49" s="14">
        <f>AVERAGE(F49:F53)</f>
        <v>0.40545799999999999</v>
      </c>
      <c r="J49" s="14">
        <f>AVERAGE(G49:G53)</f>
        <v>0.732348</v>
      </c>
      <c r="K49" s="19">
        <f>I54/I49</f>
        <v>2.0065752803003023</v>
      </c>
      <c r="L49" s="19">
        <f>J54/J49</f>
        <v>1.9965644748125209</v>
      </c>
      <c r="M49" s="18">
        <f>L49/2</f>
        <v>0.99828223740626043</v>
      </c>
      <c r="O49" s="7">
        <f t="shared" si="1"/>
        <v>298.09999999999997</v>
      </c>
      <c r="P49" s="7">
        <v>35.26</v>
      </c>
      <c r="Q49" s="17">
        <f t="shared" ref="Q49:Q58" si="8">(G49-H49)/(F49-H49)</f>
        <v>1.8093990321644655</v>
      </c>
      <c r="R49" s="14">
        <f t="shared" si="5"/>
        <v>7.9514872315023801</v>
      </c>
      <c r="S49" s="14">
        <f>AVERAGE(R49:R53)</f>
        <v>7.9511245049379706</v>
      </c>
      <c r="T49" s="14">
        <f>STDEV(R49:R53)</f>
        <v>5.4279413299417989E-4</v>
      </c>
      <c r="U49" s="17">
        <f>S54-S49</f>
        <v>-2.7996279266417901E-3</v>
      </c>
      <c r="V49" s="14">
        <f>S49-U49</f>
        <v>7.9539241328646124</v>
      </c>
    </row>
    <row r="50" spans="2:22" x14ac:dyDescent="0.2">
      <c r="D50" s="7">
        <v>2</v>
      </c>
      <c r="F50" s="7">
        <v>0.40564</v>
      </c>
      <c r="G50" s="7">
        <v>0.73218000000000005</v>
      </c>
      <c r="H50" s="8">
        <v>9.0218000000000004E-4</v>
      </c>
      <c r="I50" s="14"/>
      <c r="J50" s="14"/>
      <c r="O50" s="7">
        <f t="shared" si="1"/>
        <v>298.09999999999997</v>
      </c>
      <c r="P50" s="7">
        <v>35.26</v>
      </c>
      <c r="Q50" s="17">
        <f t="shared" si="8"/>
        <v>1.8067938894368707</v>
      </c>
      <c r="R50" s="14">
        <f t="shared" si="5"/>
        <v>7.9507878943118948</v>
      </c>
      <c r="S50" s="14"/>
      <c r="T50" s="14"/>
      <c r="U50" s="17"/>
      <c r="V50" s="14"/>
    </row>
    <row r="51" spans="2:22" x14ac:dyDescent="0.2">
      <c r="D51" s="7">
        <v>3</v>
      </c>
      <c r="F51" s="7">
        <v>0.40547</v>
      </c>
      <c r="G51" s="7">
        <v>0.73234999999999995</v>
      </c>
      <c r="H51" s="8">
        <v>9.6560000000000005E-4</v>
      </c>
      <c r="I51" s="14"/>
      <c r="J51" s="14"/>
      <c r="O51" s="7">
        <f t="shared" si="1"/>
        <v>298.09999999999997</v>
      </c>
      <c r="P51" s="7">
        <v>35.26</v>
      </c>
      <c r="Q51" s="17">
        <f t="shared" si="8"/>
        <v>1.8080999860570119</v>
      </c>
      <c r="R51" s="14">
        <f t="shared" si="5"/>
        <v>7.9511386211789059</v>
      </c>
      <c r="S51" s="14"/>
      <c r="T51" s="14"/>
      <c r="U51" s="17"/>
      <c r="V51" s="14"/>
    </row>
    <row r="52" spans="2:22" x14ac:dyDescent="0.2">
      <c r="D52" s="7">
        <v>4</v>
      </c>
      <c r="F52" s="7">
        <v>0.40590999999999999</v>
      </c>
      <c r="G52" s="7">
        <v>0.73228000000000004</v>
      </c>
      <c r="H52" s="8">
        <v>6.9808999999999995E-4</v>
      </c>
      <c r="I52" s="14"/>
      <c r="J52" s="14"/>
      <c r="O52" s="7">
        <f t="shared" si="1"/>
        <v>298.09999999999997</v>
      </c>
      <c r="P52" s="7">
        <v>35.26</v>
      </c>
      <c r="Q52" s="17">
        <f t="shared" si="8"/>
        <v>1.805430422812597</v>
      </c>
      <c r="R52" s="14">
        <f t="shared" si="5"/>
        <v>7.95042152135506</v>
      </c>
      <c r="S52" s="14"/>
      <c r="T52" s="14"/>
      <c r="U52" s="17"/>
      <c r="V52" s="14"/>
    </row>
    <row r="53" spans="2:22" x14ac:dyDescent="0.2">
      <c r="D53" s="7">
        <v>5</v>
      </c>
      <c r="F53" s="7">
        <v>0.40498000000000001</v>
      </c>
      <c r="G53" s="7">
        <v>0.73243000000000003</v>
      </c>
      <c r="H53" s="8">
        <v>9.7894999999999992E-4</v>
      </c>
      <c r="I53" s="14"/>
      <c r="J53" s="14"/>
      <c r="O53" s="7">
        <f t="shared" si="1"/>
        <v>298.09999999999997</v>
      </c>
      <c r="P53" s="7">
        <v>35.26</v>
      </c>
      <c r="Q53" s="17">
        <f t="shared" si="8"/>
        <v>1.8105176954366824</v>
      </c>
      <c r="R53" s="14">
        <f t="shared" si="5"/>
        <v>7.9517872563416176</v>
      </c>
      <c r="S53" s="14"/>
      <c r="T53" s="14"/>
      <c r="U53" s="17"/>
      <c r="V53" s="14"/>
    </row>
    <row r="54" spans="2:22" x14ac:dyDescent="0.2">
      <c r="D54" s="7">
        <v>6</v>
      </c>
      <c r="F54" s="7">
        <v>0.81374000000000002</v>
      </c>
      <c r="G54" s="7">
        <v>1.4631000000000001</v>
      </c>
      <c r="H54" s="8">
        <v>1.0204000000000001E-4</v>
      </c>
      <c r="I54" s="14">
        <f>AVERAGE(F54:F58)</f>
        <v>0.81358200000000003</v>
      </c>
      <c r="J54" s="14">
        <f>AVERAGE(G54:G58)</f>
        <v>1.46218</v>
      </c>
      <c r="O54" s="7">
        <f t="shared" si="1"/>
        <v>298.09999999999997</v>
      </c>
      <c r="P54" s="7">
        <v>35.26</v>
      </c>
      <c r="Q54" s="17">
        <f t="shared" si="8"/>
        <v>1.7980945235151025</v>
      </c>
      <c r="R54" s="14">
        <f t="shared" si="5"/>
        <v>7.9484460818215315</v>
      </c>
      <c r="S54" s="14">
        <f>AVERAGE(R54:R58)</f>
        <v>7.9483248770113288</v>
      </c>
      <c r="T54" s="14">
        <f>STDEV(R54:R58)</f>
        <v>4.5648210403275249E-4</v>
      </c>
      <c r="U54" s="17"/>
      <c r="V54" s="14"/>
    </row>
    <row r="55" spans="2:22" x14ac:dyDescent="0.2">
      <c r="D55" s="7">
        <v>7</v>
      </c>
      <c r="F55" s="7">
        <v>0.81483000000000005</v>
      </c>
      <c r="G55" s="7">
        <v>1.462</v>
      </c>
      <c r="H55" s="8">
        <v>6.7663E-4</v>
      </c>
      <c r="I55" s="8"/>
      <c r="J55" s="8"/>
      <c r="O55" s="7">
        <f t="shared" si="1"/>
        <v>298.09999999999997</v>
      </c>
      <c r="P55" s="7">
        <v>35.26</v>
      </c>
      <c r="Q55" s="17">
        <f t="shared" si="8"/>
        <v>1.7948993688990069</v>
      </c>
      <c r="R55" s="14">
        <f t="shared" si="5"/>
        <v>7.9475834365477152</v>
      </c>
      <c r="S55" s="14"/>
      <c r="T55" s="14"/>
      <c r="U55" s="17"/>
      <c r="V55" s="14"/>
    </row>
    <row r="56" spans="2:22" x14ac:dyDescent="0.2">
      <c r="D56" s="7">
        <v>8</v>
      </c>
      <c r="F56" s="7">
        <v>0.81366000000000005</v>
      </c>
      <c r="G56" s="7">
        <v>1.4632000000000001</v>
      </c>
      <c r="H56" s="8">
        <v>8.0537999999999996E-4</v>
      </c>
      <c r="I56" s="8"/>
      <c r="J56" s="8"/>
      <c r="O56" s="7">
        <f t="shared" si="1"/>
        <v>298.09999999999997</v>
      </c>
      <c r="P56" s="7">
        <v>35.26</v>
      </c>
      <c r="Q56" s="17">
        <f t="shared" si="8"/>
        <v>1.7990850811674046</v>
      </c>
      <c r="R56" s="14">
        <f t="shared" si="5"/>
        <v>7.9487132411073524</v>
      </c>
      <c r="S56" s="14"/>
      <c r="T56" s="14"/>
      <c r="U56" s="17"/>
      <c r="V56" s="14"/>
    </row>
    <row r="57" spans="2:22" x14ac:dyDescent="0.2">
      <c r="D57" s="7">
        <v>9</v>
      </c>
      <c r="F57" s="7">
        <v>0.81284000000000001</v>
      </c>
      <c r="G57" s="7">
        <v>1.4619</v>
      </c>
      <c r="H57" s="8">
        <v>3.6477999999999999E-4</v>
      </c>
      <c r="I57" s="8"/>
      <c r="J57" s="8"/>
      <c r="O57" s="7">
        <f t="shared" si="1"/>
        <v>298.09999999999997</v>
      </c>
      <c r="P57" s="7">
        <v>35.26</v>
      </c>
      <c r="Q57" s="17">
        <f t="shared" si="8"/>
        <v>1.7988674411510051</v>
      </c>
      <c r="R57" s="14">
        <f t="shared" si="5"/>
        <v>7.9486545535178523</v>
      </c>
      <c r="S57" s="14"/>
      <c r="T57" s="14"/>
      <c r="U57" s="17"/>
      <c r="V57" s="14"/>
    </row>
    <row r="58" spans="2:22" x14ac:dyDescent="0.2">
      <c r="D58" s="7">
        <v>10</v>
      </c>
      <c r="F58" s="7">
        <v>0.81284000000000001</v>
      </c>
      <c r="G58" s="7">
        <v>1.4607000000000001</v>
      </c>
      <c r="H58" s="8">
        <v>2.5511000000000002E-4</v>
      </c>
      <c r="I58" s="8"/>
      <c r="J58" s="8"/>
      <c r="O58" s="7">
        <f t="shared" si="1"/>
        <v>298.09999999999997</v>
      </c>
      <c r="P58" s="7">
        <v>35.26</v>
      </c>
      <c r="Q58" s="17">
        <f t="shared" si="8"/>
        <v>1.7972828537335961</v>
      </c>
      <c r="R58" s="14">
        <f t="shared" si="5"/>
        <v>7.9482270720621955</v>
      </c>
      <c r="S58" s="14"/>
      <c r="T58" s="14"/>
      <c r="U58" s="17"/>
      <c r="V58" s="14"/>
    </row>
    <row r="59" spans="2:22" x14ac:dyDescent="0.2">
      <c r="H59" s="8"/>
      <c r="I59" s="8"/>
      <c r="J59" s="8"/>
      <c r="Q59" s="17"/>
      <c r="R59" s="14"/>
      <c r="S59" s="14"/>
      <c r="T59" s="14"/>
      <c r="U59" s="17"/>
      <c r="V59" s="14"/>
    </row>
    <row r="60" spans="2:22" x14ac:dyDescent="0.2">
      <c r="B60" s="7" t="s">
        <v>25</v>
      </c>
      <c r="C60" s="7" t="s">
        <v>13</v>
      </c>
      <c r="D60" s="7">
        <v>1</v>
      </c>
      <c r="F60" s="7">
        <v>0.41374</v>
      </c>
      <c r="G60" s="7">
        <v>0.74351999999999996</v>
      </c>
      <c r="H60" s="8">
        <v>5.7153999999999998E-3</v>
      </c>
      <c r="I60" s="11">
        <f>AVERAGE(F60:F64)</f>
        <v>0.41255799999999992</v>
      </c>
      <c r="J60" s="14">
        <f>AVERAGE(G60:G64)</f>
        <v>0.74239999999999995</v>
      </c>
      <c r="K60" s="19">
        <f>I65/I60</f>
        <v>2.0053519747526409</v>
      </c>
      <c r="L60" s="19">
        <f>J65/J60</f>
        <v>1.9941002155172416</v>
      </c>
      <c r="M60" s="18">
        <f>L60/2</f>
        <v>0.9970501077586208</v>
      </c>
      <c r="N60" s="14"/>
      <c r="O60" s="7">
        <f>25.05+273.15</f>
        <v>298.2</v>
      </c>
      <c r="P60" s="7">
        <v>35.26</v>
      </c>
      <c r="Q60" s="17">
        <f t="shared" ref="Q60:Q69" si="9">(G60-H60)/(F60-H60)</f>
        <v>1.8082355818742299</v>
      </c>
      <c r="R60" s="14">
        <f t="shared" si="5"/>
        <v>7.9499118896314673</v>
      </c>
      <c r="S60" s="14">
        <f>AVERAGE(R60:R64)</f>
        <v>7.9500625905022364</v>
      </c>
      <c r="T60" s="14">
        <f>STDEV(R60:R64)</f>
        <v>5.5438545480510429E-4</v>
      </c>
      <c r="U60" s="17">
        <f>S65-S60</f>
        <v>-4.4250351689134604E-3</v>
      </c>
      <c r="V60" s="14">
        <f>S60-U60</f>
        <v>7.9544876256711499</v>
      </c>
    </row>
    <row r="61" spans="2:22" x14ac:dyDescent="0.2">
      <c r="D61" s="7">
        <v>2</v>
      </c>
      <c r="F61" s="7">
        <v>0.41244999999999998</v>
      </c>
      <c r="G61" s="7">
        <v>0.74295999999999995</v>
      </c>
      <c r="H61" s="8">
        <v>5.2313999999999998E-3</v>
      </c>
      <c r="I61" s="11"/>
      <c r="J61" s="14"/>
      <c r="K61" s="14"/>
      <c r="L61" s="14"/>
      <c r="M61" s="14"/>
      <c r="N61" s="14"/>
      <c r="O61" s="7">
        <f t="shared" ref="O61:O69" si="10">25.05+273.15</f>
        <v>298.2</v>
      </c>
      <c r="P61" s="7">
        <v>35.26</v>
      </c>
      <c r="Q61" s="17">
        <f t="shared" si="9"/>
        <v>1.8116279560904143</v>
      </c>
      <c r="R61" s="14">
        <f t="shared" si="5"/>
        <v>7.9508217841995679</v>
      </c>
      <c r="S61" s="14"/>
      <c r="T61" s="14"/>
      <c r="U61" s="17"/>
    </row>
    <row r="62" spans="2:22" x14ac:dyDescent="0.2">
      <c r="D62" s="7">
        <v>3</v>
      </c>
      <c r="F62" s="7">
        <v>0.41220000000000001</v>
      </c>
      <c r="G62" s="7">
        <v>0.74173999999999995</v>
      </c>
      <c r="H62" s="8">
        <v>3.9506000000000003E-3</v>
      </c>
      <c r="I62" s="19"/>
      <c r="O62" s="7">
        <f t="shared" si="10"/>
        <v>298.2</v>
      </c>
      <c r="P62" s="7">
        <v>35.26</v>
      </c>
      <c r="Q62" s="17">
        <f t="shared" si="9"/>
        <v>1.8072026560234993</v>
      </c>
      <c r="R62" s="14">
        <f t="shared" si="5"/>
        <v>7.9496345394627523</v>
      </c>
      <c r="S62" s="14"/>
      <c r="T62" s="14"/>
    </row>
    <row r="63" spans="2:22" x14ac:dyDescent="0.2">
      <c r="D63" s="7">
        <v>4</v>
      </c>
      <c r="F63" s="7">
        <v>0.41182999999999997</v>
      </c>
      <c r="G63" s="7">
        <v>0.74192000000000002</v>
      </c>
      <c r="H63" s="8">
        <v>4.4073999999999997E-3</v>
      </c>
      <c r="I63" s="19"/>
      <c r="O63" s="7">
        <f t="shared" si="10"/>
        <v>298.2</v>
      </c>
      <c r="P63" s="7">
        <v>35.26</v>
      </c>
      <c r="Q63" s="17">
        <f t="shared" si="9"/>
        <v>1.8101906963433059</v>
      </c>
      <c r="R63" s="14">
        <f t="shared" si="5"/>
        <v>7.9504364707807547</v>
      </c>
      <c r="S63" s="14"/>
      <c r="T63" s="14"/>
    </row>
    <row r="64" spans="2:22" x14ac:dyDescent="0.2">
      <c r="D64" s="7">
        <v>5</v>
      </c>
      <c r="F64" s="7">
        <v>0.41256999999999999</v>
      </c>
      <c r="G64" s="7">
        <v>0.74185999999999996</v>
      </c>
      <c r="H64" s="8">
        <v>4.3926E-3</v>
      </c>
      <c r="I64" s="20"/>
      <c r="O64" s="7">
        <f t="shared" si="10"/>
        <v>298.2</v>
      </c>
      <c r="P64" s="7">
        <v>35.26</v>
      </c>
      <c r="Q64" s="17">
        <f t="shared" si="9"/>
        <v>1.8067325628513486</v>
      </c>
      <c r="R64" s="14">
        <f t="shared" si="5"/>
        <v>7.9495082684366363</v>
      </c>
      <c r="S64" s="14"/>
      <c r="T64" s="14"/>
    </row>
    <row r="65" spans="4:20" x14ac:dyDescent="0.2">
      <c r="D65" s="7">
        <v>6</v>
      </c>
      <c r="F65" s="7">
        <v>0.82670999999999994</v>
      </c>
      <c r="G65" s="7">
        <v>1.4803999999999999</v>
      </c>
      <c r="H65" s="8">
        <v>3.0087999999999998E-3</v>
      </c>
      <c r="I65" s="14">
        <f>AVERAGE(F65:F69)</f>
        <v>0.82732399999999995</v>
      </c>
      <c r="J65" s="14">
        <f>AVERAGE(G65:G69)</f>
        <v>1.4804200000000001</v>
      </c>
      <c r="O65" s="7">
        <f t="shared" si="10"/>
        <v>298.2</v>
      </c>
      <c r="P65" s="7">
        <v>35.26</v>
      </c>
      <c r="Q65" s="17">
        <f t="shared" si="9"/>
        <v>1.793600883427146</v>
      </c>
      <c r="R65" s="14">
        <f t="shared" si="5"/>
        <v>7.9459691294583266</v>
      </c>
      <c r="S65" s="14">
        <f>AVERAGE(R65:R69)</f>
        <v>7.9456375553333229</v>
      </c>
      <c r="T65" s="14">
        <f>STDEV(R65:R69)</f>
        <v>5.2818964937882576E-4</v>
      </c>
    </row>
    <row r="66" spans="4:20" x14ac:dyDescent="0.2">
      <c r="D66" s="7">
        <v>7</v>
      </c>
      <c r="F66" s="7">
        <v>0.82769000000000004</v>
      </c>
      <c r="G66" s="7">
        <v>1.4795</v>
      </c>
      <c r="H66" s="8">
        <v>2.954E-3</v>
      </c>
      <c r="I66" s="8"/>
      <c r="J66" s="8"/>
      <c r="O66" s="7">
        <f t="shared" si="10"/>
        <v>298.2</v>
      </c>
      <c r="P66" s="7">
        <v>35.26</v>
      </c>
      <c r="Q66" s="17">
        <f t="shared" si="9"/>
        <v>1.7903256314747993</v>
      </c>
      <c r="R66" s="14">
        <f t="shared" si="5"/>
        <v>7.9450828209457454</v>
      </c>
    </row>
    <row r="67" spans="4:20" x14ac:dyDescent="0.2">
      <c r="D67" s="7">
        <v>8</v>
      </c>
      <c r="F67" s="7">
        <v>0.82791999999999999</v>
      </c>
      <c r="G67" s="7">
        <v>1.48</v>
      </c>
      <c r="H67" s="8">
        <v>3.222E-3</v>
      </c>
      <c r="I67" s="8"/>
      <c r="J67" s="8"/>
      <c r="O67" s="7">
        <f t="shared" si="10"/>
        <v>298.2</v>
      </c>
      <c r="P67" s="7">
        <v>35.26</v>
      </c>
      <c r="Q67" s="17">
        <f t="shared" si="9"/>
        <v>1.7906894402557056</v>
      </c>
      <c r="R67" s="14">
        <f t="shared" si="5"/>
        <v>7.945181341615398</v>
      </c>
    </row>
    <row r="68" spans="4:20" x14ac:dyDescent="0.2">
      <c r="D68" s="7">
        <v>9</v>
      </c>
      <c r="F68" s="7">
        <v>0.82621</v>
      </c>
      <c r="G68" s="7">
        <v>1.4805999999999999</v>
      </c>
      <c r="H68" s="8">
        <v>3.0398000000000001E-3</v>
      </c>
      <c r="I68" s="8"/>
      <c r="J68" s="8"/>
      <c r="O68" s="7">
        <f t="shared" si="10"/>
        <v>298.2</v>
      </c>
      <c r="P68" s="7">
        <v>35.26</v>
      </c>
      <c r="Q68" s="17">
        <f t="shared" si="9"/>
        <v>1.7949631801539949</v>
      </c>
      <c r="R68" s="14">
        <f t="shared" si="5"/>
        <v>7.9463373535026536</v>
      </c>
    </row>
    <row r="69" spans="4:20" x14ac:dyDescent="0.2">
      <c r="D69" s="7">
        <v>10</v>
      </c>
      <c r="F69" s="7">
        <v>0.82808999999999999</v>
      </c>
      <c r="G69" s="7">
        <v>1.4816</v>
      </c>
      <c r="H69" s="8">
        <v>3.2629999999999998E-3</v>
      </c>
      <c r="I69" s="8"/>
      <c r="J69" s="8"/>
      <c r="O69" s="7">
        <f t="shared" si="10"/>
        <v>298.2</v>
      </c>
      <c r="P69" s="7">
        <v>35.26</v>
      </c>
      <c r="Q69" s="17">
        <f t="shared" si="9"/>
        <v>1.7922994761325708</v>
      </c>
      <c r="R69" s="14">
        <f t="shared" si="5"/>
        <v>7.9456171311444939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F28F-043C-47A0-A419-DA0D6EFA5359}">
  <dimension ref="B3:H16"/>
  <sheetViews>
    <sheetView workbookViewId="0">
      <selection activeCell="B3" sqref="B3:E9"/>
    </sheetView>
  </sheetViews>
  <sheetFormatPr baseColWidth="10" defaultColWidth="8.83203125" defaultRowHeight="15" x14ac:dyDescent="0.2"/>
  <cols>
    <col min="2" max="2" width="9.5" style="7" bestFit="1" customWidth="1"/>
    <col min="3" max="3" width="11.5" style="7" bestFit="1" customWidth="1"/>
    <col min="4" max="5" width="8.83203125" style="7"/>
    <col min="7" max="7" width="9.6640625" bestFit="1" customWidth="1"/>
  </cols>
  <sheetData>
    <row r="3" spans="2:8" ht="17" x14ac:dyDescent="0.25">
      <c r="B3" s="5" t="s">
        <v>18</v>
      </c>
      <c r="C3" s="5" t="s">
        <v>26</v>
      </c>
      <c r="D3" s="5" t="s">
        <v>37</v>
      </c>
      <c r="E3" s="5" t="s">
        <v>38</v>
      </c>
    </row>
    <row r="4" spans="2:8" x14ac:dyDescent="0.2">
      <c r="B4" s="7" t="s">
        <v>20</v>
      </c>
      <c r="C4" s="14">
        <v>7.9529475667004936</v>
      </c>
      <c r="D4" s="14">
        <v>2.2657020784115395E-4</v>
      </c>
      <c r="E4" s="7">
        <v>2</v>
      </c>
      <c r="G4" s="1" t="s">
        <v>39</v>
      </c>
      <c r="H4" s="21">
        <f>AVERAGE(C4:C6)</f>
        <v>7.9535146935723517</v>
      </c>
    </row>
    <row r="5" spans="2:8" x14ac:dyDescent="0.2">
      <c r="B5" s="7" t="s">
        <v>21</v>
      </c>
      <c r="C5" s="14">
        <v>7.9491901854117364</v>
      </c>
      <c r="D5" s="14">
        <v>2.4700303945856064E-4</v>
      </c>
      <c r="E5" s="7">
        <v>2</v>
      </c>
      <c r="G5" s="1" t="s">
        <v>40</v>
      </c>
      <c r="H5" s="21">
        <f>AVERAGE(C7:C9)</f>
        <v>7.954684169294179</v>
      </c>
    </row>
    <row r="6" spans="2:8" x14ac:dyDescent="0.2">
      <c r="B6" s="7" t="s">
        <v>22</v>
      </c>
      <c r="C6" s="14">
        <v>7.9584063286048252</v>
      </c>
      <c r="D6" s="14">
        <v>2.5317566198436263E-4</v>
      </c>
      <c r="E6" s="7">
        <v>2</v>
      </c>
    </row>
    <row r="7" spans="2:8" x14ac:dyDescent="0.2">
      <c r="B7" s="7" t="s">
        <v>23</v>
      </c>
      <c r="C7" s="14">
        <v>7.9556407493467747</v>
      </c>
      <c r="D7" s="14">
        <v>1.6282095069277685E-4</v>
      </c>
      <c r="E7" s="7">
        <v>2</v>
      </c>
    </row>
    <row r="8" spans="2:8" x14ac:dyDescent="0.2">
      <c r="B8" s="7" t="s">
        <v>24</v>
      </c>
      <c r="C8" s="14">
        <v>7.9539241328646124</v>
      </c>
      <c r="D8" s="14">
        <v>5.4279413299417989E-4</v>
      </c>
      <c r="E8" s="7">
        <v>2</v>
      </c>
    </row>
    <row r="9" spans="2:8" x14ac:dyDescent="0.2">
      <c r="B9" s="7" t="s">
        <v>25</v>
      </c>
      <c r="C9" s="14">
        <v>7.9544876256711499</v>
      </c>
      <c r="D9" s="14">
        <v>5.5438545480510429E-4</v>
      </c>
      <c r="E9" s="7">
        <v>2</v>
      </c>
    </row>
    <row r="13" spans="2:8" x14ac:dyDescent="0.2">
      <c r="B13" t="s">
        <v>41</v>
      </c>
    </row>
    <row r="14" spans="2:8" x14ac:dyDescent="0.2">
      <c r="B14" t="s">
        <v>42</v>
      </c>
    </row>
    <row r="16" spans="2:8" x14ac:dyDescent="0.2">
      <c r="B16" s="22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F279-3BD0-9E42-A4D9-B48EC82B7FFD}">
  <dimension ref="A1:D7"/>
  <sheetViews>
    <sheetView tabSelected="1" workbookViewId="0">
      <selection activeCell="B6" sqref="B6"/>
    </sheetView>
  </sheetViews>
  <sheetFormatPr baseColWidth="10" defaultRowHeight="15" x14ac:dyDescent="0.2"/>
  <sheetData>
    <row r="1" spans="1:4" x14ac:dyDescent="0.2">
      <c r="A1" s="5" t="s">
        <v>49</v>
      </c>
      <c r="B1" s="5" t="s">
        <v>50</v>
      </c>
      <c r="C1" s="5" t="s">
        <v>45</v>
      </c>
      <c r="D1" s="5" t="s">
        <v>46</v>
      </c>
    </row>
    <row r="2" spans="1:4" x14ac:dyDescent="0.2">
      <c r="A2" s="7" t="s">
        <v>47</v>
      </c>
      <c r="B2" s="7">
        <v>1</v>
      </c>
      <c r="C2" s="14">
        <v>7.9529475667004936</v>
      </c>
      <c r="D2" s="14">
        <v>2.2657020784115395E-4</v>
      </c>
    </row>
    <row r="3" spans="1:4" x14ac:dyDescent="0.2">
      <c r="A3" s="7" t="s">
        <v>47</v>
      </c>
      <c r="B3" s="7">
        <v>2</v>
      </c>
      <c r="C3" s="14">
        <v>7.9491901854117364</v>
      </c>
      <c r="D3" s="14">
        <v>2.4700303945856064E-4</v>
      </c>
    </row>
    <row r="4" spans="1:4" x14ac:dyDescent="0.2">
      <c r="A4" s="7" t="s">
        <v>47</v>
      </c>
      <c r="B4" s="7">
        <v>3</v>
      </c>
      <c r="C4" s="14">
        <v>7.9584063286048252</v>
      </c>
      <c r="D4" s="14">
        <v>2.5317566198436263E-4</v>
      </c>
    </row>
    <row r="5" spans="1:4" x14ac:dyDescent="0.2">
      <c r="A5" s="23" t="s">
        <v>48</v>
      </c>
      <c r="B5" s="23">
        <v>1</v>
      </c>
      <c r="C5" s="14">
        <v>7.9556407493467747</v>
      </c>
      <c r="D5" s="14">
        <v>1.6282095069277685E-4</v>
      </c>
    </row>
    <row r="6" spans="1:4" x14ac:dyDescent="0.2">
      <c r="A6" s="23" t="s">
        <v>48</v>
      </c>
      <c r="B6" s="23">
        <v>2</v>
      </c>
      <c r="C6" s="14">
        <v>7.9539241328646124</v>
      </c>
      <c r="D6" s="14">
        <v>5.4279413299417989E-4</v>
      </c>
    </row>
    <row r="7" spans="1:4" x14ac:dyDescent="0.2">
      <c r="A7" s="23" t="s">
        <v>48</v>
      </c>
      <c r="B7" s="23">
        <v>3</v>
      </c>
      <c r="C7" s="14">
        <v>7.9544876256711499</v>
      </c>
      <c r="D7" s="14">
        <v>5.5438545480510429E-4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pH Data</vt:lpstr>
      <vt:lpstr>pH 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Katelyn Schockman</dc:creator>
  <cp:lastModifiedBy>Baetge, Nicholas</cp:lastModifiedBy>
  <dcterms:created xsi:type="dcterms:W3CDTF">2021-02-23T17:20:27Z</dcterms:created>
  <dcterms:modified xsi:type="dcterms:W3CDTF">2024-11-18T09:16:35Z</dcterms:modified>
</cp:coreProperties>
</file>