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Academics\AI Datasets with Citation\Fundamental RC Improved 2022\"/>
    </mc:Choice>
  </mc:AlternateContent>
  <xr:revisionPtr revIDLastSave="0" documentId="13_ncr:1_{3025AF93-FF9B-4287-A615-62CFAD416A6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1" l="1"/>
  <c r="G29" i="1"/>
  <c r="G28" i="1"/>
  <c r="G26" i="1"/>
  <c r="G25" i="1"/>
  <c r="G23" i="1"/>
  <c r="G22" i="1"/>
  <c r="G20" i="1"/>
  <c r="G19" i="1"/>
  <c r="G17" i="1"/>
  <c r="G16" i="1"/>
  <c r="G14" i="1"/>
  <c r="G13" i="1"/>
  <c r="G11" i="1"/>
  <c r="G10" i="1"/>
  <c r="G8" i="1"/>
  <c r="G7" i="1"/>
  <c r="G5" i="1"/>
  <c r="G4" i="1"/>
  <c r="G2" i="1"/>
  <c r="G316" i="1"/>
  <c r="G315" i="1"/>
  <c r="G314" i="1"/>
  <c r="G313" i="1"/>
  <c r="G312" i="1"/>
  <c r="G306" i="1"/>
  <c r="G305" i="1"/>
  <c r="G304" i="1"/>
  <c r="G303" i="1"/>
  <c r="G302" i="1"/>
  <c r="G301" i="1"/>
  <c r="G300" i="1"/>
  <c r="G298" i="1"/>
  <c r="G297" i="1"/>
  <c r="G291" i="1"/>
  <c r="G290" i="1"/>
  <c r="G289" i="1"/>
  <c r="G288" i="1"/>
  <c r="G287" i="1"/>
  <c r="G286" i="1"/>
  <c r="G285" i="1"/>
  <c r="G284" i="1"/>
  <c r="G283" i="1"/>
  <c r="G282" i="1"/>
  <c r="G276" i="1"/>
  <c r="G275" i="1"/>
  <c r="G274" i="1"/>
  <c r="G273" i="1"/>
  <c r="G272" i="1"/>
  <c r="G271" i="1"/>
  <c r="G270" i="1"/>
  <c r="G269" i="1"/>
  <c r="G268" i="1"/>
  <c r="G267" i="1"/>
  <c r="G261" i="1"/>
  <c r="G260" i="1"/>
  <c r="G259" i="1"/>
  <c r="G258" i="1"/>
  <c r="G257" i="1"/>
  <c r="G256" i="1"/>
  <c r="G255" i="1"/>
  <c r="G254" i="1"/>
  <c r="G253" i="1"/>
  <c r="G252" i="1"/>
  <c r="G246" i="1"/>
  <c r="G245" i="1"/>
  <c r="G244" i="1"/>
  <c r="G243" i="1"/>
  <c r="G242" i="1"/>
  <c r="G241" i="1"/>
  <c r="G240" i="1"/>
  <c r="G239" i="1"/>
  <c r="G238" i="1"/>
  <c r="G237" i="1"/>
  <c r="G231" i="1"/>
  <c r="G230" i="1"/>
  <c r="G229" i="1"/>
  <c r="G228" i="1"/>
  <c r="G227" i="1"/>
  <c r="G226" i="1"/>
  <c r="G225" i="1"/>
  <c r="G224" i="1"/>
  <c r="G223" i="1"/>
  <c r="G222" i="1"/>
  <c r="G216" i="1"/>
  <c r="G215" i="1"/>
  <c r="G214" i="1"/>
  <c r="G213" i="1"/>
  <c r="G212" i="1"/>
  <c r="G211" i="1"/>
  <c r="G210" i="1"/>
  <c r="G209" i="1"/>
  <c r="G208" i="1"/>
  <c r="G207" i="1"/>
  <c r="G201" i="1"/>
  <c r="G200" i="1"/>
  <c r="G199" i="1"/>
  <c r="G198" i="1"/>
  <c r="G197" i="1"/>
  <c r="G196" i="1"/>
  <c r="G195" i="1"/>
  <c r="G194" i="1"/>
  <c r="G193" i="1"/>
  <c r="G192" i="1"/>
  <c r="G186" i="1"/>
  <c r="G185" i="1"/>
  <c r="G184" i="1"/>
  <c r="G183" i="1"/>
  <c r="G182" i="1"/>
  <c r="G181" i="1"/>
  <c r="G180" i="1"/>
  <c r="G179" i="1"/>
  <c r="G178" i="1"/>
  <c r="G177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</calcChain>
</file>

<file path=xl/sharedStrings.xml><?xml version="1.0" encoding="utf-8"?>
<sst xmlns="http://schemas.openxmlformats.org/spreadsheetml/2006/main" count="22" uniqueCount="8">
  <si>
    <t>3.4</t>
  </si>
  <si>
    <t>Soil Depth (m)</t>
  </si>
  <si>
    <t>Soil E (kPa)</t>
  </si>
  <si>
    <t>Height (m)</t>
  </si>
  <si>
    <t>L (m)</t>
  </si>
  <si>
    <t>B (m)</t>
  </si>
  <si>
    <t>ρ (%)</t>
  </si>
  <si>
    <t>Period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</si>
</sst>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/>
    <xf numFmtId="0" fontId="0" fillId="0" borderId="1" xfId="0" applyBorder="1" applyAlignment="1">
      <alignment horizontal="center" vertical="center"/>
    </xf>
    <xf numFmtId="2" fontId="0" fillId="0" borderId="2" xfId="0" applyNumberFormat="1" applyBorder="1"/>
    <xf numFmtId="2" fontId="0" fillId="0" borderId="0" xfId="0" applyNumberFormat="1"/>
    <xf numFmtId="2" fontId="0" fillId="0" borderId="9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91"/>
  <sheetViews>
    <sheetView tabSelected="1" topLeftCell="A301" zoomScaleNormal="100" workbookViewId="0">
      <selection activeCell="A317" sqref="A317:G791"/>
    </sheetView>
  </sheetViews>
  <sheetFormatPr defaultColWidth="13.6640625" defaultRowHeight="14.4" x14ac:dyDescent="0.3"/>
  <sheetData>
    <row r="1" spans="1:17" x14ac:dyDescent="0.3">
      <c r="A1" s="3" t="s">
        <v>1</v>
      </c>
      <c r="B1" s="4" t="s">
        <v>2</v>
      </c>
      <c r="C1" s="3" t="s">
        <v>3</v>
      </c>
      <c r="D1" s="3" t="s">
        <v>4</v>
      </c>
      <c r="E1" s="3" t="s">
        <v>5</v>
      </c>
      <c r="F1" s="4" t="s">
        <v>6</v>
      </c>
      <c r="G1" s="8" t="s">
        <v>7</v>
      </c>
      <c r="H1" s="9"/>
    </row>
    <row r="2" spans="1:17" x14ac:dyDescent="0.3">
      <c r="A2" s="5">
        <v>0</v>
      </c>
      <c r="B2" s="5">
        <v>300000</v>
      </c>
      <c r="C2" s="5">
        <v>6</v>
      </c>
      <c r="D2" s="5">
        <v>8.9</v>
      </c>
      <c r="E2" s="5">
        <v>6.25</v>
      </c>
      <c r="F2" s="5">
        <v>0</v>
      </c>
      <c r="G2" s="6">
        <f>1/5.03386</f>
        <v>0.19865471030183598</v>
      </c>
      <c r="H2" s="1"/>
      <c r="Q2" s="1"/>
    </row>
    <row r="3" spans="1:17" x14ac:dyDescent="0.3">
      <c r="A3" s="5">
        <v>0</v>
      </c>
      <c r="B3" s="5">
        <v>300000</v>
      </c>
      <c r="C3" s="5">
        <v>6</v>
      </c>
      <c r="D3" s="5">
        <v>6.25</v>
      </c>
      <c r="E3" s="5">
        <v>8.9</v>
      </c>
      <c r="F3" s="5">
        <v>0</v>
      </c>
      <c r="G3" s="7">
        <v>0.2094488058791428</v>
      </c>
      <c r="H3" s="1"/>
      <c r="Q3" s="1"/>
    </row>
    <row r="4" spans="1:17" x14ac:dyDescent="0.3">
      <c r="A4" s="5">
        <v>0</v>
      </c>
      <c r="B4" s="5">
        <v>300000</v>
      </c>
      <c r="C4" s="5">
        <v>6</v>
      </c>
      <c r="D4" s="5">
        <v>8.9</v>
      </c>
      <c r="E4" s="5">
        <v>6.25</v>
      </c>
      <c r="F4" s="5">
        <v>55.208329999999997</v>
      </c>
      <c r="G4" s="6">
        <f>1/7.19276</f>
        <v>0.13902868996046025</v>
      </c>
      <c r="H4" s="1"/>
      <c r="Q4" s="1"/>
    </row>
    <row r="5" spans="1:17" x14ac:dyDescent="0.3">
      <c r="A5" s="5">
        <v>0</v>
      </c>
      <c r="B5" s="5">
        <v>300000</v>
      </c>
      <c r="C5" s="5">
        <v>6</v>
      </c>
      <c r="D5" s="5">
        <v>17.399999999999999</v>
      </c>
      <c r="E5" s="5">
        <v>12.25</v>
      </c>
      <c r="F5" s="5">
        <v>0</v>
      </c>
      <c r="G5" s="6">
        <f>1/4.35239</f>
        <v>0.22975882216437407</v>
      </c>
      <c r="H5" s="1"/>
      <c r="Q5" s="1"/>
    </row>
    <row r="6" spans="1:17" x14ac:dyDescent="0.3">
      <c r="A6" s="5">
        <v>0</v>
      </c>
      <c r="B6" s="5">
        <v>300000</v>
      </c>
      <c r="C6" s="5">
        <v>6</v>
      </c>
      <c r="D6" s="5">
        <v>12.25</v>
      </c>
      <c r="E6" s="5">
        <v>17.399999999999999</v>
      </c>
      <c r="F6" s="5">
        <v>0</v>
      </c>
      <c r="G6" s="7">
        <v>0.25006902754068283</v>
      </c>
      <c r="H6" s="1"/>
      <c r="Q6" s="1"/>
    </row>
    <row r="7" spans="1:17" x14ac:dyDescent="0.3">
      <c r="A7" s="5">
        <v>0</v>
      </c>
      <c r="B7" s="5">
        <v>300000</v>
      </c>
      <c r="C7" s="5">
        <v>6</v>
      </c>
      <c r="D7" s="5">
        <v>17.399999999999999</v>
      </c>
      <c r="E7" s="5">
        <v>12.25</v>
      </c>
      <c r="F7" s="5">
        <v>60.227269999999997</v>
      </c>
      <c r="G7" s="6">
        <f>1/6.02482</f>
        <v>0.16598006247489552</v>
      </c>
      <c r="H7" s="1"/>
      <c r="Q7" s="1"/>
    </row>
    <row r="8" spans="1:17" x14ac:dyDescent="0.3">
      <c r="A8" s="5">
        <v>0</v>
      </c>
      <c r="B8" s="5">
        <v>300000</v>
      </c>
      <c r="C8" s="5">
        <v>12</v>
      </c>
      <c r="D8" s="5">
        <v>8.9</v>
      </c>
      <c r="E8" s="5">
        <v>6.25</v>
      </c>
      <c r="F8" s="5">
        <v>0</v>
      </c>
      <c r="G8" s="6">
        <f>1/2.63394</f>
        <v>0.37965936961358271</v>
      </c>
      <c r="H8" s="1"/>
      <c r="Q8" s="1"/>
    </row>
    <row r="9" spans="1:17" x14ac:dyDescent="0.3">
      <c r="A9" s="5">
        <v>0</v>
      </c>
      <c r="B9" s="5">
        <v>300000</v>
      </c>
      <c r="C9" s="5">
        <v>12</v>
      </c>
      <c r="D9" s="5">
        <v>6.25</v>
      </c>
      <c r="E9" s="5">
        <v>8.9</v>
      </c>
      <c r="F9" s="5">
        <v>0</v>
      </c>
      <c r="G9" s="7">
        <v>0.40150408222208323</v>
      </c>
      <c r="H9" s="1"/>
      <c r="Q9" s="1"/>
    </row>
    <row r="10" spans="1:17" x14ac:dyDescent="0.3">
      <c r="A10" s="5">
        <v>0</v>
      </c>
      <c r="B10" s="5">
        <v>300000</v>
      </c>
      <c r="C10" s="5">
        <v>12</v>
      </c>
      <c r="D10" s="5">
        <v>8.9</v>
      </c>
      <c r="E10" s="5">
        <v>6.25</v>
      </c>
      <c r="F10" s="5">
        <v>55.208329999999997</v>
      </c>
      <c r="G10" s="6">
        <f>1/3.32778</f>
        <v>0.30050063405633787</v>
      </c>
      <c r="H10" s="1"/>
      <c r="Q10" s="1"/>
    </row>
    <row r="11" spans="1:17" x14ac:dyDescent="0.3">
      <c r="A11" s="5">
        <v>0</v>
      </c>
      <c r="B11" s="5">
        <v>300000</v>
      </c>
      <c r="C11" s="5">
        <v>12</v>
      </c>
      <c r="D11" s="5">
        <v>17.399999999999999</v>
      </c>
      <c r="E11" s="5">
        <v>12.25</v>
      </c>
      <c r="F11" s="5">
        <v>0</v>
      </c>
      <c r="G11" s="6">
        <f>1/2.34456</f>
        <v>0.42651926160985432</v>
      </c>
      <c r="H11" s="1"/>
      <c r="Q11" s="1"/>
    </row>
    <row r="12" spans="1:17" x14ac:dyDescent="0.3">
      <c r="A12" s="5">
        <v>0</v>
      </c>
      <c r="B12" s="5">
        <v>300000</v>
      </c>
      <c r="C12" s="5">
        <v>12</v>
      </c>
      <c r="D12" s="5">
        <v>12.25</v>
      </c>
      <c r="E12" s="5">
        <v>17.399999999999999</v>
      </c>
      <c r="F12" s="5">
        <v>0</v>
      </c>
      <c r="G12" s="7">
        <v>0.46064113220327452</v>
      </c>
      <c r="H12" s="1"/>
      <c r="Q12" s="1"/>
    </row>
    <row r="13" spans="1:17" x14ac:dyDescent="0.3">
      <c r="A13" s="5">
        <v>0</v>
      </c>
      <c r="B13" s="5">
        <v>300000</v>
      </c>
      <c r="C13" s="5">
        <v>12</v>
      </c>
      <c r="D13" s="5">
        <v>17.399999999999999</v>
      </c>
      <c r="E13" s="5">
        <v>12.25</v>
      </c>
      <c r="F13" s="5">
        <v>60.227269999999997</v>
      </c>
      <c r="G13" s="6">
        <f>1/3.03061</f>
        <v>0.32996657438601473</v>
      </c>
      <c r="H13" s="1"/>
      <c r="Q13" s="1"/>
    </row>
    <row r="14" spans="1:17" x14ac:dyDescent="0.3">
      <c r="A14" s="5">
        <v>0</v>
      </c>
      <c r="B14" s="5">
        <v>300000</v>
      </c>
      <c r="C14" s="5">
        <v>18</v>
      </c>
      <c r="D14" s="5">
        <v>8.9</v>
      </c>
      <c r="E14" s="5">
        <v>6.25</v>
      </c>
      <c r="F14" s="5">
        <v>0</v>
      </c>
      <c r="G14" s="6">
        <f>1/1.73494</f>
        <v>0.57638880883488763</v>
      </c>
      <c r="H14" s="1"/>
      <c r="Q14" s="1"/>
    </row>
    <row r="15" spans="1:17" x14ac:dyDescent="0.3">
      <c r="A15" s="5">
        <v>0</v>
      </c>
      <c r="B15" s="5">
        <v>300000</v>
      </c>
      <c r="C15" s="5">
        <v>18</v>
      </c>
      <c r="D15" s="5">
        <v>6.25</v>
      </c>
      <c r="E15" s="5">
        <v>8.9</v>
      </c>
      <c r="F15" s="5">
        <v>0</v>
      </c>
      <c r="G15" s="6">
        <v>0.58755174553306544</v>
      </c>
      <c r="H15" s="1"/>
      <c r="Q15" s="1"/>
    </row>
    <row r="16" spans="1:17" x14ac:dyDescent="0.3">
      <c r="A16" s="5">
        <v>0</v>
      </c>
      <c r="B16" s="5">
        <v>300000</v>
      </c>
      <c r="C16" s="5">
        <v>18</v>
      </c>
      <c r="D16" s="5">
        <v>8.9</v>
      </c>
      <c r="E16" s="5">
        <v>6.25</v>
      </c>
      <c r="F16" s="5">
        <v>55.208329999999997</v>
      </c>
      <c r="G16" s="6">
        <f>1/2.12941</f>
        <v>0.46961364885109019</v>
      </c>
      <c r="H16" s="1"/>
      <c r="Q16" s="1"/>
    </row>
    <row r="17" spans="1:17" x14ac:dyDescent="0.3">
      <c r="A17" s="5">
        <v>0</v>
      </c>
      <c r="B17" s="5">
        <v>300000</v>
      </c>
      <c r="C17" s="5">
        <v>18</v>
      </c>
      <c r="D17" s="5">
        <v>17.399999999999999</v>
      </c>
      <c r="E17" s="5">
        <v>12.25</v>
      </c>
      <c r="F17" s="5">
        <v>0</v>
      </c>
      <c r="G17" s="6">
        <f>1/1.58569</f>
        <v>0.63064028908550851</v>
      </c>
      <c r="H17" s="1"/>
      <c r="Q17" s="1"/>
    </row>
    <row r="18" spans="1:17" x14ac:dyDescent="0.3">
      <c r="A18" s="5">
        <v>0</v>
      </c>
      <c r="B18" s="5">
        <v>300000</v>
      </c>
      <c r="C18" s="5">
        <v>18</v>
      </c>
      <c r="D18" s="5">
        <v>12.25</v>
      </c>
      <c r="E18" s="5">
        <v>17.399999999999999</v>
      </c>
      <c r="F18" s="5">
        <v>0</v>
      </c>
      <c r="G18" s="7">
        <v>0.66837850728940484</v>
      </c>
      <c r="H18" s="1"/>
      <c r="Q18" s="1"/>
    </row>
    <row r="19" spans="1:17" x14ac:dyDescent="0.3">
      <c r="A19" s="5">
        <v>0</v>
      </c>
      <c r="B19" s="5">
        <v>300000</v>
      </c>
      <c r="C19" s="5">
        <v>18</v>
      </c>
      <c r="D19" s="5">
        <v>17.399999999999999</v>
      </c>
      <c r="E19" s="5">
        <v>12.25</v>
      </c>
      <c r="F19" s="5">
        <v>60.227269999999997</v>
      </c>
      <c r="G19" s="6">
        <f>1/2.00232</f>
        <v>0.49942067202045626</v>
      </c>
      <c r="H19" s="1"/>
      <c r="Q19" s="1"/>
    </row>
    <row r="20" spans="1:17" x14ac:dyDescent="0.3">
      <c r="A20" s="5">
        <v>0</v>
      </c>
      <c r="B20" s="5">
        <v>300000</v>
      </c>
      <c r="C20" s="5">
        <v>24</v>
      </c>
      <c r="D20" s="5">
        <v>8.9</v>
      </c>
      <c r="E20" s="5">
        <v>6.25</v>
      </c>
      <c r="F20" s="5">
        <v>0</v>
      </c>
      <c r="G20" s="6">
        <f>1/1.28144</f>
        <v>0.78037208140841563</v>
      </c>
      <c r="H20" s="1"/>
      <c r="Q20" s="1"/>
    </row>
    <row r="21" spans="1:17" x14ac:dyDescent="0.3">
      <c r="A21" s="5">
        <v>0</v>
      </c>
      <c r="B21" s="5">
        <v>300000</v>
      </c>
      <c r="C21" s="5">
        <v>24</v>
      </c>
      <c r="D21" s="5">
        <v>6.25</v>
      </c>
      <c r="E21" s="5">
        <v>8.9</v>
      </c>
      <c r="F21" s="5">
        <v>0</v>
      </c>
      <c r="G21" s="7">
        <v>0.77315651644265415</v>
      </c>
      <c r="H21" s="1"/>
      <c r="Q21" s="1"/>
    </row>
    <row r="22" spans="1:17" x14ac:dyDescent="0.3">
      <c r="A22" s="5">
        <v>0</v>
      </c>
      <c r="B22" s="5">
        <v>300000</v>
      </c>
      <c r="C22" s="5">
        <v>24</v>
      </c>
      <c r="D22" s="5">
        <v>8.9</v>
      </c>
      <c r="E22" s="5">
        <v>6.25</v>
      </c>
      <c r="F22" s="5">
        <v>55.208329999999997</v>
      </c>
      <c r="G22" s="6">
        <f>1/1.54619</f>
        <v>0.64675104611981715</v>
      </c>
      <c r="H22" s="1"/>
      <c r="Q22" s="1"/>
    </row>
    <row r="23" spans="1:17" x14ac:dyDescent="0.3">
      <c r="A23" s="5">
        <v>0</v>
      </c>
      <c r="B23" s="5">
        <v>300000</v>
      </c>
      <c r="C23" s="5">
        <v>24</v>
      </c>
      <c r="D23" s="5">
        <v>17.399999999999999</v>
      </c>
      <c r="E23" s="5">
        <v>12.25</v>
      </c>
      <c r="F23" s="5">
        <v>0</v>
      </c>
      <c r="G23" s="6">
        <f>1/1.18863</f>
        <v>0.84130469532150454</v>
      </c>
      <c r="H23" s="1"/>
      <c r="Q23" s="1"/>
    </row>
    <row r="24" spans="1:17" x14ac:dyDescent="0.3">
      <c r="A24" s="5">
        <v>0</v>
      </c>
      <c r="B24" s="5">
        <v>300000</v>
      </c>
      <c r="C24" s="5">
        <v>24</v>
      </c>
      <c r="D24" s="5">
        <v>12.25</v>
      </c>
      <c r="E24" s="5">
        <v>17.399999999999999</v>
      </c>
      <c r="F24" s="5">
        <v>0</v>
      </c>
      <c r="G24" s="7">
        <v>0.87971057625041005</v>
      </c>
      <c r="H24" s="1"/>
      <c r="Q24" s="1"/>
    </row>
    <row r="25" spans="1:17" x14ac:dyDescent="0.3">
      <c r="A25" s="5">
        <v>0</v>
      </c>
      <c r="B25" s="5">
        <v>300000</v>
      </c>
      <c r="C25" s="5">
        <v>24</v>
      </c>
      <c r="D25" s="5">
        <v>17.399999999999999</v>
      </c>
      <c r="E25" s="5">
        <v>12.25</v>
      </c>
      <c r="F25" s="5">
        <v>60.227269999999997</v>
      </c>
      <c r="G25" s="6">
        <f>1/1.45789</f>
        <v>0.685922806247385</v>
      </c>
      <c r="H25" s="1"/>
      <c r="Q25" s="1"/>
    </row>
    <row r="26" spans="1:17" x14ac:dyDescent="0.3">
      <c r="A26" s="5">
        <v>0</v>
      </c>
      <c r="B26" s="5">
        <v>300000</v>
      </c>
      <c r="C26" s="5">
        <v>30</v>
      </c>
      <c r="D26" s="5">
        <v>8.9</v>
      </c>
      <c r="E26" s="5">
        <v>6.25</v>
      </c>
      <c r="F26" s="5">
        <v>0</v>
      </c>
      <c r="G26" s="6">
        <f>1/1.02911</f>
        <v>0.9717134222775019</v>
      </c>
      <c r="H26" s="1"/>
      <c r="Q26" s="1"/>
    </row>
    <row r="27" spans="1:17" x14ac:dyDescent="0.3">
      <c r="A27" s="5">
        <v>0</v>
      </c>
      <c r="B27" s="5">
        <v>300000</v>
      </c>
      <c r="C27" s="5">
        <v>30</v>
      </c>
      <c r="D27" s="5">
        <v>6.25</v>
      </c>
      <c r="E27" s="5">
        <v>8.9</v>
      </c>
      <c r="F27" s="5">
        <v>0</v>
      </c>
      <c r="G27" s="6">
        <v>0.98382249134622579</v>
      </c>
      <c r="H27" s="1"/>
      <c r="Q27" s="1"/>
    </row>
    <row r="28" spans="1:17" x14ac:dyDescent="0.3">
      <c r="A28" s="5">
        <v>0</v>
      </c>
      <c r="B28" s="5">
        <v>300000</v>
      </c>
      <c r="C28" s="5">
        <v>30</v>
      </c>
      <c r="D28" s="5">
        <v>8.9</v>
      </c>
      <c r="E28" s="5">
        <v>6.25</v>
      </c>
      <c r="F28" s="5">
        <v>55.208329999999997</v>
      </c>
      <c r="G28" s="6">
        <f>1/1.16202</f>
        <v>0.86057038605187519</v>
      </c>
      <c r="H28" s="1"/>
      <c r="Q28" s="1"/>
    </row>
    <row r="29" spans="1:17" x14ac:dyDescent="0.3">
      <c r="A29" s="5">
        <v>0</v>
      </c>
      <c r="B29" s="5">
        <v>300000</v>
      </c>
      <c r="C29" s="5">
        <v>30</v>
      </c>
      <c r="D29" s="5">
        <v>8.9</v>
      </c>
      <c r="E29" s="5">
        <v>6.25</v>
      </c>
      <c r="F29" s="5">
        <v>0</v>
      </c>
      <c r="G29" s="6">
        <f>1/0.94281</f>
        <v>1.0606590935607385</v>
      </c>
      <c r="H29" s="1"/>
      <c r="Q29" s="1"/>
    </row>
    <row r="30" spans="1:17" x14ac:dyDescent="0.3">
      <c r="A30" s="5">
        <v>0</v>
      </c>
      <c r="B30" s="5">
        <v>300000</v>
      </c>
      <c r="C30" s="5">
        <v>30</v>
      </c>
      <c r="D30" s="5">
        <v>6.25</v>
      </c>
      <c r="E30" s="5">
        <v>8.9</v>
      </c>
      <c r="F30" s="5">
        <v>0</v>
      </c>
      <c r="G30" s="7">
        <v>1.0905373491323409</v>
      </c>
      <c r="H30" s="1"/>
      <c r="Q30" s="1"/>
    </row>
    <row r="31" spans="1:17" x14ac:dyDescent="0.3">
      <c r="A31" s="5">
        <v>0</v>
      </c>
      <c r="B31" s="5">
        <v>300000</v>
      </c>
      <c r="C31" s="5">
        <v>30</v>
      </c>
      <c r="D31" s="5">
        <v>8.9</v>
      </c>
      <c r="E31" s="5">
        <v>6.25</v>
      </c>
      <c r="F31" s="5">
        <v>60.227269999999997</v>
      </c>
      <c r="G31" s="6">
        <f>1/1.13221</f>
        <v>0.88322837636127582</v>
      </c>
      <c r="H31" s="1"/>
      <c r="Q31" s="1"/>
    </row>
    <row r="32" spans="1:17" x14ac:dyDescent="0.3">
      <c r="A32" s="5">
        <v>1</v>
      </c>
      <c r="B32" s="5">
        <v>300000</v>
      </c>
      <c r="C32" s="5">
        <v>3</v>
      </c>
      <c r="D32" s="5">
        <v>3.4</v>
      </c>
      <c r="E32" s="5">
        <v>6.25</v>
      </c>
      <c r="F32" s="5">
        <v>0</v>
      </c>
      <c r="G32" s="5">
        <v>0.10334926812225267</v>
      </c>
      <c r="H32" s="1"/>
    </row>
    <row r="33" spans="1:17" x14ac:dyDescent="0.3">
      <c r="A33" s="5">
        <v>5</v>
      </c>
      <c r="B33" s="5">
        <v>300000</v>
      </c>
      <c r="C33" s="5">
        <v>3</v>
      </c>
      <c r="D33" s="5">
        <v>3.4</v>
      </c>
      <c r="E33" s="5">
        <v>6.25</v>
      </c>
      <c r="F33" s="5">
        <v>0</v>
      </c>
      <c r="G33" s="5">
        <v>0.10474899921757307</v>
      </c>
      <c r="H33" s="1"/>
      <c r="J33" s="1"/>
      <c r="K33" s="1"/>
      <c r="L33" s="1"/>
      <c r="M33" s="1"/>
      <c r="N33" s="1"/>
      <c r="O33" s="1"/>
      <c r="P33" s="1"/>
      <c r="Q33" s="1"/>
    </row>
    <row r="34" spans="1:17" x14ac:dyDescent="0.3">
      <c r="A34" s="5">
        <v>12.5</v>
      </c>
      <c r="B34" s="5">
        <v>300000</v>
      </c>
      <c r="C34" s="5">
        <v>3</v>
      </c>
      <c r="D34" s="5" t="s">
        <v>0</v>
      </c>
      <c r="E34" s="5">
        <v>6.25</v>
      </c>
      <c r="F34" s="5">
        <v>0</v>
      </c>
      <c r="G34" s="5">
        <v>0.10545605005561176</v>
      </c>
      <c r="H34" s="1"/>
      <c r="J34" s="1"/>
      <c r="K34" s="1"/>
      <c r="L34" s="1"/>
      <c r="M34" s="1"/>
      <c r="N34" s="1"/>
      <c r="O34" s="1"/>
      <c r="P34" s="1"/>
      <c r="Q34" s="1"/>
    </row>
    <row r="35" spans="1:17" x14ac:dyDescent="0.3">
      <c r="A35" s="5">
        <v>22.5</v>
      </c>
      <c r="B35" s="5">
        <v>300000</v>
      </c>
      <c r="C35" s="5">
        <v>3</v>
      </c>
      <c r="D35" s="5" t="s">
        <v>0</v>
      </c>
      <c r="E35" s="5">
        <v>6.25</v>
      </c>
      <c r="F35" s="5">
        <v>0</v>
      </c>
      <c r="G35" s="5">
        <v>0.10569855493112597</v>
      </c>
      <c r="H35" s="1"/>
      <c r="J35" s="1"/>
      <c r="K35" s="1"/>
      <c r="L35" s="1"/>
      <c r="M35" s="1"/>
      <c r="N35" s="1"/>
      <c r="O35" s="1"/>
      <c r="P35" s="1"/>
      <c r="Q35" s="1"/>
    </row>
    <row r="36" spans="1:17" x14ac:dyDescent="0.3">
      <c r="A36" s="5">
        <v>37.5</v>
      </c>
      <c r="B36" s="5">
        <v>300000</v>
      </c>
      <c r="C36" s="5">
        <v>3</v>
      </c>
      <c r="D36" s="5" t="s">
        <v>0</v>
      </c>
      <c r="E36" s="5">
        <v>6.25</v>
      </c>
      <c r="F36" s="5">
        <v>0</v>
      </c>
      <c r="G36" s="5">
        <v>0.10580518248842669</v>
      </c>
      <c r="H36" s="1"/>
      <c r="J36" s="1"/>
      <c r="K36" s="1"/>
      <c r="L36" s="1"/>
      <c r="M36" s="1"/>
      <c r="N36" s="1"/>
      <c r="O36" s="1"/>
      <c r="P36" s="1"/>
      <c r="Q36" s="1"/>
    </row>
    <row r="37" spans="1:17" x14ac:dyDescent="0.3">
      <c r="A37" s="5">
        <v>38.4</v>
      </c>
      <c r="B37" s="5">
        <v>300000</v>
      </c>
      <c r="C37" s="5">
        <v>3</v>
      </c>
      <c r="D37" s="5" t="s">
        <v>0</v>
      </c>
      <c r="E37" s="5">
        <v>6.25</v>
      </c>
      <c r="F37" s="5">
        <v>0</v>
      </c>
      <c r="G37" s="5">
        <v>0.11107988532112639</v>
      </c>
      <c r="H37" s="1"/>
      <c r="J37" s="1"/>
      <c r="K37" s="1"/>
      <c r="L37" s="1"/>
      <c r="M37" s="1"/>
      <c r="N37" s="1"/>
      <c r="O37" s="1"/>
      <c r="P37" s="1"/>
      <c r="Q37" s="1"/>
    </row>
    <row r="38" spans="1:17" x14ac:dyDescent="0.3">
      <c r="A38" s="5">
        <v>60</v>
      </c>
      <c r="B38" s="5">
        <v>300000</v>
      </c>
      <c r="C38" s="5">
        <v>3</v>
      </c>
      <c r="D38" s="5" t="s">
        <v>0</v>
      </c>
      <c r="E38" s="5">
        <v>6.25</v>
      </c>
      <c r="F38" s="5">
        <v>0</v>
      </c>
      <c r="G38" s="5">
        <v>0.11110975310301764</v>
      </c>
      <c r="H38" s="1"/>
      <c r="J38" s="1"/>
      <c r="K38" s="1"/>
      <c r="L38" s="1"/>
      <c r="M38" s="1"/>
      <c r="N38" s="1"/>
      <c r="O38" s="2"/>
      <c r="P38" s="2"/>
      <c r="Q38" s="1"/>
    </row>
    <row r="39" spans="1:17" x14ac:dyDescent="0.3">
      <c r="A39" s="5">
        <v>1</v>
      </c>
      <c r="B39" s="5">
        <v>300000</v>
      </c>
      <c r="C39" s="5">
        <v>3</v>
      </c>
      <c r="D39" s="5">
        <v>6.25</v>
      </c>
      <c r="E39" s="5">
        <v>3.4</v>
      </c>
      <c r="F39" s="5">
        <v>0</v>
      </c>
      <c r="G39" s="5">
        <v>0.11434190579687015</v>
      </c>
      <c r="H39" s="1"/>
      <c r="J39" s="1"/>
      <c r="K39" s="1"/>
      <c r="L39" s="1"/>
      <c r="M39" s="1"/>
      <c r="N39" s="1"/>
      <c r="O39" s="1"/>
      <c r="P39" s="2"/>
      <c r="Q39" s="1"/>
    </row>
    <row r="40" spans="1:17" x14ac:dyDescent="0.3">
      <c r="A40" s="5">
        <v>5</v>
      </c>
      <c r="B40" s="5">
        <v>300000</v>
      </c>
      <c r="C40" s="5">
        <v>3</v>
      </c>
      <c r="D40" s="5">
        <v>6.25</v>
      </c>
      <c r="E40" s="5" t="s">
        <v>0</v>
      </c>
      <c r="F40" s="5">
        <v>0</v>
      </c>
      <c r="G40" s="5">
        <v>0.11515786974354383</v>
      </c>
      <c r="H40" s="1"/>
      <c r="J40" s="1"/>
      <c r="K40" s="1"/>
      <c r="L40" s="1"/>
      <c r="M40" s="1"/>
      <c r="N40" s="1"/>
      <c r="O40" s="1"/>
      <c r="P40" s="2"/>
      <c r="Q40" s="1"/>
    </row>
    <row r="41" spans="1:17" x14ac:dyDescent="0.3">
      <c r="A41" s="5">
        <v>12.5</v>
      </c>
      <c r="B41" s="5">
        <v>300000</v>
      </c>
      <c r="C41" s="5">
        <v>3</v>
      </c>
      <c r="D41" s="5">
        <v>6.25</v>
      </c>
      <c r="E41" s="5" t="s">
        <v>0</v>
      </c>
      <c r="F41" s="5">
        <v>0</v>
      </c>
      <c r="G41" s="5">
        <v>0.11551690580677493</v>
      </c>
      <c r="H41" s="1"/>
      <c r="J41" s="1"/>
      <c r="K41" s="1"/>
      <c r="L41" s="1"/>
      <c r="M41" s="1"/>
      <c r="N41" s="1"/>
      <c r="O41" s="1"/>
      <c r="P41" s="2"/>
      <c r="Q41" s="1"/>
    </row>
    <row r="42" spans="1:17" x14ac:dyDescent="0.3">
      <c r="A42" s="5">
        <v>22.5</v>
      </c>
      <c r="B42" s="5">
        <v>300000</v>
      </c>
      <c r="C42" s="5">
        <v>3</v>
      </c>
      <c r="D42" s="5">
        <v>6.25</v>
      </c>
      <c r="E42" s="5" t="s">
        <v>0</v>
      </c>
      <c r="F42" s="5">
        <v>0</v>
      </c>
      <c r="G42" s="5">
        <v>0.15528787636008398</v>
      </c>
      <c r="H42" s="1"/>
      <c r="J42" s="1"/>
      <c r="K42" s="1"/>
      <c r="L42" s="1"/>
      <c r="M42" s="1"/>
      <c r="N42" s="1"/>
      <c r="O42" s="1"/>
      <c r="P42" s="2"/>
      <c r="Q42" s="1"/>
    </row>
    <row r="43" spans="1:17" x14ac:dyDescent="0.3">
      <c r="A43" s="5">
        <v>37.5</v>
      </c>
      <c r="B43" s="5">
        <v>300000</v>
      </c>
      <c r="C43" s="5">
        <v>3</v>
      </c>
      <c r="D43" s="5">
        <v>6.25</v>
      </c>
      <c r="E43" s="5" t="s">
        <v>0</v>
      </c>
      <c r="F43" s="5">
        <v>0</v>
      </c>
      <c r="G43" s="5">
        <v>0.11567097251786462</v>
      </c>
      <c r="H43" s="1"/>
      <c r="J43" s="1"/>
      <c r="K43" s="1"/>
      <c r="L43" s="1"/>
      <c r="M43" s="1"/>
      <c r="N43" s="1"/>
      <c r="O43" s="1"/>
      <c r="P43" s="2"/>
      <c r="Q43" s="1"/>
    </row>
    <row r="44" spans="1:17" x14ac:dyDescent="0.3">
      <c r="A44" s="5">
        <v>38.4</v>
      </c>
      <c r="B44" s="5">
        <v>300000</v>
      </c>
      <c r="C44" s="5">
        <v>3</v>
      </c>
      <c r="D44" s="5">
        <v>6.25</v>
      </c>
      <c r="E44" s="5" t="s">
        <v>0</v>
      </c>
      <c r="F44" s="5">
        <v>0</v>
      </c>
      <c r="G44" s="5">
        <v>0.13043642724190871</v>
      </c>
      <c r="H44" s="1"/>
      <c r="J44" s="1"/>
      <c r="K44" s="1"/>
      <c r="L44" s="1"/>
      <c r="M44" s="1"/>
      <c r="N44" s="1"/>
      <c r="O44" s="1"/>
      <c r="P44" s="2"/>
      <c r="Q44" s="1"/>
    </row>
    <row r="45" spans="1:17" x14ac:dyDescent="0.3">
      <c r="A45" s="5">
        <v>60</v>
      </c>
      <c r="B45" s="5">
        <v>300000</v>
      </c>
      <c r="C45" s="5">
        <v>3</v>
      </c>
      <c r="D45" s="5">
        <v>6.25</v>
      </c>
      <c r="E45" s="5" t="s">
        <v>0</v>
      </c>
      <c r="F45" s="5">
        <v>0</v>
      </c>
      <c r="G45" s="5">
        <v>0.11980168897058675</v>
      </c>
      <c r="H45" s="1"/>
      <c r="J45" s="1"/>
      <c r="K45" s="1"/>
      <c r="L45" s="1"/>
      <c r="M45" s="1"/>
      <c r="N45" s="1"/>
      <c r="O45" s="1"/>
      <c r="P45" s="2"/>
      <c r="Q45" s="1"/>
    </row>
    <row r="46" spans="1:17" x14ac:dyDescent="0.3">
      <c r="A46" s="5">
        <v>1</v>
      </c>
      <c r="B46" s="5">
        <v>300000</v>
      </c>
      <c r="C46" s="5">
        <v>3</v>
      </c>
      <c r="D46" s="5">
        <v>3.4</v>
      </c>
      <c r="E46" s="5">
        <v>6.25</v>
      </c>
      <c r="F46" s="5">
        <v>66.666666669999998</v>
      </c>
      <c r="G46" s="5">
        <f>1/13.90671</f>
        <v>7.1907733748672403E-2</v>
      </c>
      <c r="H46" s="1"/>
      <c r="J46" s="1"/>
      <c r="K46" s="1"/>
      <c r="L46" s="1"/>
      <c r="M46" s="1"/>
      <c r="N46" s="1"/>
      <c r="O46" s="1"/>
      <c r="P46" s="2"/>
      <c r="Q46" s="1"/>
    </row>
    <row r="47" spans="1:17" x14ac:dyDescent="0.3">
      <c r="A47" s="5">
        <v>5</v>
      </c>
      <c r="B47" s="5">
        <v>300000</v>
      </c>
      <c r="C47" s="5">
        <v>3</v>
      </c>
      <c r="D47" s="5">
        <v>3.4</v>
      </c>
      <c r="E47" s="5">
        <v>6.25</v>
      </c>
      <c r="F47" s="5">
        <v>66.666666669999998</v>
      </c>
      <c r="G47" s="5">
        <f>1/13.58457</f>
        <v>7.3612929963922311E-2</v>
      </c>
      <c r="H47" s="1"/>
      <c r="J47" s="1"/>
      <c r="K47" s="1"/>
      <c r="L47" s="1"/>
      <c r="M47" s="1"/>
      <c r="N47" s="1"/>
      <c r="O47" s="1"/>
      <c r="P47" s="1"/>
      <c r="Q47" s="1"/>
    </row>
    <row r="48" spans="1:17" x14ac:dyDescent="0.3">
      <c r="A48" s="5">
        <v>12.5</v>
      </c>
      <c r="B48" s="5">
        <v>300000</v>
      </c>
      <c r="C48" s="5">
        <v>3</v>
      </c>
      <c r="D48" s="5" t="s">
        <v>0</v>
      </c>
      <c r="E48" s="5">
        <v>6.25</v>
      </c>
      <c r="F48" s="5">
        <v>66.666666669999998</v>
      </c>
      <c r="G48" s="5">
        <f>1/13.43556</f>
        <v>7.4429350172229514E-2</v>
      </c>
      <c r="H48" s="1"/>
      <c r="J48" s="1"/>
      <c r="K48" s="1"/>
      <c r="L48" s="1"/>
      <c r="M48" s="1"/>
      <c r="N48" s="1"/>
      <c r="O48" s="1"/>
      <c r="P48" s="1"/>
      <c r="Q48" s="1"/>
    </row>
    <row r="49" spans="1:17" x14ac:dyDescent="0.3">
      <c r="A49" s="5">
        <v>22.5</v>
      </c>
      <c r="B49" s="5">
        <v>300000</v>
      </c>
      <c r="C49" s="5">
        <v>3</v>
      </c>
      <c r="D49" s="5" t="s">
        <v>0</v>
      </c>
      <c r="E49" s="5">
        <v>6.25</v>
      </c>
      <c r="F49" s="5">
        <v>66.666666669999998</v>
      </c>
      <c r="G49" s="5">
        <f>1/6.93328</f>
        <v>0.1442318787067593</v>
      </c>
      <c r="H49" s="1"/>
      <c r="J49" s="1"/>
      <c r="K49" s="1"/>
      <c r="L49" s="1"/>
      <c r="M49" s="1"/>
      <c r="N49" s="1"/>
      <c r="O49" s="1"/>
      <c r="P49" s="1"/>
      <c r="Q49" s="1"/>
    </row>
    <row r="50" spans="1:17" x14ac:dyDescent="0.3">
      <c r="A50" s="5">
        <v>37.5</v>
      </c>
      <c r="B50" s="5">
        <v>300000</v>
      </c>
      <c r="C50" s="5">
        <v>3</v>
      </c>
      <c r="D50" s="5" t="s">
        <v>0</v>
      </c>
      <c r="E50" s="5">
        <v>6.25</v>
      </c>
      <c r="F50" s="5">
        <v>66.666666669999998</v>
      </c>
      <c r="G50" s="5">
        <f>1/13.35604</f>
        <v>7.4872492145875574E-2</v>
      </c>
      <c r="H50" s="1"/>
      <c r="J50" s="1"/>
      <c r="K50" s="1"/>
      <c r="L50" s="1"/>
      <c r="M50" s="1"/>
      <c r="N50" s="1"/>
      <c r="O50" s="1"/>
      <c r="P50" s="1"/>
      <c r="Q50" s="1"/>
    </row>
    <row r="51" spans="1:17" x14ac:dyDescent="0.3">
      <c r="A51" s="5">
        <v>60</v>
      </c>
      <c r="B51" s="5">
        <v>300000</v>
      </c>
      <c r="C51" s="5">
        <v>3</v>
      </c>
      <c r="D51" s="5" t="s">
        <v>0</v>
      </c>
      <c r="E51" s="5">
        <v>6.25</v>
      </c>
      <c r="F51" s="5">
        <v>66.666666669999998</v>
      </c>
      <c r="G51" s="5">
        <f>1/13.35012</f>
        <v>7.4905693731591921E-2</v>
      </c>
      <c r="H51" s="1"/>
      <c r="J51" s="1"/>
      <c r="K51" s="1"/>
      <c r="L51" s="1"/>
      <c r="M51" s="1"/>
      <c r="N51" s="1"/>
      <c r="O51" s="1"/>
      <c r="P51" s="1"/>
      <c r="Q51" s="1"/>
    </row>
    <row r="52" spans="1:17" x14ac:dyDescent="0.3">
      <c r="A52" s="5">
        <v>1</v>
      </c>
      <c r="B52" s="5">
        <v>300000</v>
      </c>
      <c r="C52" s="5">
        <v>3</v>
      </c>
      <c r="D52" s="5">
        <v>8.9</v>
      </c>
      <c r="E52" s="5">
        <v>6.25</v>
      </c>
      <c r="F52" s="5">
        <v>55.208329999999997</v>
      </c>
      <c r="G52" s="5">
        <f>1/15.31639</f>
        <v>6.5289536241895124E-2</v>
      </c>
      <c r="H52" s="1"/>
      <c r="J52" s="1"/>
      <c r="K52" s="1"/>
      <c r="L52" s="1"/>
      <c r="M52" s="1"/>
      <c r="N52" s="1"/>
      <c r="O52" s="1"/>
      <c r="P52" s="1"/>
      <c r="Q52" s="1"/>
    </row>
    <row r="53" spans="1:17" x14ac:dyDescent="0.3">
      <c r="A53" s="5">
        <v>5</v>
      </c>
      <c r="B53" s="5">
        <v>300000</v>
      </c>
      <c r="C53" s="5">
        <v>3</v>
      </c>
      <c r="D53" s="5">
        <v>8.9</v>
      </c>
      <c r="E53" s="5">
        <v>6.25</v>
      </c>
      <c r="F53" s="5">
        <v>55.208329999999997</v>
      </c>
      <c r="G53" s="5">
        <f>1/14.46557</f>
        <v>6.9129664437695859E-2</v>
      </c>
      <c r="H53" s="1"/>
      <c r="J53" s="1"/>
      <c r="K53" s="1"/>
      <c r="L53" s="1"/>
      <c r="M53" s="1"/>
      <c r="N53" s="1"/>
      <c r="O53" s="1"/>
      <c r="P53" s="1"/>
      <c r="Q53" s="1"/>
    </row>
    <row r="54" spans="1:17" x14ac:dyDescent="0.3">
      <c r="A54" s="5">
        <v>12.5</v>
      </c>
      <c r="B54" s="5">
        <v>300000</v>
      </c>
      <c r="C54" s="5">
        <v>3</v>
      </c>
      <c r="D54" s="5">
        <v>8.9</v>
      </c>
      <c r="E54" s="5">
        <v>6.25</v>
      </c>
      <c r="F54" s="5">
        <v>55.208329999999997</v>
      </c>
      <c r="G54" s="5">
        <f>1/14.01296</f>
        <v>7.1362510133476442E-2</v>
      </c>
      <c r="H54" s="1"/>
    </row>
    <row r="55" spans="1:17" x14ac:dyDescent="0.3">
      <c r="A55" s="5">
        <v>22.5</v>
      </c>
      <c r="B55" s="5">
        <v>300000</v>
      </c>
      <c r="C55" s="5">
        <v>3</v>
      </c>
      <c r="D55" s="5">
        <v>8.9</v>
      </c>
      <c r="E55" s="5">
        <v>6.25</v>
      </c>
      <c r="F55" s="5">
        <v>55.208329999999997</v>
      </c>
      <c r="G55" s="5">
        <f>1/13.8784</f>
        <v>7.2054415494581511E-2</v>
      </c>
      <c r="H55" s="1"/>
    </row>
    <row r="56" spans="1:17" x14ac:dyDescent="0.3">
      <c r="A56" s="5">
        <v>37.5</v>
      </c>
      <c r="B56" s="5">
        <v>300000</v>
      </c>
      <c r="C56" s="5">
        <v>3</v>
      </c>
      <c r="D56" s="5">
        <v>8.9</v>
      </c>
      <c r="E56" s="5">
        <v>6.25</v>
      </c>
      <c r="F56" s="5">
        <v>55.208329999999997</v>
      </c>
      <c r="G56" s="5">
        <f>1/13.79888</f>
        <v>7.2469649710701162E-2</v>
      </c>
      <c r="H56" s="1"/>
      <c r="J56" s="1"/>
      <c r="K56" s="1"/>
      <c r="L56" s="1"/>
      <c r="M56" s="1"/>
      <c r="N56" s="1"/>
      <c r="O56" s="1"/>
      <c r="P56" s="1"/>
      <c r="Q56" s="1"/>
    </row>
    <row r="57" spans="1:17" x14ac:dyDescent="0.3">
      <c r="A57" s="5">
        <v>38.4</v>
      </c>
      <c r="B57" s="5">
        <v>300000</v>
      </c>
      <c r="C57" s="5">
        <v>3</v>
      </c>
      <c r="D57" s="5">
        <v>8.9</v>
      </c>
      <c r="E57" s="5">
        <v>6.25</v>
      </c>
      <c r="F57" s="5">
        <v>55.208329999999997</v>
      </c>
      <c r="G57" s="5">
        <f>1/13.79739</f>
        <v>7.2477475812454381E-2</v>
      </c>
      <c r="H57" s="1"/>
      <c r="J57" s="1"/>
      <c r="K57" s="1"/>
      <c r="L57" s="1"/>
      <c r="M57" s="1"/>
      <c r="N57" s="1"/>
      <c r="O57" s="1"/>
      <c r="P57" s="1"/>
      <c r="Q57" s="1"/>
    </row>
    <row r="58" spans="1:17" x14ac:dyDescent="0.3">
      <c r="A58" s="5">
        <v>60</v>
      </c>
      <c r="B58" s="5">
        <v>300000</v>
      </c>
      <c r="C58" s="5">
        <v>3</v>
      </c>
      <c r="D58" s="5">
        <v>8.9</v>
      </c>
      <c r="E58" s="5">
        <v>6.25</v>
      </c>
      <c r="F58" s="5">
        <v>55.208329999999997</v>
      </c>
      <c r="G58" s="5">
        <f>1/13.78525</f>
        <v>7.2541303204512075E-2</v>
      </c>
      <c r="H58" s="1"/>
      <c r="J58" s="1"/>
      <c r="K58" s="1"/>
      <c r="L58" s="1"/>
      <c r="M58" s="1"/>
      <c r="N58" s="1"/>
      <c r="O58" s="1"/>
      <c r="P58" s="1"/>
      <c r="Q58" s="1"/>
    </row>
    <row r="59" spans="1:17" x14ac:dyDescent="0.3">
      <c r="A59" s="5">
        <v>1</v>
      </c>
      <c r="B59" s="5">
        <v>300000</v>
      </c>
      <c r="C59" s="5">
        <v>3</v>
      </c>
      <c r="D59" s="5">
        <v>6.25</v>
      </c>
      <c r="E59" s="5">
        <v>8.9</v>
      </c>
      <c r="F59" s="5">
        <v>0</v>
      </c>
      <c r="G59" s="5">
        <f>1/8.48672</f>
        <v>0.11783115267146789</v>
      </c>
      <c r="H59" s="1"/>
      <c r="J59" s="1"/>
      <c r="K59" s="1"/>
      <c r="L59" s="1"/>
      <c r="M59" s="1"/>
      <c r="N59" s="1"/>
      <c r="O59" s="1"/>
      <c r="P59" s="1"/>
      <c r="Q59" s="1"/>
    </row>
    <row r="60" spans="1:17" x14ac:dyDescent="0.3">
      <c r="A60" s="5">
        <v>5</v>
      </c>
      <c r="B60" s="5">
        <v>300000</v>
      </c>
      <c r="C60" s="5">
        <v>3</v>
      </c>
      <c r="D60" s="5">
        <v>6.25</v>
      </c>
      <c r="E60" s="5">
        <v>8.9</v>
      </c>
      <c r="F60" s="5">
        <v>0</v>
      </c>
      <c r="G60" s="5">
        <f>1/8.39125</f>
        <v>0.11917175629375838</v>
      </c>
      <c r="H60" s="1"/>
      <c r="J60" s="1"/>
      <c r="K60" s="1"/>
      <c r="L60" s="1"/>
      <c r="M60" s="1"/>
      <c r="N60" s="1"/>
      <c r="O60" s="1"/>
      <c r="P60" s="1"/>
      <c r="Q60" s="1"/>
    </row>
    <row r="61" spans="1:17" x14ac:dyDescent="0.3">
      <c r="A61" s="5">
        <v>12.5</v>
      </c>
      <c r="B61" s="5">
        <v>300000</v>
      </c>
      <c r="C61" s="5">
        <v>3</v>
      </c>
      <c r="D61" s="5">
        <v>6.25</v>
      </c>
      <c r="E61" s="5">
        <v>8.9</v>
      </c>
      <c r="F61" s="5">
        <v>0</v>
      </c>
      <c r="G61" s="5">
        <f>1/8.34652</f>
        <v>0.1198104120040448</v>
      </c>
      <c r="H61" s="1"/>
      <c r="J61" s="1"/>
      <c r="K61" s="1"/>
      <c r="L61" s="1"/>
      <c r="M61" s="1"/>
      <c r="N61" s="1"/>
      <c r="O61" s="1"/>
      <c r="P61" s="2"/>
      <c r="Q61" s="1"/>
    </row>
    <row r="62" spans="1:17" x14ac:dyDescent="0.3">
      <c r="A62" s="5">
        <v>22.5</v>
      </c>
      <c r="B62" s="5">
        <v>300000</v>
      </c>
      <c r="C62" s="5">
        <v>3</v>
      </c>
      <c r="D62" s="5">
        <v>6.25</v>
      </c>
      <c r="E62" s="5">
        <v>8.9</v>
      </c>
      <c r="F62" s="5">
        <v>0</v>
      </c>
      <c r="G62" s="5">
        <f>1/8.33003</f>
        <v>0.12004758686343266</v>
      </c>
      <c r="H62" s="1"/>
      <c r="J62" s="1"/>
      <c r="K62" s="1"/>
      <c r="L62" s="1"/>
      <c r="M62" s="1"/>
      <c r="N62" s="1"/>
      <c r="O62" s="1"/>
      <c r="P62" s="2"/>
      <c r="Q62" s="1"/>
    </row>
    <row r="63" spans="1:17" x14ac:dyDescent="0.3">
      <c r="A63" s="5">
        <v>37.5</v>
      </c>
      <c r="B63" s="5">
        <v>300000</v>
      </c>
      <c r="C63" s="5">
        <v>3</v>
      </c>
      <c r="D63" s="5">
        <v>6.25</v>
      </c>
      <c r="E63" s="5">
        <v>8.9</v>
      </c>
      <c r="F63" s="5">
        <v>0</v>
      </c>
      <c r="G63" s="5">
        <f>1/8.32547</f>
        <v>0.12011333894663005</v>
      </c>
      <c r="H63" s="1"/>
      <c r="J63" s="1"/>
      <c r="K63" s="1"/>
      <c r="L63" s="1"/>
      <c r="M63" s="1"/>
      <c r="N63" s="1"/>
      <c r="O63" s="1"/>
      <c r="P63" s="2"/>
      <c r="Q63" s="1"/>
    </row>
    <row r="64" spans="1:17" x14ac:dyDescent="0.3">
      <c r="A64" s="5">
        <v>38.4</v>
      </c>
      <c r="B64" s="5">
        <v>300000</v>
      </c>
      <c r="C64" s="5">
        <v>3</v>
      </c>
      <c r="D64" s="5">
        <v>6.25</v>
      </c>
      <c r="E64" s="5">
        <v>8.9</v>
      </c>
      <c r="F64" s="5">
        <v>0</v>
      </c>
      <c r="G64" s="5">
        <f>1/8.32544</f>
        <v>0.12011377176461543</v>
      </c>
      <c r="H64" s="1"/>
      <c r="J64" s="1"/>
      <c r="K64" s="1"/>
      <c r="L64" s="1"/>
      <c r="M64" s="1"/>
      <c r="N64" s="1"/>
      <c r="O64" s="1"/>
      <c r="P64" s="2"/>
      <c r="Q64" s="1"/>
    </row>
    <row r="65" spans="1:17" x14ac:dyDescent="0.3">
      <c r="A65" s="5">
        <v>60</v>
      </c>
      <c r="B65" s="5">
        <v>300000</v>
      </c>
      <c r="C65" s="5">
        <v>3</v>
      </c>
      <c r="D65" s="5">
        <v>6.25</v>
      </c>
      <c r="E65" s="5">
        <v>8.9</v>
      </c>
      <c r="F65" s="5">
        <v>0</v>
      </c>
      <c r="G65" s="5">
        <f>1/8.32532</f>
        <v>0.12011550306774996</v>
      </c>
      <c r="H65" s="1"/>
      <c r="J65" s="1"/>
      <c r="K65" s="1"/>
      <c r="L65" s="1"/>
      <c r="M65" s="1"/>
      <c r="N65" s="1"/>
      <c r="O65" s="1"/>
      <c r="P65" s="2"/>
      <c r="Q65" s="1"/>
    </row>
    <row r="66" spans="1:17" x14ac:dyDescent="0.3">
      <c r="A66" s="5">
        <v>1</v>
      </c>
      <c r="B66" s="5">
        <v>300000</v>
      </c>
      <c r="C66" s="5">
        <v>3</v>
      </c>
      <c r="D66" s="5">
        <v>17.399999999999999</v>
      </c>
      <c r="E66" s="5">
        <v>12.25</v>
      </c>
      <c r="F66" s="6">
        <v>0</v>
      </c>
      <c r="G66" s="6">
        <f>1/7.92414</f>
        <v>0.12619665982680769</v>
      </c>
      <c r="H66" s="1"/>
      <c r="J66" s="1"/>
      <c r="K66" s="1"/>
      <c r="L66" s="1"/>
      <c r="M66" s="1"/>
      <c r="N66" s="1"/>
      <c r="O66" s="1"/>
      <c r="P66" s="2"/>
      <c r="Q66" s="1"/>
    </row>
    <row r="67" spans="1:17" x14ac:dyDescent="0.3">
      <c r="A67" s="5">
        <v>5</v>
      </c>
      <c r="B67" s="5">
        <v>300000</v>
      </c>
      <c r="C67" s="5">
        <v>3</v>
      </c>
      <c r="D67" s="5">
        <v>17.399999999999999</v>
      </c>
      <c r="E67" s="5">
        <v>12.25</v>
      </c>
      <c r="F67" s="5">
        <v>0</v>
      </c>
      <c r="G67" s="6">
        <f>1/7.79075</f>
        <v>0.12835734685364053</v>
      </c>
      <c r="H67" s="1"/>
      <c r="J67" s="1"/>
      <c r="K67" s="1"/>
      <c r="L67" s="1"/>
      <c r="M67" s="1"/>
      <c r="N67" s="1"/>
      <c r="O67" s="1"/>
      <c r="P67" s="2"/>
      <c r="Q67" s="1"/>
    </row>
    <row r="68" spans="1:17" x14ac:dyDescent="0.3">
      <c r="A68" s="5">
        <v>12.5</v>
      </c>
      <c r="B68" s="5">
        <v>300000</v>
      </c>
      <c r="C68" s="5">
        <v>3</v>
      </c>
      <c r="D68" s="5">
        <v>17.399999999999999</v>
      </c>
      <c r="E68" s="5">
        <v>12.25</v>
      </c>
      <c r="F68" s="5">
        <v>0</v>
      </c>
      <c r="G68" s="6">
        <f>1/7.69727</f>
        <v>0.12991619106514388</v>
      </c>
      <c r="H68" s="1"/>
      <c r="J68" s="1"/>
      <c r="K68" s="1"/>
      <c r="L68" s="1"/>
      <c r="M68" s="1"/>
      <c r="N68" s="1"/>
      <c r="O68" s="1"/>
      <c r="P68" s="2"/>
      <c r="Q68" s="1"/>
    </row>
    <row r="69" spans="1:17" x14ac:dyDescent="0.3">
      <c r="A69" s="5">
        <v>22.5</v>
      </c>
      <c r="B69" s="5">
        <v>300000</v>
      </c>
      <c r="C69" s="5">
        <v>3</v>
      </c>
      <c r="D69" s="5">
        <v>17.399999999999999</v>
      </c>
      <c r="E69" s="5">
        <v>12.25</v>
      </c>
      <c r="F69" s="5">
        <v>0</v>
      </c>
      <c r="G69" s="6">
        <f>1/7.66398</f>
        <v>0.13048050751698204</v>
      </c>
      <c r="H69" s="1"/>
      <c r="J69" s="1"/>
      <c r="K69" s="1"/>
      <c r="L69" s="1"/>
      <c r="M69" s="1"/>
      <c r="N69" s="1"/>
      <c r="O69" s="1"/>
      <c r="P69" s="2"/>
      <c r="Q69" s="1"/>
    </row>
    <row r="70" spans="1:17" x14ac:dyDescent="0.3">
      <c r="A70" s="5">
        <v>37.5</v>
      </c>
      <c r="B70" s="5">
        <v>300000</v>
      </c>
      <c r="C70" s="5">
        <v>3</v>
      </c>
      <c r="D70" s="5">
        <v>17.399999999999999</v>
      </c>
      <c r="E70" s="5">
        <v>12.25</v>
      </c>
      <c r="F70" s="5">
        <v>0</v>
      </c>
      <c r="G70" s="6">
        <f>1/7.63423</f>
        <v>0.13098897989712127</v>
      </c>
      <c r="H70" s="1"/>
      <c r="J70" s="1"/>
      <c r="K70" s="1"/>
      <c r="L70" s="1"/>
      <c r="M70" s="1"/>
      <c r="N70" s="1"/>
      <c r="O70" s="1"/>
      <c r="P70" s="1"/>
      <c r="Q70" s="1"/>
    </row>
    <row r="71" spans="1:17" x14ac:dyDescent="0.3">
      <c r="A71" s="5">
        <v>38.4</v>
      </c>
      <c r="B71" s="5">
        <v>300000</v>
      </c>
      <c r="C71" s="5">
        <v>3</v>
      </c>
      <c r="D71" s="5">
        <v>17.399999999999999</v>
      </c>
      <c r="E71" s="5">
        <v>12.25</v>
      </c>
      <c r="F71" s="5">
        <v>0</v>
      </c>
      <c r="G71" s="6">
        <f>1/7.62696</f>
        <v>0.13111383827894732</v>
      </c>
      <c r="H71" s="1"/>
      <c r="J71" s="1"/>
      <c r="K71" s="1"/>
      <c r="L71" s="1"/>
      <c r="M71" s="1"/>
      <c r="N71" s="1"/>
      <c r="O71" s="1"/>
      <c r="P71" s="1"/>
      <c r="Q71" s="1"/>
    </row>
    <row r="72" spans="1:17" x14ac:dyDescent="0.3">
      <c r="A72" s="5">
        <v>60</v>
      </c>
      <c r="B72" s="5">
        <v>300000</v>
      </c>
      <c r="C72" s="5">
        <v>3</v>
      </c>
      <c r="D72" s="5">
        <v>17.399999999999999</v>
      </c>
      <c r="E72" s="5">
        <v>12.25</v>
      </c>
      <c r="F72" s="5">
        <v>0</v>
      </c>
      <c r="G72" s="6">
        <f>1/7.62426</f>
        <v>0.13116026998029973</v>
      </c>
      <c r="H72" s="1"/>
      <c r="J72" s="1"/>
      <c r="K72" s="1"/>
      <c r="L72" s="1"/>
      <c r="M72" s="1"/>
      <c r="N72" s="1"/>
      <c r="O72" s="1"/>
      <c r="P72" s="1"/>
      <c r="Q72" s="1"/>
    </row>
    <row r="73" spans="1:17" x14ac:dyDescent="0.3">
      <c r="A73" s="5">
        <v>1</v>
      </c>
      <c r="B73" s="5">
        <v>300000</v>
      </c>
      <c r="C73" s="5">
        <v>3</v>
      </c>
      <c r="D73" s="5">
        <v>12.25</v>
      </c>
      <c r="E73" s="5">
        <v>17.399999999999999</v>
      </c>
      <c r="F73" s="5">
        <v>0</v>
      </c>
      <c r="G73" s="6">
        <v>0.14334751119814665</v>
      </c>
      <c r="H73" s="1"/>
      <c r="J73" s="1"/>
      <c r="K73" s="1"/>
      <c r="L73" s="1"/>
      <c r="M73" s="1"/>
      <c r="N73" s="1"/>
      <c r="O73" s="1"/>
      <c r="P73" s="1"/>
      <c r="Q73" s="1"/>
    </row>
    <row r="74" spans="1:17" x14ac:dyDescent="0.3">
      <c r="A74" s="5">
        <v>5</v>
      </c>
      <c r="B74" s="5">
        <v>300000</v>
      </c>
      <c r="C74" s="5">
        <v>3</v>
      </c>
      <c r="D74" s="5">
        <v>12.25</v>
      </c>
      <c r="E74" s="5">
        <v>17.399999999999999</v>
      </c>
      <c r="F74" s="5">
        <v>0</v>
      </c>
      <c r="G74" s="6">
        <v>0.14465558020324204</v>
      </c>
      <c r="H74" s="1"/>
      <c r="J74" s="1"/>
      <c r="K74" s="1"/>
      <c r="L74" s="1"/>
      <c r="M74" s="1"/>
      <c r="N74" s="1"/>
      <c r="O74" s="1"/>
      <c r="P74" s="1"/>
      <c r="Q74" s="1"/>
    </row>
    <row r="75" spans="1:17" x14ac:dyDescent="0.3">
      <c r="A75" s="5">
        <v>12.5</v>
      </c>
      <c r="B75" s="5">
        <v>300000</v>
      </c>
      <c r="C75" s="5">
        <v>3</v>
      </c>
      <c r="D75" s="5">
        <v>12.25</v>
      </c>
      <c r="E75" s="5">
        <v>17.399999999999999</v>
      </c>
      <c r="F75" s="5">
        <v>0</v>
      </c>
      <c r="G75" s="6">
        <v>0.14578539170494342</v>
      </c>
      <c r="H75" s="1"/>
      <c r="J75" s="1"/>
      <c r="K75" s="1"/>
      <c r="L75" s="1"/>
      <c r="M75" s="1"/>
      <c r="N75" s="1"/>
      <c r="O75" s="1"/>
      <c r="P75" s="1"/>
      <c r="Q75" s="1"/>
    </row>
    <row r="76" spans="1:17" x14ac:dyDescent="0.3">
      <c r="A76" s="5">
        <v>22.5</v>
      </c>
      <c r="B76" s="5">
        <v>300000</v>
      </c>
      <c r="C76" s="5">
        <v>3</v>
      </c>
      <c r="D76" s="5">
        <v>12.25</v>
      </c>
      <c r="E76" s="5">
        <v>17.399999999999999</v>
      </c>
      <c r="F76" s="5">
        <v>0</v>
      </c>
      <c r="G76" s="6">
        <v>0.14612119051653094</v>
      </c>
      <c r="H76" s="1"/>
      <c r="J76" s="1"/>
      <c r="K76" s="1"/>
      <c r="L76" s="1"/>
      <c r="M76" s="1"/>
      <c r="N76" s="1"/>
      <c r="O76" s="1"/>
      <c r="P76" s="1"/>
      <c r="Q76" s="1"/>
    </row>
    <row r="77" spans="1:17" x14ac:dyDescent="0.3">
      <c r="A77" s="5">
        <v>37.5</v>
      </c>
      <c r="B77" s="5">
        <v>300000</v>
      </c>
      <c r="C77" s="5">
        <v>3</v>
      </c>
      <c r="D77" s="5">
        <v>12.25</v>
      </c>
      <c r="E77" s="5">
        <v>17.399999999999999</v>
      </c>
      <c r="F77" s="5">
        <v>0</v>
      </c>
      <c r="G77" s="6">
        <v>0.14630414905365055</v>
      </c>
      <c r="H77" s="1"/>
      <c r="J77" s="1"/>
      <c r="K77" s="1"/>
      <c r="L77" s="1"/>
      <c r="M77" s="1"/>
      <c r="N77" s="1"/>
      <c r="O77" s="1"/>
      <c r="P77" s="1"/>
      <c r="Q77" s="1"/>
    </row>
    <row r="78" spans="1:17" x14ac:dyDescent="0.3">
      <c r="A78" s="5">
        <v>38.4</v>
      </c>
      <c r="B78" s="5">
        <v>300000</v>
      </c>
      <c r="C78" s="5">
        <v>3</v>
      </c>
      <c r="D78" s="5">
        <v>12.25</v>
      </c>
      <c r="E78" s="5">
        <v>17.399999999999999</v>
      </c>
      <c r="F78" s="5">
        <v>0</v>
      </c>
      <c r="G78" s="6">
        <v>0.14643110703886991</v>
      </c>
      <c r="H78" s="1"/>
      <c r="J78" s="1"/>
      <c r="K78" s="1"/>
      <c r="L78" s="1"/>
      <c r="M78" s="1"/>
      <c r="N78" s="1"/>
      <c r="O78" s="1"/>
      <c r="P78" s="1"/>
      <c r="Q78" s="1"/>
    </row>
    <row r="79" spans="1:17" x14ac:dyDescent="0.3">
      <c r="A79" s="5">
        <v>60</v>
      </c>
      <c r="B79" s="5">
        <v>300000</v>
      </c>
      <c r="C79" s="5">
        <v>3</v>
      </c>
      <c r="D79" s="5">
        <v>12.25</v>
      </c>
      <c r="E79" s="5">
        <v>17.399999999999999</v>
      </c>
      <c r="F79" s="5">
        <v>0</v>
      </c>
      <c r="G79" s="6">
        <v>0.14632413072491457</v>
      </c>
      <c r="H79" s="1"/>
      <c r="J79" s="1"/>
      <c r="K79" s="1"/>
      <c r="L79" s="1"/>
      <c r="M79" s="1"/>
      <c r="N79" s="1"/>
      <c r="O79" s="1"/>
      <c r="P79" s="1"/>
      <c r="Q79" s="1"/>
    </row>
    <row r="80" spans="1:17" x14ac:dyDescent="0.3">
      <c r="A80" s="5">
        <v>1</v>
      </c>
      <c r="B80" s="5">
        <v>300000</v>
      </c>
      <c r="C80" s="5">
        <v>3</v>
      </c>
      <c r="D80" s="5">
        <v>17.399999999999999</v>
      </c>
      <c r="E80" s="5">
        <v>12.25</v>
      </c>
      <c r="F80" s="5">
        <v>60.227269999999997</v>
      </c>
      <c r="G80" s="6">
        <f>1/12.48032</f>
        <v>8.012615061152277E-2</v>
      </c>
      <c r="H80" s="1"/>
      <c r="J80" s="1"/>
      <c r="K80" s="1"/>
      <c r="L80" s="1"/>
      <c r="M80" s="1"/>
      <c r="N80" s="1"/>
      <c r="O80" s="1"/>
      <c r="P80" s="1"/>
      <c r="Q80" s="1"/>
    </row>
    <row r="81" spans="1:17" x14ac:dyDescent="0.3">
      <c r="A81" s="5">
        <v>5</v>
      </c>
      <c r="B81" s="5">
        <v>300000</v>
      </c>
      <c r="C81" s="5">
        <v>3</v>
      </c>
      <c r="D81" s="5">
        <v>17.399999999999999</v>
      </c>
      <c r="E81" s="5">
        <v>12.25</v>
      </c>
      <c r="F81" s="5">
        <v>60.227269999999997</v>
      </c>
      <c r="G81" s="6">
        <f>1/12.399878</f>
        <v>8.0645954742457948E-2</v>
      </c>
      <c r="H81" s="1"/>
      <c r="J81" s="1"/>
      <c r="K81" s="1"/>
      <c r="L81" s="1"/>
      <c r="M81" s="1"/>
      <c r="N81" s="1"/>
      <c r="O81" s="1"/>
      <c r="P81" s="1"/>
      <c r="Q81" s="1"/>
    </row>
    <row r="82" spans="1:17" x14ac:dyDescent="0.3">
      <c r="A82" s="5">
        <v>12.5</v>
      </c>
      <c r="B82" s="5">
        <v>300000</v>
      </c>
      <c r="C82" s="5">
        <v>3</v>
      </c>
      <c r="D82" s="5">
        <v>17.399999999999999</v>
      </c>
      <c r="E82" s="5">
        <v>12.25</v>
      </c>
      <c r="F82" s="5">
        <v>60.227269999999997</v>
      </c>
      <c r="G82" s="6">
        <f>1/12.06225</f>
        <v>8.2903272606686146E-2</v>
      </c>
      <c r="H82" s="1"/>
      <c r="J82" s="1"/>
      <c r="K82" s="1"/>
      <c r="L82" s="1"/>
      <c r="M82" s="1"/>
      <c r="N82" s="1"/>
      <c r="O82" s="1"/>
      <c r="P82" s="1"/>
      <c r="Q82" s="1"/>
    </row>
    <row r="83" spans="1:17" x14ac:dyDescent="0.3">
      <c r="A83" s="5">
        <v>22.5</v>
      </c>
      <c r="B83" s="5">
        <v>300000</v>
      </c>
      <c r="C83" s="5">
        <v>3</v>
      </c>
      <c r="D83" s="5">
        <v>17.399999999999999</v>
      </c>
      <c r="E83" s="5">
        <v>12.25</v>
      </c>
      <c r="F83" s="5">
        <v>60.227269999999997</v>
      </c>
      <c r="G83" s="6">
        <f>1/11.95993</f>
        <v>8.3612529504771355E-2</v>
      </c>
      <c r="H83" s="1"/>
      <c r="J83" s="1"/>
      <c r="K83" s="1"/>
      <c r="L83" s="1"/>
      <c r="M83" s="1"/>
      <c r="N83" s="1"/>
      <c r="O83" s="1"/>
      <c r="P83" s="1"/>
      <c r="Q83" s="1"/>
    </row>
    <row r="84" spans="1:17" x14ac:dyDescent="0.3">
      <c r="A84" s="5">
        <v>37.5</v>
      </c>
      <c r="B84" s="5">
        <v>300000</v>
      </c>
      <c r="C84" s="5">
        <v>3</v>
      </c>
      <c r="D84" s="5">
        <v>17.399999999999999</v>
      </c>
      <c r="E84" s="5">
        <v>12.25</v>
      </c>
      <c r="F84" s="5">
        <v>60.227269999999997</v>
      </c>
      <c r="G84" s="6">
        <f>1/11.78934</f>
        <v>8.4822390396748257E-2</v>
      </c>
      <c r="H84" s="1"/>
      <c r="J84" s="1"/>
      <c r="K84" s="1"/>
      <c r="L84" s="1"/>
      <c r="M84" s="1"/>
      <c r="N84" s="1"/>
      <c r="O84" s="1"/>
      <c r="P84" s="1"/>
      <c r="Q84" s="1"/>
    </row>
    <row r="85" spans="1:17" x14ac:dyDescent="0.3">
      <c r="A85" s="5">
        <v>38.4</v>
      </c>
      <c r="B85" s="5">
        <v>300000</v>
      </c>
      <c r="C85" s="5">
        <v>3</v>
      </c>
      <c r="D85" s="5">
        <v>17.399999999999999</v>
      </c>
      <c r="E85" s="5">
        <v>12.25</v>
      </c>
      <c r="F85" s="5">
        <v>60.227269999999997</v>
      </c>
      <c r="G85" s="6">
        <f>1/11.77458</f>
        <v>8.4928719325869789E-2</v>
      </c>
      <c r="H85" s="1"/>
      <c r="J85" s="1"/>
      <c r="K85" s="1"/>
      <c r="L85" s="1"/>
      <c r="M85" s="1"/>
      <c r="N85" s="1"/>
      <c r="O85" s="1"/>
      <c r="P85" s="1"/>
      <c r="Q85" s="1"/>
    </row>
    <row r="86" spans="1:17" x14ac:dyDescent="0.3">
      <c r="A86" s="5">
        <v>60</v>
      </c>
      <c r="B86" s="5">
        <v>300000</v>
      </c>
      <c r="C86" s="5">
        <v>3</v>
      </c>
      <c r="D86" s="5">
        <v>17.399999999999999</v>
      </c>
      <c r="E86" s="5">
        <v>12.25</v>
      </c>
      <c r="F86" s="5">
        <v>60.227269999999997</v>
      </c>
      <c r="G86" s="6">
        <f>1/11.73175</f>
        <v>8.5238775118801541E-2</v>
      </c>
      <c r="H86" s="1"/>
      <c r="J86" s="1"/>
      <c r="K86" s="1"/>
      <c r="L86" s="1"/>
      <c r="M86" s="1"/>
      <c r="N86" s="1"/>
      <c r="O86" s="1"/>
      <c r="P86" s="1"/>
      <c r="Q86" s="1"/>
    </row>
    <row r="87" spans="1:17" x14ac:dyDescent="0.3">
      <c r="A87" s="5">
        <v>1</v>
      </c>
      <c r="B87" s="5">
        <v>300000</v>
      </c>
      <c r="C87" s="5">
        <v>3</v>
      </c>
      <c r="D87" s="5">
        <v>25.9</v>
      </c>
      <c r="E87" s="5">
        <v>18.25</v>
      </c>
      <c r="F87" s="5">
        <v>0</v>
      </c>
      <c r="G87" s="6">
        <f>1/7.42572</f>
        <v>0.13466707605457787</v>
      </c>
      <c r="H87" s="1"/>
      <c r="J87" s="1"/>
      <c r="K87" s="1"/>
      <c r="L87" s="1"/>
      <c r="M87" s="1"/>
      <c r="N87" s="1"/>
      <c r="O87" s="1"/>
      <c r="P87" s="1"/>
      <c r="Q87" s="1"/>
    </row>
    <row r="88" spans="1:17" x14ac:dyDescent="0.3">
      <c r="A88" s="5">
        <v>5</v>
      </c>
      <c r="B88" s="5">
        <v>300000</v>
      </c>
      <c r="C88" s="5">
        <v>3</v>
      </c>
      <c r="D88" s="5">
        <v>25.9</v>
      </c>
      <c r="E88" s="5">
        <v>18.25</v>
      </c>
      <c r="F88" s="5">
        <v>0</v>
      </c>
      <c r="G88" s="6">
        <f>1/7.27393</f>
        <v>0.13747726469735067</v>
      </c>
      <c r="H88" s="1"/>
      <c r="J88" s="1"/>
      <c r="K88" s="1"/>
      <c r="L88" s="1"/>
      <c r="M88" s="1"/>
      <c r="N88" s="1"/>
      <c r="O88" s="1"/>
      <c r="P88" s="1"/>
      <c r="Q88" s="1"/>
    </row>
    <row r="89" spans="1:17" x14ac:dyDescent="0.3">
      <c r="A89" s="5">
        <v>12.5</v>
      </c>
      <c r="B89" s="5">
        <v>300000</v>
      </c>
      <c r="C89" s="5">
        <v>3</v>
      </c>
      <c r="D89" s="5">
        <v>25.9</v>
      </c>
      <c r="E89" s="5">
        <v>18.25</v>
      </c>
      <c r="F89" s="5">
        <v>0</v>
      </c>
      <c r="G89" s="6">
        <f>1/7.1704</f>
        <v>0.13946223362713378</v>
      </c>
      <c r="H89" s="1"/>
      <c r="J89" s="1"/>
      <c r="K89" s="1"/>
      <c r="L89" s="1"/>
      <c r="M89" s="1"/>
      <c r="N89" s="1"/>
      <c r="O89" s="1"/>
      <c r="P89" s="1"/>
      <c r="Q89" s="1"/>
    </row>
    <row r="90" spans="1:17" x14ac:dyDescent="0.3">
      <c r="A90" s="5">
        <v>22.5</v>
      </c>
      <c r="B90" s="5">
        <v>300000</v>
      </c>
      <c r="C90" s="5">
        <v>3</v>
      </c>
      <c r="D90" s="5">
        <v>25.9</v>
      </c>
      <c r="E90" s="5">
        <v>18.25</v>
      </c>
      <c r="F90" s="5">
        <v>0</v>
      </c>
      <c r="G90" s="6">
        <f>1/7.1313</f>
        <v>0.1402268871033332</v>
      </c>
      <c r="H90" s="1"/>
      <c r="J90" s="1"/>
      <c r="K90" s="1"/>
      <c r="L90" s="1"/>
      <c r="M90" s="1"/>
      <c r="N90" s="1"/>
      <c r="O90" s="1"/>
      <c r="P90" s="1"/>
      <c r="Q90" s="1"/>
    </row>
    <row r="91" spans="1:17" x14ac:dyDescent="0.3">
      <c r="A91" s="5">
        <v>37.5</v>
      </c>
      <c r="B91" s="5">
        <v>300000</v>
      </c>
      <c r="C91" s="5">
        <v>3</v>
      </c>
      <c r="D91" s="5">
        <v>25.9</v>
      </c>
      <c r="E91" s="5">
        <v>18.25</v>
      </c>
      <c r="F91" s="5">
        <v>0</v>
      </c>
      <c r="G91" s="6">
        <f>1/7.09542</f>
        <v>0.1409359840573215</v>
      </c>
      <c r="H91" s="1"/>
      <c r="J91" s="1"/>
      <c r="K91" s="1"/>
      <c r="L91" s="1"/>
      <c r="M91" s="1"/>
      <c r="N91" s="1"/>
      <c r="O91" s="1"/>
      <c r="P91" s="1"/>
      <c r="Q91" s="1"/>
    </row>
    <row r="92" spans="1:17" x14ac:dyDescent="0.3">
      <c r="A92" s="5">
        <v>38.4</v>
      </c>
      <c r="B92" s="5">
        <v>300000</v>
      </c>
      <c r="C92" s="5">
        <v>3</v>
      </c>
      <c r="D92" s="5">
        <v>25.9</v>
      </c>
      <c r="E92" s="5">
        <v>18.25</v>
      </c>
      <c r="F92" s="5">
        <v>0</v>
      </c>
      <c r="G92" s="6">
        <f>1/7.09397</f>
        <v>0.14096479122409597</v>
      </c>
      <c r="H92" s="1"/>
      <c r="J92" s="1"/>
      <c r="K92" s="1"/>
      <c r="L92" s="1"/>
      <c r="M92" s="1"/>
      <c r="N92" s="1"/>
      <c r="O92" s="1"/>
      <c r="P92" s="1"/>
      <c r="Q92" s="1"/>
    </row>
    <row r="93" spans="1:17" x14ac:dyDescent="0.3">
      <c r="A93" s="5">
        <v>60</v>
      </c>
      <c r="B93" s="5">
        <v>300000</v>
      </c>
      <c r="C93" s="5">
        <v>3</v>
      </c>
      <c r="D93" s="5">
        <v>25.9</v>
      </c>
      <c r="E93" s="5">
        <v>18.25</v>
      </c>
      <c r="F93" s="5">
        <v>0</v>
      </c>
      <c r="G93" s="6">
        <f>1/7.07496</f>
        <v>0.14134355529925258</v>
      </c>
      <c r="H93" s="1"/>
      <c r="J93" s="1"/>
      <c r="K93" s="1"/>
      <c r="L93" s="1"/>
      <c r="M93" s="1"/>
      <c r="N93" s="1"/>
      <c r="O93" s="1"/>
      <c r="P93" s="1"/>
      <c r="Q93" s="1"/>
    </row>
    <row r="94" spans="1:17" x14ac:dyDescent="0.3">
      <c r="A94" s="5">
        <v>1</v>
      </c>
      <c r="B94" s="5">
        <v>300000</v>
      </c>
      <c r="C94" s="5">
        <v>3</v>
      </c>
      <c r="D94" s="5">
        <v>18.25</v>
      </c>
      <c r="E94" s="5">
        <v>25.9</v>
      </c>
      <c r="F94" s="5">
        <v>0</v>
      </c>
      <c r="G94" s="6">
        <v>0.14682836225541432</v>
      </c>
      <c r="H94" s="1"/>
      <c r="J94" s="1"/>
      <c r="K94" s="1"/>
      <c r="L94" s="1"/>
      <c r="M94" s="1"/>
      <c r="N94" s="1"/>
      <c r="O94" s="1"/>
      <c r="P94" s="1"/>
      <c r="Q94" s="1"/>
    </row>
    <row r="95" spans="1:17" x14ac:dyDescent="0.3">
      <c r="A95" s="5">
        <v>5</v>
      </c>
      <c r="B95" s="5">
        <v>300000</v>
      </c>
      <c r="C95" s="5">
        <v>3</v>
      </c>
      <c r="D95" s="5">
        <v>18.25</v>
      </c>
      <c r="E95" s="5">
        <v>25.9</v>
      </c>
      <c r="F95" s="5">
        <v>0</v>
      </c>
      <c r="G95" s="6">
        <v>0.14902054055972436</v>
      </c>
      <c r="H95" s="1"/>
      <c r="J95" s="1"/>
      <c r="K95" s="1"/>
      <c r="L95" s="1"/>
      <c r="M95" s="1"/>
      <c r="N95" s="1"/>
      <c r="O95" s="1"/>
      <c r="P95" s="1"/>
      <c r="Q95" s="1"/>
    </row>
    <row r="96" spans="1:17" x14ac:dyDescent="0.3">
      <c r="A96" s="5">
        <v>12.5</v>
      </c>
      <c r="B96" s="5">
        <v>300000</v>
      </c>
      <c r="C96" s="5">
        <v>3</v>
      </c>
      <c r="D96" s="5">
        <v>18.25</v>
      </c>
      <c r="E96" s="5">
        <v>25.9</v>
      </c>
      <c r="F96" s="5">
        <v>0</v>
      </c>
      <c r="G96" s="6">
        <v>0.15051420954749747</v>
      </c>
      <c r="H96" s="1"/>
      <c r="J96" s="1"/>
      <c r="K96" s="1"/>
      <c r="L96" s="1"/>
      <c r="M96" s="1"/>
      <c r="N96" s="1"/>
      <c r="O96" s="1"/>
      <c r="P96" s="1"/>
      <c r="Q96" s="1"/>
    </row>
    <row r="97" spans="1:17" x14ac:dyDescent="0.3">
      <c r="A97" s="5">
        <v>22.5</v>
      </c>
      <c r="B97" s="5">
        <v>300000</v>
      </c>
      <c r="C97" s="5">
        <v>3</v>
      </c>
      <c r="D97" s="5">
        <v>18.25</v>
      </c>
      <c r="E97" s="5">
        <v>25.9</v>
      </c>
      <c r="F97" s="5">
        <v>0</v>
      </c>
      <c r="G97" s="6">
        <v>0.15107452141253516</v>
      </c>
      <c r="H97" s="1"/>
      <c r="J97" s="1"/>
      <c r="K97" s="1"/>
      <c r="L97" s="1"/>
      <c r="M97" s="1"/>
      <c r="N97" s="1"/>
      <c r="O97" s="1"/>
      <c r="P97" s="1"/>
      <c r="Q97" s="1"/>
    </row>
    <row r="98" spans="1:17" x14ac:dyDescent="0.3">
      <c r="A98" s="5">
        <v>37.5</v>
      </c>
      <c r="B98" s="5">
        <v>300000</v>
      </c>
      <c r="C98" s="5">
        <v>3</v>
      </c>
      <c r="D98" s="5">
        <v>18.25</v>
      </c>
      <c r="E98" s="5">
        <v>25.9</v>
      </c>
      <c r="F98" s="5">
        <v>0</v>
      </c>
      <c r="G98" s="6">
        <v>0.15152462806035186</v>
      </c>
      <c r="H98" s="1"/>
      <c r="J98" s="1"/>
      <c r="K98" s="1"/>
      <c r="L98" s="1"/>
      <c r="M98" s="1"/>
      <c r="N98" s="1"/>
      <c r="O98" s="1"/>
      <c r="P98" s="1"/>
      <c r="Q98" s="1"/>
    </row>
    <row r="99" spans="1:17" x14ac:dyDescent="0.3">
      <c r="A99" s="5">
        <v>38.4</v>
      </c>
      <c r="B99" s="5">
        <v>300000</v>
      </c>
      <c r="C99" s="5">
        <v>3</v>
      </c>
      <c r="D99" s="5">
        <v>18.25</v>
      </c>
      <c r="E99" s="5">
        <v>25.9</v>
      </c>
      <c r="F99" s="5">
        <v>0</v>
      </c>
      <c r="G99" s="6">
        <v>0.15156905238598992</v>
      </c>
      <c r="H99" s="1"/>
      <c r="J99" s="1"/>
      <c r="K99" s="1"/>
      <c r="L99" s="1"/>
      <c r="M99" s="1"/>
      <c r="N99" s="1"/>
      <c r="O99" s="1"/>
      <c r="P99" s="1"/>
      <c r="Q99" s="1"/>
    </row>
    <row r="100" spans="1:17" x14ac:dyDescent="0.3">
      <c r="A100" s="5">
        <v>60</v>
      </c>
      <c r="B100" s="5">
        <v>300000</v>
      </c>
      <c r="C100" s="5">
        <v>3</v>
      </c>
      <c r="D100" s="5">
        <v>18.25</v>
      </c>
      <c r="E100" s="5">
        <v>25.9</v>
      </c>
      <c r="F100" s="5">
        <v>0</v>
      </c>
      <c r="G100" s="6">
        <v>0.15162744297464742</v>
      </c>
      <c r="H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3">
      <c r="A101" s="5">
        <v>1</v>
      </c>
      <c r="B101" s="5">
        <v>300000</v>
      </c>
      <c r="C101" s="5">
        <v>3</v>
      </c>
      <c r="D101" s="5">
        <v>25.9</v>
      </c>
      <c r="E101" s="5">
        <v>18.25</v>
      </c>
      <c r="F101" s="5">
        <v>26.903553299999999</v>
      </c>
      <c r="G101" s="6">
        <f>1/9.02648</f>
        <v>0.11078515656158326</v>
      </c>
      <c r="H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3">
      <c r="A102" s="5">
        <v>5</v>
      </c>
      <c r="B102" s="5">
        <v>300000</v>
      </c>
      <c r="C102" s="5">
        <v>3</v>
      </c>
      <c r="D102" s="5">
        <v>25.9</v>
      </c>
      <c r="E102" s="5">
        <v>18.25</v>
      </c>
      <c r="F102" s="5">
        <v>26.903553299999999</v>
      </c>
      <c r="G102" s="6">
        <f>1/8.8684</f>
        <v>0.11275991159622932</v>
      </c>
      <c r="H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3">
      <c r="A103" s="5">
        <v>12.5</v>
      </c>
      <c r="B103" s="5">
        <v>300000</v>
      </c>
      <c r="C103" s="5">
        <v>3</v>
      </c>
      <c r="D103" s="5">
        <v>25.9</v>
      </c>
      <c r="E103" s="5">
        <v>18.25</v>
      </c>
      <c r="F103" s="5">
        <v>26.903553299999999</v>
      </c>
      <c r="G103" s="6">
        <f>1/8.71361</f>
        <v>0.11476299719633999</v>
      </c>
      <c r="H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3">
      <c r="A104" s="5">
        <v>22.5</v>
      </c>
      <c r="B104" s="5">
        <v>300000</v>
      </c>
      <c r="C104" s="5">
        <v>3</v>
      </c>
      <c r="D104" s="5">
        <v>25.9</v>
      </c>
      <c r="E104" s="5">
        <v>18.25</v>
      </c>
      <c r="F104" s="5">
        <v>26.903553299999999</v>
      </c>
      <c r="G104" s="6">
        <f>1/8.63518</f>
        <v>0.11580534511150897</v>
      </c>
      <c r="H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3">
      <c r="A105" s="5">
        <v>37.5</v>
      </c>
      <c r="B105" s="5">
        <v>300000</v>
      </c>
      <c r="C105" s="5">
        <v>3</v>
      </c>
      <c r="D105" s="5">
        <v>25.9</v>
      </c>
      <c r="E105" s="5">
        <v>18.25</v>
      </c>
      <c r="F105" s="5">
        <v>26.903553299999999</v>
      </c>
      <c r="G105" s="6">
        <f>1/8.55712</f>
        <v>0.11686174787779066</v>
      </c>
      <c r="H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3">
      <c r="A106" s="5">
        <v>60</v>
      </c>
      <c r="B106" s="5">
        <v>300000</v>
      </c>
      <c r="C106" s="5">
        <v>3</v>
      </c>
      <c r="D106" s="5">
        <v>25.9</v>
      </c>
      <c r="E106" s="5">
        <v>18.25</v>
      </c>
      <c r="F106" s="5">
        <v>26.903553299999999</v>
      </c>
      <c r="G106" s="6">
        <f>1/8.51508</f>
        <v>0.11743870873790969</v>
      </c>
      <c r="H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3">
      <c r="A107" s="5">
        <v>1</v>
      </c>
      <c r="B107" s="5">
        <v>300000</v>
      </c>
      <c r="C107" s="5">
        <v>3</v>
      </c>
      <c r="D107" s="5">
        <v>25.9</v>
      </c>
      <c r="E107" s="5">
        <v>18.25</v>
      </c>
      <c r="F107" s="5">
        <v>47.540983609999998</v>
      </c>
      <c r="G107" s="6">
        <f>1/10.33242</f>
        <v>9.6782747894491317E-2</v>
      </c>
      <c r="H107" s="1"/>
    </row>
    <row r="108" spans="1:17" x14ac:dyDescent="0.3">
      <c r="A108" s="5">
        <v>5</v>
      </c>
      <c r="B108" s="5">
        <v>300000</v>
      </c>
      <c r="C108" s="5">
        <v>3</v>
      </c>
      <c r="D108" s="5">
        <v>25.9</v>
      </c>
      <c r="E108" s="5">
        <v>18.25</v>
      </c>
      <c r="F108" s="5">
        <v>47.540983609999998</v>
      </c>
      <c r="G108" s="6">
        <f>1/10.01345</f>
        <v>9.9865680659512943E-2</v>
      </c>
      <c r="H108" s="1"/>
    </row>
    <row r="109" spans="1:17" x14ac:dyDescent="0.3">
      <c r="A109" s="5">
        <v>12.5</v>
      </c>
      <c r="B109" s="5">
        <v>300000</v>
      </c>
      <c r="C109" s="5">
        <v>3</v>
      </c>
      <c r="D109" s="5">
        <v>25.9</v>
      </c>
      <c r="E109" s="5">
        <v>18.25</v>
      </c>
      <c r="F109" s="5">
        <v>47.540983609999998</v>
      </c>
      <c r="G109" s="6">
        <f>1/9.88146</f>
        <v>0.10119962029902463</v>
      </c>
      <c r="H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3">
      <c r="A110" s="5">
        <v>22.5</v>
      </c>
      <c r="B110" s="5">
        <v>300000</v>
      </c>
      <c r="C110" s="5">
        <v>3</v>
      </c>
      <c r="D110" s="5">
        <v>25.9</v>
      </c>
      <c r="E110" s="5">
        <v>18.25</v>
      </c>
      <c r="F110" s="5">
        <v>47.540983609999998</v>
      </c>
      <c r="G110" s="6">
        <f>1/9.8696</f>
        <v>0.10132122882386317</v>
      </c>
      <c r="H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3">
      <c r="A111" s="5">
        <v>37.5</v>
      </c>
      <c r="B111" s="5">
        <v>300000</v>
      </c>
      <c r="C111" s="5">
        <v>3</v>
      </c>
      <c r="D111" s="5">
        <v>25.9</v>
      </c>
      <c r="E111" s="5">
        <v>18.25</v>
      </c>
      <c r="F111" s="5">
        <v>47.540983609999998</v>
      </c>
      <c r="G111" s="6">
        <f>1/9.867</f>
        <v>0.10134792743488395</v>
      </c>
      <c r="H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3">
      <c r="A112" s="5">
        <v>60</v>
      </c>
      <c r="B112" s="5">
        <v>300000</v>
      </c>
      <c r="C112" s="5">
        <v>3</v>
      </c>
      <c r="D112" s="5">
        <v>25.9</v>
      </c>
      <c r="E112" s="5">
        <v>18.25</v>
      </c>
      <c r="F112" s="5">
        <v>47.540983609999998</v>
      </c>
      <c r="G112" s="6">
        <f>1/9.86631</f>
        <v>0.10135501519818453</v>
      </c>
      <c r="H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3">
      <c r="A113" s="5">
        <v>1</v>
      </c>
      <c r="B113" s="5">
        <v>300000</v>
      </c>
      <c r="C113" s="5">
        <v>3</v>
      </c>
      <c r="D113" s="5">
        <v>25.9</v>
      </c>
      <c r="E113" s="5">
        <v>18.25</v>
      </c>
      <c r="F113" s="5">
        <v>70.731707319999998</v>
      </c>
      <c r="G113" s="6">
        <f>1/12.66538</f>
        <v>7.895538862631836E-2</v>
      </c>
      <c r="H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3">
      <c r="A114" s="5">
        <v>5</v>
      </c>
      <c r="B114" s="5">
        <v>300000</v>
      </c>
      <c r="C114" s="5">
        <v>3</v>
      </c>
      <c r="D114" s="5">
        <v>25.9</v>
      </c>
      <c r="E114" s="5">
        <v>18.25</v>
      </c>
      <c r="F114" s="5">
        <v>70.731707319999998</v>
      </c>
      <c r="G114" s="6">
        <f>1/12.06373</f>
        <v>8.2893101884740458E-2</v>
      </c>
      <c r="H114" s="1"/>
      <c r="J114" s="1"/>
      <c r="K114" s="1"/>
      <c r="L114" s="1"/>
      <c r="M114" s="1"/>
      <c r="N114" s="1"/>
      <c r="O114" s="1"/>
      <c r="P114" s="2"/>
      <c r="Q114" s="1"/>
    </row>
    <row r="115" spans="1:17" x14ac:dyDescent="0.3">
      <c r="A115" s="5">
        <v>12.5</v>
      </c>
      <c r="B115" s="5">
        <v>300000</v>
      </c>
      <c r="C115" s="5">
        <v>3</v>
      </c>
      <c r="D115" s="5">
        <v>25.9</v>
      </c>
      <c r="E115" s="5">
        <v>18.25</v>
      </c>
      <c r="F115" s="5">
        <v>70.731707319999998</v>
      </c>
      <c r="G115" s="6">
        <f>1/11.81944</f>
        <v>8.4606377290294632E-2</v>
      </c>
      <c r="H115" s="1"/>
      <c r="J115" s="1"/>
      <c r="K115" s="1"/>
      <c r="L115" s="1"/>
      <c r="M115" s="1"/>
      <c r="N115" s="1"/>
      <c r="O115" s="1"/>
      <c r="P115" s="2"/>
      <c r="Q115" s="1"/>
    </row>
    <row r="116" spans="1:17" x14ac:dyDescent="0.3">
      <c r="A116" s="5">
        <v>22.5</v>
      </c>
      <c r="B116" s="5">
        <v>300000</v>
      </c>
      <c r="C116" s="5">
        <v>3</v>
      </c>
      <c r="D116" s="5">
        <v>25.9</v>
      </c>
      <c r="E116" s="5">
        <v>18.25</v>
      </c>
      <c r="F116" s="5">
        <v>70.731707319999998</v>
      </c>
      <c r="G116" s="6">
        <f>1/11.79938</f>
        <v>8.4750215689298941E-2</v>
      </c>
      <c r="H116" s="1"/>
      <c r="J116" s="1"/>
      <c r="K116" s="1"/>
      <c r="L116" s="1"/>
      <c r="M116" s="1"/>
      <c r="N116" s="1"/>
      <c r="O116" s="1"/>
      <c r="P116" s="2"/>
      <c r="Q116" s="1"/>
    </row>
    <row r="117" spans="1:17" x14ac:dyDescent="0.3">
      <c r="A117" s="5">
        <v>37.5</v>
      </c>
      <c r="B117" s="5">
        <v>300000</v>
      </c>
      <c r="C117" s="5">
        <v>3</v>
      </c>
      <c r="D117" s="5">
        <v>25.9</v>
      </c>
      <c r="E117" s="5">
        <v>18.25</v>
      </c>
      <c r="F117" s="5">
        <v>70.731707319999998</v>
      </c>
      <c r="G117" s="6">
        <f>1/11.79438</f>
        <v>8.4786143909217779E-2</v>
      </c>
      <c r="H117" s="1"/>
      <c r="J117" s="1"/>
      <c r="K117" s="1"/>
      <c r="L117" s="1"/>
      <c r="M117" s="1"/>
      <c r="N117" s="1"/>
      <c r="O117" s="1"/>
      <c r="P117" s="2"/>
      <c r="Q117" s="1"/>
    </row>
    <row r="118" spans="1:17" x14ac:dyDescent="0.3">
      <c r="A118" s="5">
        <v>60</v>
      </c>
      <c r="B118" s="5">
        <v>300000</v>
      </c>
      <c r="C118" s="5">
        <v>3</v>
      </c>
      <c r="D118" s="5">
        <v>25.9</v>
      </c>
      <c r="E118" s="5">
        <v>18.25</v>
      </c>
      <c r="F118" s="5">
        <v>70.731707319999998</v>
      </c>
      <c r="G118" s="6">
        <f>1/10.87298</f>
        <v>9.1971106357226814E-2</v>
      </c>
      <c r="H118" s="1"/>
      <c r="J118" s="1"/>
      <c r="K118" s="1"/>
      <c r="L118" s="1"/>
      <c r="M118" s="1"/>
      <c r="N118" s="1"/>
      <c r="O118" s="1"/>
      <c r="P118" s="2"/>
      <c r="Q118" s="1"/>
    </row>
    <row r="119" spans="1:17" x14ac:dyDescent="0.3">
      <c r="A119" s="5">
        <v>1</v>
      </c>
      <c r="B119" s="5">
        <v>300000</v>
      </c>
      <c r="C119" s="5">
        <v>3</v>
      </c>
      <c r="D119" s="5">
        <v>25.9</v>
      </c>
      <c r="E119" s="5">
        <v>18.25</v>
      </c>
      <c r="F119" s="5">
        <v>84.466019419999995</v>
      </c>
      <c r="G119" s="6">
        <f>1/14.74902</f>
        <v>6.7801114921533776E-2</v>
      </c>
      <c r="H119" s="1"/>
      <c r="J119" s="1"/>
      <c r="K119" s="1"/>
      <c r="L119" s="1"/>
      <c r="M119" s="1"/>
      <c r="N119" s="1"/>
      <c r="O119" s="1"/>
      <c r="P119" s="2"/>
      <c r="Q119" s="1"/>
    </row>
    <row r="120" spans="1:17" x14ac:dyDescent="0.3">
      <c r="A120" s="5">
        <v>5</v>
      </c>
      <c r="B120" s="5">
        <v>300000</v>
      </c>
      <c r="C120" s="5">
        <v>3</v>
      </c>
      <c r="D120" s="5">
        <v>25.9</v>
      </c>
      <c r="E120" s="5">
        <v>18.25</v>
      </c>
      <c r="F120" s="5">
        <v>84.466019419999995</v>
      </c>
      <c r="G120" s="6">
        <f>1/13.83333</f>
        <v>7.2289174045584104E-2</v>
      </c>
      <c r="H120" s="1"/>
      <c r="J120" s="1"/>
      <c r="K120" s="1"/>
      <c r="L120" s="1"/>
      <c r="M120" s="1"/>
      <c r="N120" s="1"/>
      <c r="O120" s="1"/>
      <c r="P120" s="2"/>
      <c r="Q120" s="1"/>
    </row>
    <row r="121" spans="1:17" x14ac:dyDescent="0.3">
      <c r="A121" s="5">
        <v>12.5</v>
      </c>
      <c r="B121" s="5">
        <v>300000</v>
      </c>
      <c r="C121" s="5">
        <v>3</v>
      </c>
      <c r="D121" s="5">
        <v>25.9</v>
      </c>
      <c r="E121" s="5">
        <v>18.25</v>
      </c>
      <c r="F121" s="5">
        <v>84.466019419999995</v>
      </c>
      <c r="G121" s="6">
        <f>1/13.44299</f>
        <v>7.4388212741361856E-2</v>
      </c>
      <c r="H121" s="1"/>
      <c r="J121" s="1"/>
      <c r="K121" s="1"/>
      <c r="L121" s="1"/>
      <c r="M121" s="1"/>
      <c r="N121" s="1"/>
      <c r="O121" s="1"/>
      <c r="P121" s="2"/>
      <c r="Q121" s="1"/>
    </row>
    <row r="122" spans="1:17" x14ac:dyDescent="0.3">
      <c r="A122" s="5">
        <v>22.5</v>
      </c>
      <c r="B122" s="5">
        <v>300000</v>
      </c>
      <c r="C122" s="5">
        <v>3</v>
      </c>
      <c r="D122" s="5">
        <v>25.9</v>
      </c>
      <c r="E122" s="5">
        <v>18.25</v>
      </c>
      <c r="F122" s="5">
        <v>84.466019419999995</v>
      </c>
      <c r="G122" s="6">
        <f>1/13.26827</f>
        <v>7.5367775904469844E-2</v>
      </c>
      <c r="H122" s="1"/>
      <c r="J122" s="1"/>
      <c r="K122" s="1"/>
      <c r="L122" s="1"/>
      <c r="M122" s="1"/>
      <c r="N122" s="1"/>
      <c r="O122" s="1"/>
      <c r="P122" s="2"/>
      <c r="Q122" s="1"/>
    </row>
    <row r="123" spans="1:17" x14ac:dyDescent="0.3">
      <c r="A123" s="5">
        <v>37.5</v>
      </c>
      <c r="B123" s="5">
        <v>300000</v>
      </c>
      <c r="C123" s="5">
        <v>3</v>
      </c>
      <c r="D123" s="5">
        <v>25.9</v>
      </c>
      <c r="E123" s="5">
        <v>18.25</v>
      </c>
      <c r="F123" s="5">
        <v>84.466019419999995</v>
      </c>
      <c r="G123" s="6">
        <f>1/12.61073</f>
        <v>7.9297550577960202E-2</v>
      </c>
      <c r="H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3">
      <c r="A124" s="5">
        <v>60</v>
      </c>
      <c r="B124" s="5">
        <v>300000</v>
      </c>
      <c r="C124" s="5">
        <v>3</v>
      </c>
      <c r="D124" s="5">
        <v>25.9</v>
      </c>
      <c r="E124" s="5">
        <v>18.25</v>
      </c>
      <c r="F124" s="5">
        <v>84.466019419999995</v>
      </c>
      <c r="G124" s="6">
        <f>1/10.88319</f>
        <v>9.1884824210548555E-2</v>
      </c>
      <c r="H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3">
      <c r="A125" s="5">
        <v>1</v>
      </c>
      <c r="B125" s="5">
        <v>300000</v>
      </c>
      <c r="C125" s="5">
        <v>3</v>
      </c>
      <c r="D125" s="5">
        <v>34.4</v>
      </c>
      <c r="E125" s="5">
        <v>18.25</v>
      </c>
      <c r="F125" s="5">
        <v>0</v>
      </c>
      <c r="G125" s="5">
        <f>1/7.1539</f>
        <v>0.13978389409972183</v>
      </c>
      <c r="H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3">
      <c r="A126" s="5">
        <v>5</v>
      </c>
      <c r="B126" s="5">
        <v>300000</v>
      </c>
      <c r="C126" s="5">
        <v>3</v>
      </c>
      <c r="D126" s="5">
        <v>34.4</v>
      </c>
      <c r="E126" s="5">
        <v>18.25</v>
      </c>
      <c r="F126" s="5">
        <v>0</v>
      </c>
      <c r="G126" s="5">
        <f>1/7.02353</f>
        <v>0.14237854753948512</v>
      </c>
      <c r="H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3">
      <c r="A127" s="5">
        <v>12.5</v>
      </c>
      <c r="B127" s="5">
        <v>300000</v>
      </c>
      <c r="C127" s="5">
        <v>3</v>
      </c>
      <c r="D127" s="5">
        <v>34.4</v>
      </c>
      <c r="E127" s="5">
        <v>18.25</v>
      </c>
      <c r="F127" s="5">
        <v>0</v>
      </c>
      <c r="G127" s="5">
        <f>1/6.8999</f>
        <v>0.14492963666140091</v>
      </c>
      <c r="H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3">
      <c r="A128" s="5">
        <v>22.5</v>
      </c>
      <c r="B128" s="5">
        <v>300000</v>
      </c>
      <c r="C128" s="5">
        <v>3</v>
      </c>
      <c r="D128" s="5">
        <v>34.4</v>
      </c>
      <c r="E128" s="5">
        <v>18.25</v>
      </c>
      <c r="F128" s="5">
        <v>0</v>
      </c>
      <c r="G128" s="5">
        <f>1/6.86423</f>
        <v>0.14568276412649342</v>
      </c>
      <c r="H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3">
      <c r="A129" s="5">
        <v>37.5</v>
      </c>
      <c r="B129" s="5">
        <v>300000</v>
      </c>
      <c r="C129" s="5">
        <v>3</v>
      </c>
      <c r="D129" s="5">
        <v>34.4</v>
      </c>
      <c r="E129" s="5">
        <v>18.25</v>
      </c>
      <c r="F129" s="5">
        <v>0</v>
      </c>
      <c r="G129" s="5">
        <f>1/6.8308</f>
        <v>0.14639573695613983</v>
      </c>
      <c r="H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3">
      <c r="A130" s="5">
        <v>60</v>
      </c>
      <c r="B130" s="5">
        <v>300000</v>
      </c>
      <c r="C130" s="5">
        <v>3</v>
      </c>
      <c r="D130" s="5">
        <v>34.4</v>
      </c>
      <c r="E130" s="5">
        <v>18.25</v>
      </c>
      <c r="F130" s="5">
        <v>0</v>
      </c>
      <c r="G130" s="5">
        <f>1/6.80661</f>
        <v>0.14691601252312092</v>
      </c>
      <c r="H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3">
      <c r="A131" s="5">
        <v>1</v>
      </c>
      <c r="B131" s="5">
        <v>300000</v>
      </c>
      <c r="C131" s="5">
        <v>3</v>
      </c>
      <c r="D131" s="5">
        <v>18.25</v>
      </c>
      <c r="E131" s="5">
        <v>34.4</v>
      </c>
      <c r="F131" s="5">
        <v>0</v>
      </c>
      <c r="G131" s="5">
        <v>0.1483928105809354</v>
      </c>
      <c r="H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3">
      <c r="A132" s="5">
        <v>5</v>
      </c>
      <c r="B132" s="5">
        <v>300000</v>
      </c>
      <c r="C132" s="5">
        <v>3</v>
      </c>
      <c r="D132" s="5">
        <v>18.25</v>
      </c>
      <c r="E132" s="5">
        <v>34.4</v>
      </c>
      <c r="F132" s="5">
        <v>0</v>
      </c>
      <c r="G132" s="5">
        <v>0.15017480947154596</v>
      </c>
      <c r="H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3">
      <c r="A133" s="5">
        <v>12.5</v>
      </c>
      <c r="B133" s="5">
        <v>300000</v>
      </c>
      <c r="C133" s="5">
        <v>3</v>
      </c>
      <c r="D133" s="5">
        <v>18.25</v>
      </c>
      <c r="E133" s="5">
        <v>34.4</v>
      </c>
      <c r="F133" s="5">
        <v>0</v>
      </c>
      <c r="G133" s="5">
        <v>0.15231927311713983</v>
      </c>
      <c r="H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3">
      <c r="A134" s="5">
        <v>22.5</v>
      </c>
      <c r="B134" s="5">
        <v>300000</v>
      </c>
      <c r="C134" s="5">
        <v>3</v>
      </c>
      <c r="D134" s="5">
        <v>18.25</v>
      </c>
      <c r="E134" s="5">
        <v>34.4</v>
      </c>
      <c r="F134" s="5">
        <v>0</v>
      </c>
      <c r="G134" s="5">
        <v>0.15293496581708174</v>
      </c>
      <c r="H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3">
      <c r="A135" s="5">
        <v>37.5</v>
      </c>
      <c r="B135" s="5">
        <v>300000</v>
      </c>
      <c r="C135" s="5">
        <v>3</v>
      </c>
      <c r="D135" s="5">
        <v>18.25</v>
      </c>
      <c r="E135" s="5">
        <v>34.4</v>
      </c>
      <c r="F135" s="5">
        <v>0</v>
      </c>
      <c r="G135" s="5">
        <v>0.15345727774241844</v>
      </c>
      <c r="H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3">
      <c r="A136" s="5">
        <v>60</v>
      </c>
      <c r="B136" s="5">
        <v>300000</v>
      </c>
      <c r="C136" s="5">
        <v>3</v>
      </c>
      <c r="D136" s="5">
        <v>18.25</v>
      </c>
      <c r="E136" s="5">
        <v>34.4</v>
      </c>
      <c r="F136" s="5">
        <v>0</v>
      </c>
      <c r="G136" s="5">
        <v>0.15357502641172058</v>
      </c>
      <c r="H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3">
      <c r="A137" s="5">
        <v>1</v>
      </c>
      <c r="B137" s="5">
        <v>300000</v>
      </c>
      <c r="C137" s="5">
        <v>3</v>
      </c>
      <c r="D137" s="5">
        <v>34.4</v>
      </c>
      <c r="E137" s="5">
        <v>18.25</v>
      </c>
      <c r="F137" s="5">
        <v>21.632653059999999</v>
      </c>
      <c r="G137" s="5">
        <f>1/8.03324</f>
        <v>0.12448277407372368</v>
      </c>
      <c r="H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3">
      <c r="A138" s="5">
        <v>5</v>
      </c>
      <c r="B138" s="5">
        <v>300000</v>
      </c>
      <c r="C138" s="5">
        <v>3</v>
      </c>
      <c r="D138" s="5">
        <v>34.4</v>
      </c>
      <c r="E138" s="5">
        <v>18.25</v>
      </c>
      <c r="F138" s="5">
        <v>21.632653059999999</v>
      </c>
      <c r="G138" s="5">
        <f>1/8.11312</f>
        <v>0.12325714398406531</v>
      </c>
      <c r="H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3">
      <c r="A139" s="5">
        <v>12.5</v>
      </c>
      <c r="B139" s="5">
        <v>300000</v>
      </c>
      <c r="C139" s="5">
        <v>3</v>
      </c>
      <c r="D139" s="5">
        <v>34.4</v>
      </c>
      <c r="E139" s="5">
        <v>18.25</v>
      </c>
      <c r="F139" s="5">
        <v>21.632653059999999</v>
      </c>
      <c r="G139" s="5">
        <f>1/7.85858</f>
        <v>0.12724945219110831</v>
      </c>
      <c r="H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3">
      <c r="A140" s="5">
        <v>22.5</v>
      </c>
      <c r="B140" s="5">
        <v>300000</v>
      </c>
      <c r="C140" s="5">
        <v>3</v>
      </c>
      <c r="D140" s="5">
        <v>34.4</v>
      </c>
      <c r="E140" s="5">
        <v>18.25</v>
      </c>
      <c r="F140" s="5">
        <v>21.632653059999999</v>
      </c>
      <c r="G140" s="5">
        <f>1/7.85049</f>
        <v>0.12738058388712042</v>
      </c>
      <c r="H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3">
      <c r="A141" s="5">
        <v>37.5</v>
      </c>
      <c r="B141" s="5">
        <v>300000</v>
      </c>
      <c r="C141" s="5">
        <v>3</v>
      </c>
      <c r="D141" s="5">
        <v>34.4</v>
      </c>
      <c r="E141" s="5">
        <v>18.25</v>
      </c>
      <c r="F141" s="5">
        <v>21.632653059999999</v>
      </c>
      <c r="G141" s="5">
        <f>1/7.84785</f>
        <v>0.12742343444382856</v>
      </c>
      <c r="H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3">
      <c r="A142" s="5">
        <v>60</v>
      </c>
      <c r="B142" s="5">
        <v>300000</v>
      </c>
      <c r="C142" s="5">
        <v>3</v>
      </c>
      <c r="D142" s="5">
        <v>34.4</v>
      </c>
      <c r="E142" s="5">
        <v>18.25</v>
      </c>
      <c r="F142" s="5">
        <v>21.632653059999999</v>
      </c>
      <c r="G142" s="5">
        <f>1/7.84749</f>
        <v>0.12742927993536787</v>
      </c>
      <c r="H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3">
      <c r="A143" s="5">
        <v>1</v>
      </c>
      <c r="B143" s="5">
        <v>300000</v>
      </c>
      <c r="C143" s="5">
        <v>3</v>
      </c>
      <c r="D143" s="5">
        <v>34.4</v>
      </c>
      <c r="E143" s="5">
        <v>18.25</v>
      </c>
      <c r="F143" s="5">
        <v>39.7260274</v>
      </c>
      <c r="G143" s="5">
        <f>1/8.68634</f>
        <v>0.1151232855264703</v>
      </c>
      <c r="H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3">
      <c r="A144" s="5">
        <v>5</v>
      </c>
      <c r="B144" s="5">
        <v>300000</v>
      </c>
      <c r="C144" s="5">
        <v>3</v>
      </c>
      <c r="D144" s="5">
        <v>34.4</v>
      </c>
      <c r="E144" s="5">
        <v>18.25</v>
      </c>
      <c r="F144" s="5">
        <v>39.7260274</v>
      </c>
      <c r="G144" s="5">
        <f>1/8.51469</f>
        <v>0.11744408780589781</v>
      </c>
      <c r="H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3">
      <c r="A145" s="5">
        <v>12.5</v>
      </c>
      <c r="B145" s="5">
        <v>300000</v>
      </c>
      <c r="C145" s="5">
        <v>3</v>
      </c>
      <c r="D145" s="5">
        <v>34.4</v>
      </c>
      <c r="E145" s="5">
        <v>18.25</v>
      </c>
      <c r="F145" s="5">
        <v>39.7260274</v>
      </c>
      <c r="G145" s="5">
        <f>1/8.42926</f>
        <v>0.11863437597131896</v>
      </c>
      <c r="H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3">
      <c r="A146" s="5">
        <v>22.5</v>
      </c>
      <c r="B146" s="5">
        <v>300000</v>
      </c>
      <c r="C146" s="5">
        <v>3</v>
      </c>
      <c r="D146" s="5">
        <v>34.4</v>
      </c>
      <c r="E146" s="5">
        <v>18.25</v>
      </c>
      <c r="F146" s="5">
        <v>39.7260274</v>
      </c>
      <c r="G146" s="5">
        <f>1/8.41746</f>
        <v>0.11880068334153057</v>
      </c>
      <c r="H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3">
      <c r="A147" s="5">
        <v>37.5</v>
      </c>
      <c r="B147" s="5">
        <v>300000</v>
      </c>
      <c r="C147" s="5">
        <v>3</v>
      </c>
      <c r="D147" s="5">
        <v>34.4</v>
      </c>
      <c r="E147" s="5">
        <v>18.25</v>
      </c>
      <c r="F147" s="5">
        <v>39.7260274</v>
      </c>
      <c r="G147" s="5">
        <f>1/8.41336</f>
        <v>0.11885857731037301</v>
      </c>
      <c r="H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3">
      <c r="A148" s="5">
        <v>60</v>
      </c>
      <c r="B148" s="5">
        <v>300000</v>
      </c>
      <c r="C148" s="5">
        <v>3</v>
      </c>
      <c r="D148" s="5">
        <v>34.4</v>
      </c>
      <c r="E148" s="5">
        <v>18.25</v>
      </c>
      <c r="F148" s="5">
        <v>39.7260274</v>
      </c>
      <c r="G148" s="5">
        <f>1/8.41273</f>
        <v>0.11886747821456294</v>
      </c>
      <c r="H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3">
      <c r="A149" s="5">
        <v>1</v>
      </c>
      <c r="B149" s="5">
        <v>300000</v>
      </c>
      <c r="C149" s="5">
        <v>3</v>
      </c>
      <c r="D149" s="5">
        <v>34.4</v>
      </c>
      <c r="E149" s="5">
        <v>18.25</v>
      </c>
      <c r="F149" s="5">
        <v>61.702127660000002</v>
      </c>
      <c r="G149" s="5">
        <f>1/9.77036</f>
        <v>0.10235037398826655</v>
      </c>
      <c r="H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3">
      <c r="A150" s="5">
        <v>5</v>
      </c>
      <c r="B150" s="5">
        <v>300000</v>
      </c>
      <c r="C150" s="5">
        <v>3</v>
      </c>
      <c r="D150" s="5">
        <v>34.4</v>
      </c>
      <c r="E150" s="5">
        <v>18.25</v>
      </c>
      <c r="F150" s="5">
        <v>61.702127660000002</v>
      </c>
      <c r="G150" s="5">
        <f>1/9.50788</f>
        <v>0.10517591723917424</v>
      </c>
      <c r="H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3">
      <c r="A151" s="5">
        <v>12.5</v>
      </c>
      <c r="B151" s="5">
        <v>300000</v>
      </c>
      <c r="C151" s="5">
        <v>3</v>
      </c>
      <c r="D151" s="5">
        <v>34.4</v>
      </c>
      <c r="E151" s="5">
        <v>18.25</v>
      </c>
      <c r="F151" s="5">
        <v>61.702127660000002</v>
      </c>
      <c r="G151" s="5">
        <f>1/9.38524</f>
        <v>0.10655028534166415</v>
      </c>
      <c r="H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3">
      <c r="A152" s="5">
        <v>22.5</v>
      </c>
      <c r="B152" s="5">
        <v>300000</v>
      </c>
      <c r="C152" s="5">
        <v>3</v>
      </c>
      <c r="D152" s="5">
        <v>34.4</v>
      </c>
      <c r="E152" s="5">
        <v>18.25</v>
      </c>
      <c r="F152" s="5">
        <v>61.702127660000002</v>
      </c>
      <c r="G152" s="5">
        <f>1/9.37029</f>
        <v>0.10672028293681411</v>
      </c>
      <c r="H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3">
      <c r="A153" s="5">
        <v>37.5</v>
      </c>
      <c r="B153" s="5">
        <v>300000</v>
      </c>
      <c r="C153" s="5">
        <v>3</v>
      </c>
      <c r="D153" s="5">
        <v>34.4</v>
      </c>
      <c r="E153" s="5">
        <v>18.25</v>
      </c>
      <c r="F153" s="5">
        <v>61.702127660000002</v>
      </c>
      <c r="G153" s="5">
        <f>1/9.36506</f>
        <v>0.10677988181602681</v>
      </c>
      <c r="H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3">
      <c r="A154" s="5">
        <v>60</v>
      </c>
      <c r="B154" s="5">
        <v>300000</v>
      </c>
      <c r="C154" s="5">
        <v>3</v>
      </c>
      <c r="D154" s="5">
        <v>34.4</v>
      </c>
      <c r="E154" s="5">
        <v>18.25</v>
      </c>
      <c r="F154" s="5">
        <v>61.702127660000002</v>
      </c>
      <c r="G154" s="5">
        <f>1/9.36421</f>
        <v>0.10678957434743561</v>
      </c>
      <c r="H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3">
      <c r="A155" s="5">
        <v>1</v>
      </c>
      <c r="B155" s="5">
        <v>300000</v>
      </c>
      <c r="C155" s="5">
        <v>3</v>
      </c>
      <c r="D155" s="5">
        <v>34.4</v>
      </c>
      <c r="E155" s="5">
        <v>18.25</v>
      </c>
      <c r="F155" s="5">
        <v>75.652173910000002</v>
      </c>
      <c r="G155" s="5">
        <f>1/11.31668</f>
        <v>8.8365138892325307E-2</v>
      </c>
      <c r="H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3">
      <c r="A156" s="5">
        <v>5</v>
      </c>
      <c r="B156" s="5">
        <v>300000</v>
      </c>
      <c r="C156" s="5">
        <v>3</v>
      </c>
      <c r="D156" s="5">
        <v>34.4</v>
      </c>
      <c r="E156" s="5">
        <v>18.25</v>
      </c>
      <c r="F156" s="5">
        <v>75.652173910000002</v>
      </c>
      <c r="G156" s="5">
        <f>1/10.85346</f>
        <v>9.2136516834262994E-2</v>
      </c>
      <c r="H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3">
      <c r="A157" s="5">
        <v>12.5</v>
      </c>
      <c r="B157" s="5">
        <v>300000</v>
      </c>
      <c r="C157" s="5">
        <v>3</v>
      </c>
      <c r="D157" s="5">
        <v>34.4</v>
      </c>
      <c r="E157" s="5">
        <v>18.25</v>
      </c>
      <c r="F157" s="5">
        <v>75.652173910000002</v>
      </c>
      <c r="G157" s="5">
        <f>1/10.65474</f>
        <v>9.3854941556527891E-2</v>
      </c>
      <c r="H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3">
      <c r="A158" s="5">
        <v>22.5</v>
      </c>
      <c r="B158" s="5">
        <v>300000</v>
      </c>
      <c r="C158" s="5">
        <v>3</v>
      </c>
      <c r="D158" s="5">
        <v>34.4</v>
      </c>
      <c r="E158" s="5">
        <v>18.25</v>
      </c>
      <c r="F158" s="5">
        <v>75.652173910000002</v>
      </c>
      <c r="G158" s="5">
        <f>1/10.63755</f>
        <v>9.4006608664589125E-2</v>
      </c>
      <c r="H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3">
      <c r="A159" s="5">
        <v>37.5</v>
      </c>
      <c r="B159" s="5">
        <v>300000</v>
      </c>
      <c r="C159" s="5">
        <v>3</v>
      </c>
      <c r="D159" s="5">
        <v>34.4</v>
      </c>
      <c r="E159" s="5">
        <v>18.25</v>
      </c>
      <c r="F159" s="5">
        <v>75.652173910000002</v>
      </c>
      <c r="G159" s="5">
        <f>1/10.63363</f>
        <v>9.4041263425565874E-2</v>
      </c>
      <c r="H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3">
      <c r="A160" s="5">
        <v>60</v>
      </c>
      <c r="B160" s="5">
        <v>300000</v>
      </c>
      <c r="C160" s="5">
        <v>3</v>
      </c>
      <c r="D160" s="5">
        <v>34.4</v>
      </c>
      <c r="E160" s="5">
        <v>18.25</v>
      </c>
      <c r="F160" s="5">
        <v>75.652173910000002</v>
      </c>
      <c r="G160" s="5">
        <f>1/10.45807</f>
        <v>9.5619937521932832E-2</v>
      </c>
      <c r="H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3">
      <c r="A161" s="5">
        <v>1</v>
      </c>
      <c r="B161" s="5">
        <v>300000</v>
      </c>
      <c r="C161" s="5">
        <v>3</v>
      </c>
      <c r="D161" s="5">
        <v>34.4</v>
      </c>
      <c r="E161" s="5">
        <v>18.25</v>
      </c>
      <c r="F161" s="5">
        <v>85.294117650000004</v>
      </c>
      <c r="G161" s="5">
        <f>1/12.50004</f>
        <v>7.999974400081919E-2</v>
      </c>
      <c r="H161" s="1"/>
    </row>
    <row r="162" spans="1:17" x14ac:dyDescent="0.3">
      <c r="A162" s="5">
        <v>5</v>
      </c>
      <c r="B162" s="5">
        <v>300000</v>
      </c>
      <c r="C162" s="5">
        <v>3</v>
      </c>
      <c r="D162" s="5">
        <v>34.4</v>
      </c>
      <c r="E162" s="5">
        <v>18.25</v>
      </c>
      <c r="F162" s="5">
        <v>85.294117650000004</v>
      </c>
      <c r="G162" s="5">
        <f>1/11.90285</f>
        <v>8.4013492566906239E-2</v>
      </c>
      <c r="H162" s="1"/>
    </row>
    <row r="163" spans="1:17" x14ac:dyDescent="0.3">
      <c r="A163" s="5">
        <v>12.5</v>
      </c>
      <c r="B163" s="5">
        <v>300000</v>
      </c>
      <c r="C163" s="5">
        <v>3</v>
      </c>
      <c r="D163" s="5">
        <v>34.4</v>
      </c>
      <c r="E163" s="5">
        <v>18.25</v>
      </c>
      <c r="F163" s="5">
        <v>85.294117650000004</v>
      </c>
      <c r="G163" s="5">
        <f>1/11.63095</f>
        <v>8.5977499688331557E-2</v>
      </c>
      <c r="H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3">
      <c r="A164" s="5">
        <v>22.5</v>
      </c>
      <c r="B164" s="5">
        <v>300000</v>
      </c>
      <c r="C164" s="5">
        <v>3</v>
      </c>
      <c r="D164" s="5">
        <v>34.4</v>
      </c>
      <c r="E164" s="5">
        <v>18.25</v>
      </c>
      <c r="F164" s="5">
        <v>85.294117650000004</v>
      </c>
      <c r="G164" s="5">
        <f>1/11.60786</f>
        <v>8.6148523500455723E-2</v>
      </c>
      <c r="H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3">
      <c r="A165" s="5">
        <v>37.5</v>
      </c>
      <c r="B165" s="5">
        <v>300000</v>
      </c>
      <c r="C165" s="5">
        <v>3</v>
      </c>
      <c r="D165" s="5">
        <v>34.4</v>
      </c>
      <c r="E165" s="5">
        <v>18.25</v>
      </c>
      <c r="F165" s="5">
        <v>85.294117650000004</v>
      </c>
      <c r="G165" s="5">
        <f>1/11.60401</f>
        <v>8.6177106017661126E-2</v>
      </c>
      <c r="H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3">
      <c r="A166" s="5">
        <v>60</v>
      </c>
      <c r="B166" s="5">
        <v>300000</v>
      </c>
      <c r="C166" s="5">
        <v>3</v>
      </c>
      <c r="D166" s="5">
        <v>34.4</v>
      </c>
      <c r="E166" s="5">
        <v>18.25</v>
      </c>
      <c r="F166" s="5">
        <v>85.294117650000004</v>
      </c>
      <c r="G166" s="5">
        <f>1/10.45571</f>
        <v>9.5641520279349759E-2</v>
      </c>
      <c r="H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3">
      <c r="A167" s="5">
        <v>5</v>
      </c>
      <c r="B167" s="5">
        <v>300000</v>
      </c>
      <c r="C167" s="5">
        <v>6</v>
      </c>
      <c r="D167" s="5">
        <v>8.9</v>
      </c>
      <c r="E167" s="5">
        <v>6.25</v>
      </c>
      <c r="F167" s="5">
        <v>0</v>
      </c>
      <c r="G167" s="5">
        <f>1/5.35468</f>
        <v>0.1867525230265861</v>
      </c>
      <c r="H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3">
      <c r="A168" s="5">
        <v>12.5</v>
      </c>
      <c r="B168" s="5">
        <v>300000</v>
      </c>
      <c r="C168" s="5">
        <v>6</v>
      </c>
      <c r="D168" s="5">
        <v>8.9</v>
      </c>
      <c r="E168" s="5">
        <v>6.25</v>
      </c>
      <c r="F168" s="5">
        <v>0</v>
      </c>
      <c r="G168" s="5">
        <f>1/5.31525</f>
        <v>0.1881379050844269</v>
      </c>
      <c r="H168" s="1"/>
      <c r="J168" s="1"/>
      <c r="K168" s="1"/>
      <c r="L168" s="1"/>
      <c r="M168" s="1"/>
      <c r="N168" s="1"/>
      <c r="O168" s="1"/>
      <c r="P168" s="2"/>
      <c r="Q168" s="1"/>
    </row>
    <row r="169" spans="1:17" x14ac:dyDescent="0.3">
      <c r="A169" s="5">
        <v>22.5</v>
      </c>
      <c r="B169" s="5">
        <v>300000</v>
      </c>
      <c r="C169" s="5">
        <v>6</v>
      </c>
      <c r="D169" s="5">
        <v>8.9</v>
      </c>
      <c r="E169" s="5">
        <v>6.25</v>
      </c>
      <c r="F169" s="5">
        <v>0</v>
      </c>
      <c r="G169" s="5">
        <f>1/5.30174</f>
        <v>0.18861732186037039</v>
      </c>
      <c r="H169" s="1"/>
      <c r="J169" s="1"/>
      <c r="K169" s="1"/>
      <c r="L169" s="1"/>
      <c r="M169" s="1"/>
      <c r="N169" s="1"/>
      <c r="O169" s="1"/>
      <c r="P169" s="2"/>
      <c r="Q169" s="1"/>
    </row>
    <row r="170" spans="1:17" x14ac:dyDescent="0.3">
      <c r="A170" s="5">
        <v>37.5</v>
      </c>
      <c r="B170" s="5">
        <v>300000</v>
      </c>
      <c r="C170" s="5">
        <v>6</v>
      </c>
      <c r="D170" s="5">
        <v>8.9</v>
      </c>
      <c r="E170" s="5">
        <v>6.25</v>
      </c>
      <c r="F170" s="5">
        <v>0</v>
      </c>
      <c r="G170" s="5">
        <f>1/5.294</f>
        <v>0.18889308651303363</v>
      </c>
      <c r="H170" s="1"/>
      <c r="J170" s="1"/>
      <c r="K170" s="1"/>
      <c r="L170" s="1"/>
      <c r="M170" s="1"/>
      <c r="N170" s="1"/>
      <c r="O170" s="1"/>
      <c r="P170" s="2"/>
      <c r="Q170" s="1"/>
    </row>
    <row r="171" spans="1:17" x14ac:dyDescent="0.3">
      <c r="A171" s="5">
        <v>60</v>
      </c>
      <c r="B171" s="5">
        <v>300000</v>
      </c>
      <c r="C171" s="5">
        <v>6</v>
      </c>
      <c r="D171" s="5">
        <v>8.9</v>
      </c>
      <c r="E171" s="5">
        <v>6.25</v>
      </c>
      <c r="F171" s="5">
        <v>0</v>
      </c>
      <c r="G171" s="5">
        <f>1/5.29271</f>
        <v>0.18893912570308974</v>
      </c>
      <c r="H171" s="1"/>
      <c r="J171" s="1"/>
      <c r="K171" s="1"/>
      <c r="L171" s="1"/>
      <c r="M171" s="1"/>
      <c r="N171" s="1"/>
      <c r="O171" s="1"/>
      <c r="P171" s="2"/>
      <c r="Q171" s="1"/>
    </row>
    <row r="172" spans="1:17" x14ac:dyDescent="0.3">
      <c r="A172" s="5">
        <v>5</v>
      </c>
      <c r="B172" s="5">
        <v>300000</v>
      </c>
      <c r="C172" s="5">
        <v>6</v>
      </c>
      <c r="D172" s="5">
        <v>6.25</v>
      </c>
      <c r="E172" s="5">
        <v>8.9</v>
      </c>
      <c r="F172" s="5">
        <v>0</v>
      </c>
      <c r="G172" s="5">
        <v>0.20968421957701816</v>
      </c>
      <c r="H172" s="1"/>
      <c r="J172" s="1"/>
      <c r="K172" s="1"/>
      <c r="L172" s="1"/>
      <c r="M172" s="1"/>
      <c r="N172" s="1"/>
      <c r="O172" s="1"/>
      <c r="P172" s="2"/>
      <c r="Q172" s="1"/>
    </row>
    <row r="173" spans="1:17" x14ac:dyDescent="0.3">
      <c r="A173" s="5">
        <v>12.5</v>
      </c>
      <c r="B173" s="5">
        <v>300000</v>
      </c>
      <c r="C173" s="5">
        <v>6</v>
      </c>
      <c r="D173" s="5">
        <v>6.25</v>
      </c>
      <c r="E173" s="5">
        <v>8.9</v>
      </c>
      <c r="F173" s="5">
        <v>0</v>
      </c>
      <c r="G173" s="5">
        <v>0.21044375043291436</v>
      </c>
      <c r="H173" s="1"/>
      <c r="J173" s="1"/>
      <c r="K173" s="1"/>
      <c r="L173" s="1"/>
      <c r="M173" s="1"/>
      <c r="N173" s="1"/>
      <c r="O173" s="1"/>
      <c r="P173" s="2"/>
      <c r="Q173" s="1"/>
    </row>
    <row r="174" spans="1:17" x14ac:dyDescent="0.3">
      <c r="A174" s="5">
        <v>22.5</v>
      </c>
      <c r="B174" s="5">
        <v>300000</v>
      </c>
      <c r="C174" s="5">
        <v>6</v>
      </c>
      <c r="D174" s="5">
        <v>6.25</v>
      </c>
      <c r="E174" s="5">
        <v>8.9</v>
      </c>
      <c r="F174" s="5">
        <v>0</v>
      </c>
      <c r="G174" s="5">
        <v>0.21072023784539384</v>
      </c>
      <c r="H174" s="1"/>
      <c r="J174" s="1"/>
      <c r="K174" s="1"/>
      <c r="L174" s="1"/>
      <c r="M174" s="1"/>
      <c r="N174" s="1"/>
      <c r="O174" s="1"/>
      <c r="P174" s="2"/>
      <c r="Q174" s="1"/>
    </row>
    <row r="175" spans="1:17" x14ac:dyDescent="0.3">
      <c r="A175" s="5">
        <v>37.5</v>
      </c>
      <c r="B175" s="5">
        <v>300000</v>
      </c>
      <c r="C175" s="5">
        <v>6</v>
      </c>
      <c r="D175" s="5">
        <v>6.25</v>
      </c>
      <c r="E175" s="5">
        <v>8.9</v>
      </c>
      <c r="F175" s="5">
        <v>0</v>
      </c>
      <c r="G175" s="5">
        <v>0.21079464993328456</v>
      </c>
      <c r="H175" s="1"/>
      <c r="J175" s="1"/>
      <c r="K175" s="1"/>
      <c r="L175" s="1"/>
      <c r="M175" s="1"/>
      <c r="N175" s="1"/>
      <c r="O175" s="1"/>
      <c r="P175" s="2"/>
      <c r="Q175" s="1"/>
    </row>
    <row r="176" spans="1:17" x14ac:dyDescent="0.3">
      <c r="A176" s="5">
        <v>60</v>
      </c>
      <c r="B176" s="5">
        <v>300000</v>
      </c>
      <c r="C176" s="5">
        <v>6</v>
      </c>
      <c r="D176" s="5">
        <v>6.25</v>
      </c>
      <c r="E176" s="5">
        <v>8.9</v>
      </c>
      <c r="F176" s="5">
        <v>0</v>
      </c>
      <c r="G176" s="5">
        <v>0.2107949226905734</v>
      </c>
      <c r="H176" s="1"/>
      <c r="J176" s="1"/>
      <c r="K176" s="1"/>
      <c r="L176" s="1"/>
      <c r="M176" s="1"/>
      <c r="N176" s="1"/>
      <c r="O176" s="1"/>
      <c r="P176" s="2"/>
      <c r="Q176" s="1"/>
    </row>
    <row r="177" spans="1:17" x14ac:dyDescent="0.3">
      <c r="A177" s="5">
        <v>5</v>
      </c>
      <c r="B177" s="5">
        <v>300000</v>
      </c>
      <c r="C177" s="5">
        <v>6</v>
      </c>
      <c r="D177" s="5">
        <v>8.9</v>
      </c>
      <c r="E177" s="5">
        <v>6.25</v>
      </c>
      <c r="F177" s="5">
        <v>55.208329999999997</v>
      </c>
      <c r="G177" s="5">
        <f>1/7.59675</f>
        <v>0.13163523875341429</v>
      </c>
      <c r="H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3">
      <c r="A178" s="5">
        <v>12.5</v>
      </c>
      <c r="B178" s="5">
        <v>300000</v>
      </c>
      <c r="C178" s="5">
        <v>6</v>
      </c>
      <c r="D178" s="5">
        <v>8.9</v>
      </c>
      <c r="E178" s="5">
        <v>6.25</v>
      </c>
      <c r="F178" s="5">
        <v>55.208329999999997</v>
      </c>
      <c r="G178" s="5">
        <f>1/7.46051</f>
        <v>0.13403909384210999</v>
      </c>
      <c r="H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3">
      <c r="A179" s="5">
        <v>22.5</v>
      </c>
      <c r="B179" s="5">
        <v>300000</v>
      </c>
      <c r="C179" s="5">
        <v>6</v>
      </c>
      <c r="D179" s="5">
        <v>8.9</v>
      </c>
      <c r="E179" s="5">
        <v>6.25</v>
      </c>
      <c r="F179" s="5">
        <v>55.208329999999997</v>
      </c>
      <c r="G179" s="5">
        <f>1/7.41808</f>
        <v>0.13480577184392728</v>
      </c>
      <c r="H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3">
      <c r="A180" s="5">
        <v>37.5</v>
      </c>
      <c r="B180" s="5">
        <v>300000</v>
      </c>
      <c r="C180" s="5">
        <v>6</v>
      </c>
      <c r="D180" s="5">
        <v>8.9</v>
      </c>
      <c r="E180" s="5">
        <v>6.25</v>
      </c>
      <c r="F180" s="5">
        <v>55.208329999999997</v>
      </c>
      <c r="G180" s="5">
        <f>1/7.39415</f>
        <v>0.13524204945801749</v>
      </c>
      <c r="H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3">
      <c r="A181" s="5">
        <v>60</v>
      </c>
      <c r="B181" s="5">
        <v>300000</v>
      </c>
      <c r="C181" s="5">
        <v>6</v>
      </c>
      <c r="D181" s="5">
        <v>8.9</v>
      </c>
      <c r="E181" s="5">
        <v>6.25</v>
      </c>
      <c r="F181" s="5">
        <v>55.208329999999997</v>
      </c>
      <c r="G181" s="5">
        <f>1/7.39022</f>
        <v>0.13531396900227596</v>
      </c>
      <c r="H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3">
      <c r="A182" s="5">
        <v>5</v>
      </c>
      <c r="B182" s="5">
        <v>300000</v>
      </c>
      <c r="C182" s="5">
        <v>6</v>
      </c>
      <c r="D182" s="5">
        <v>17.399999999999999</v>
      </c>
      <c r="E182" s="5">
        <v>12.25</v>
      </c>
      <c r="F182" s="5">
        <v>0</v>
      </c>
      <c r="G182" s="5">
        <f>1/4.58282</f>
        <v>0.21820625728263385</v>
      </c>
      <c r="H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3">
      <c r="A183" s="5">
        <v>12.5</v>
      </c>
      <c r="B183" s="5">
        <v>300000</v>
      </c>
      <c r="C183" s="5">
        <v>6</v>
      </c>
      <c r="D183" s="5">
        <v>17.399999999999999</v>
      </c>
      <c r="E183" s="5">
        <v>12.25</v>
      </c>
      <c r="F183" s="5">
        <v>0</v>
      </c>
      <c r="G183" s="5">
        <f>1/4.54371</f>
        <v>0.22008446841897922</v>
      </c>
      <c r="H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3">
      <c r="A184" s="5">
        <v>22.5</v>
      </c>
      <c r="B184" s="5">
        <v>300000</v>
      </c>
      <c r="C184" s="5">
        <v>6</v>
      </c>
      <c r="D184" s="5">
        <v>17.399999999999999</v>
      </c>
      <c r="E184" s="5">
        <v>12.25</v>
      </c>
      <c r="F184" s="5">
        <v>0</v>
      </c>
      <c r="G184" s="5">
        <f>1/4.52743</f>
        <v>0.22087586113976362</v>
      </c>
      <c r="H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3">
      <c r="A185" s="5">
        <v>37.5</v>
      </c>
      <c r="B185" s="5">
        <v>300000</v>
      </c>
      <c r="C185" s="5">
        <v>6</v>
      </c>
      <c r="D185" s="5">
        <v>17.399999999999999</v>
      </c>
      <c r="E185" s="5">
        <v>12.25</v>
      </c>
      <c r="F185" s="5">
        <v>0</v>
      </c>
      <c r="G185" s="5">
        <f>1/4.51343</f>
        <v>0.22156098576913791</v>
      </c>
      <c r="H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3">
      <c r="A186" s="5">
        <v>60</v>
      </c>
      <c r="B186" s="5">
        <v>300000</v>
      </c>
      <c r="C186" s="5">
        <v>6</v>
      </c>
      <c r="D186" s="5">
        <v>17.399999999999999</v>
      </c>
      <c r="E186" s="5">
        <v>12.25</v>
      </c>
      <c r="F186" s="5">
        <v>0</v>
      </c>
      <c r="G186" s="5">
        <f>1/4.50886</f>
        <v>0.22178555111491596</v>
      </c>
      <c r="H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3">
      <c r="A187" s="5">
        <v>5</v>
      </c>
      <c r="B187" s="5">
        <v>300000</v>
      </c>
      <c r="C187" s="5">
        <v>6</v>
      </c>
      <c r="D187" s="5">
        <v>12.25</v>
      </c>
      <c r="E187" s="5">
        <v>17.399999999999999</v>
      </c>
      <c r="F187" s="5">
        <v>0</v>
      </c>
      <c r="G187" s="5">
        <v>0.2447832390461509</v>
      </c>
      <c r="H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3">
      <c r="A188" s="5">
        <v>12.5</v>
      </c>
      <c r="B188" s="5">
        <v>300000</v>
      </c>
      <c r="C188" s="5">
        <v>6</v>
      </c>
      <c r="D188" s="5">
        <v>12.25</v>
      </c>
      <c r="E188" s="5">
        <v>17.399999999999999</v>
      </c>
      <c r="F188" s="5">
        <v>0</v>
      </c>
      <c r="G188" s="5">
        <v>0.24579316227448367</v>
      </c>
      <c r="H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3">
      <c r="A189" s="5">
        <v>22.5</v>
      </c>
      <c r="B189" s="5">
        <v>300000</v>
      </c>
      <c r="C189" s="5">
        <v>6</v>
      </c>
      <c r="D189" s="5">
        <v>12.25</v>
      </c>
      <c r="E189" s="5">
        <v>17.399999999999999</v>
      </c>
      <c r="F189" s="5">
        <v>0</v>
      </c>
      <c r="G189" s="5">
        <v>0.24621893201744774</v>
      </c>
      <c r="H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3">
      <c r="A190" s="5">
        <v>37.5</v>
      </c>
      <c r="B190" s="5">
        <v>300000</v>
      </c>
      <c r="C190" s="5">
        <v>6</v>
      </c>
      <c r="D190" s="5">
        <v>12.25</v>
      </c>
      <c r="E190" s="5">
        <v>17.399999999999999</v>
      </c>
      <c r="F190" s="5">
        <v>0</v>
      </c>
      <c r="G190" s="5">
        <v>0.2464413297689933</v>
      </c>
      <c r="H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3">
      <c r="A191" s="5">
        <v>60</v>
      </c>
      <c r="B191" s="5">
        <v>300000</v>
      </c>
      <c r="C191" s="5">
        <v>6</v>
      </c>
      <c r="D191" s="5">
        <v>12.25</v>
      </c>
      <c r="E191" s="5">
        <v>17.399999999999999</v>
      </c>
      <c r="F191" s="5">
        <v>0</v>
      </c>
      <c r="G191" s="5">
        <v>0.24646492063246747</v>
      </c>
      <c r="H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3">
      <c r="A192" s="5">
        <v>5</v>
      </c>
      <c r="B192" s="5">
        <v>300000</v>
      </c>
      <c r="C192" s="5">
        <v>6</v>
      </c>
      <c r="D192" s="5">
        <v>17.399999999999999</v>
      </c>
      <c r="E192" s="5">
        <v>12.25</v>
      </c>
      <c r="F192" s="5">
        <v>60.227269999999997</v>
      </c>
      <c r="G192" s="5">
        <f>1/6.78292</f>
        <v>0.14742913081681636</v>
      </c>
      <c r="H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3">
      <c r="A193" s="5">
        <v>12.5</v>
      </c>
      <c r="B193" s="5">
        <v>300000</v>
      </c>
      <c r="C193" s="5">
        <v>6</v>
      </c>
      <c r="D193" s="5">
        <v>17.399999999999999</v>
      </c>
      <c r="E193" s="5">
        <v>12.25</v>
      </c>
      <c r="F193" s="5">
        <v>60.227269999999997</v>
      </c>
      <c r="G193" s="5">
        <f>1/6.6419</f>
        <v>0.15055932790316023</v>
      </c>
      <c r="H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3">
      <c r="A194" s="5">
        <v>22.5</v>
      </c>
      <c r="B194" s="5">
        <v>300000</v>
      </c>
      <c r="C194" s="5">
        <v>6</v>
      </c>
      <c r="D194" s="5">
        <v>17.399999999999999</v>
      </c>
      <c r="E194" s="5">
        <v>12.25</v>
      </c>
      <c r="F194" s="5">
        <v>60.227269999999997</v>
      </c>
      <c r="G194" s="5">
        <f>1/6.58379</f>
        <v>0.15188819813511673</v>
      </c>
      <c r="H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3">
      <c r="A195" s="5">
        <v>37.5</v>
      </c>
      <c r="B195" s="5">
        <v>300000</v>
      </c>
      <c r="C195" s="5">
        <v>6</v>
      </c>
      <c r="D195" s="5">
        <v>17.399999999999999</v>
      </c>
      <c r="E195" s="5">
        <v>12.25</v>
      </c>
      <c r="F195" s="5">
        <v>60.227269999999997</v>
      </c>
      <c r="G195" s="5">
        <f>1/6.53451</f>
        <v>0.15303366281480937</v>
      </c>
      <c r="H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3">
      <c r="A196" s="5">
        <v>60</v>
      </c>
      <c r="B196" s="5">
        <v>300000</v>
      </c>
      <c r="C196" s="5">
        <v>6</v>
      </c>
      <c r="D196" s="5">
        <v>17.399999999999999</v>
      </c>
      <c r="E196" s="5">
        <v>12.25</v>
      </c>
      <c r="F196" s="5">
        <v>60.227269999999997</v>
      </c>
      <c r="G196" s="5">
        <f>1/6.51855</f>
        <v>0.15340835001649139</v>
      </c>
      <c r="H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3">
      <c r="A197" s="5">
        <v>5</v>
      </c>
      <c r="B197" s="5">
        <v>300000</v>
      </c>
      <c r="C197" s="5">
        <v>12</v>
      </c>
      <c r="D197" s="5">
        <v>8.9</v>
      </c>
      <c r="E197" s="5">
        <v>6.25</v>
      </c>
      <c r="F197" s="5">
        <v>0</v>
      </c>
      <c r="G197" s="5">
        <f>1/2.70674</f>
        <v>0.36944811840073299</v>
      </c>
      <c r="H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3">
      <c r="A198" s="5">
        <v>12.5</v>
      </c>
      <c r="B198" s="5">
        <v>300000</v>
      </c>
      <c r="C198" s="5">
        <v>12</v>
      </c>
      <c r="D198" s="5">
        <v>8.9</v>
      </c>
      <c r="E198" s="5">
        <v>6.25</v>
      </c>
      <c r="F198" s="5">
        <v>0</v>
      </c>
      <c r="G198" s="5">
        <f>1/2.68613</f>
        <v>0.37228280090688093</v>
      </c>
      <c r="H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3">
      <c r="A199" s="5">
        <v>22.5</v>
      </c>
      <c r="B199" s="5">
        <v>300000</v>
      </c>
      <c r="C199" s="5">
        <v>12</v>
      </c>
      <c r="D199" s="5">
        <v>8.9</v>
      </c>
      <c r="E199" s="5">
        <v>6.25</v>
      </c>
      <c r="F199" s="5">
        <v>0</v>
      </c>
      <c r="G199" s="5">
        <f>1/2.67966</f>
        <v>0.3731816723017099</v>
      </c>
      <c r="H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3">
      <c r="A200" s="5">
        <v>37.5</v>
      </c>
      <c r="B200" s="5">
        <v>300000</v>
      </c>
      <c r="C200" s="5">
        <v>12</v>
      </c>
      <c r="D200" s="5">
        <v>8.9</v>
      </c>
      <c r="E200" s="5">
        <v>6.25</v>
      </c>
      <c r="F200" s="5">
        <v>0</v>
      </c>
      <c r="G200" s="5">
        <f>1/2.67621</f>
        <v>0.37366275441762786</v>
      </c>
      <c r="H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3">
      <c r="A201" s="5">
        <v>60</v>
      </c>
      <c r="B201" s="5">
        <v>300000</v>
      </c>
      <c r="C201" s="5">
        <v>12</v>
      </c>
      <c r="D201" s="5">
        <v>8.9</v>
      </c>
      <c r="E201" s="5">
        <v>6.25</v>
      </c>
      <c r="F201" s="5">
        <v>0</v>
      </c>
      <c r="G201" s="5">
        <f>1/2.67564</f>
        <v>0.37374235696879998</v>
      </c>
      <c r="H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3">
      <c r="A202" s="5">
        <v>5</v>
      </c>
      <c r="B202" s="5">
        <v>300000</v>
      </c>
      <c r="C202" s="5">
        <v>12</v>
      </c>
      <c r="D202" s="5">
        <v>6.25</v>
      </c>
      <c r="E202" s="5">
        <v>8.9</v>
      </c>
      <c r="F202" s="5">
        <v>0</v>
      </c>
      <c r="G202" s="5">
        <v>0.39944013748406448</v>
      </c>
      <c r="H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3">
      <c r="A203" s="5">
        <v>12.5</v>
      </c>
      <c r="B203" s="5">
        <v>300000</v>
      </c>
      <c r="C203" s="5">
        <v>12</v>
      </c>
      <c r="D203" s="5">
        <v>6.25</v>
      </c>
      <c r="E203" s="5">
        <v>8.9</v>
      </c>
      <c r="F203" s="5">
        <v>0</v>
      </c>
      <c r="G203" s="5">
        <v>0.40057594389183793</v>
      </c>
      <c r="H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3">
      <c r="A204" s="5">
        <v>22.5</v>
      </c>
      <c r="B204" s="5">
        <v>300000</v>
      </c>
      <c r="C204" s="5">
        <v>12</v>
      </c>
      <c r="D204" s="5">
        <v>6.25</v>
      </c>
      <c r="E204" s="5">
        <v>8.9</v>
      </c>
      <c r="F204" s="5">
        <v>0</v>
      </c>
      <c r="G204" s="5">
        <v>0.40100895083146959</v>
      </c>
      <c r="H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3">
      <c r="A205" s="5">
        <v>37.5</v>
      </c>
      <c r="B205" s="5">
        <v>300000</v>
      </c>
      <c r="C205" s="5">
        <v>12</v>
      </c>
      <c r="D205" s="5">
        <v>6.25</v>
      </c>
      <c r="E205" s="5">
        <v>8.9</v>
      </c>
      <c r="F205" s="5">
        <v>0</v>
      </c>
      <c r="G205" s="5">
        <v>0.40106880414872709</v>
      </c>
      <c r="H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3">
      <c r="A206" s="5">
        <v>60</v>
      </c>
      <c r="B206" s="5">
        <v>300000</v>
      </c>
      <c r="C206" s="5">
        <v>12</v>
      </c>
      <c r="D206" s="5">
        <v>6.25</v>
      </c>
      <c r="E206" s="5">
        <v>8.9</v>
      </c>
      <c r="F206" s="5">
        <v>0</v>
      </c>
      <c r="G206" s="5">
        <v>0.40107202137208231</v>
      </c>
      <c r="H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3">
      <c r="A207" s="5">
        <v>5</v>
      </c>
      <c r="B207" s="5">
        <v>300000</v>
      </c>
      <c r="C207" s="5">
        <v>12</v>
      </c>
      <c r="D207" s="5">
        <v>8.9</v>
      </c>
      <c r="E207" s="5">
        <v>6.25</v>
      </c>
      <c r="F207" s="5">
        <v>55.208329999999997</v>
      </c>
      <c r="G207" s="5">
        <f>1/3.55172</f>
        <v>0.28155372608201096</v>
      </c>
      <c r="H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3">
      <c r="A208" s="5">
        <v>12.5</v>
      </c>
      <c r="B208" s="5">
        <v>300000</v>
      </c>
      <c r="C208" s="5">
        <v>12</v>
      </c>
      <c r="D208" s="5">
        <v>8.9</v>
      </c>
      <c r="E208" s="5">
        <v>6.25</v>
      </c>
      <c r="F208" s="5">
        <v>55.208329999999997</v>
      </c>
      <c r="G208" s="5">
        <f>1/3.49899</f>
        <v>0.28579675849316516</v>
      </c>
      <c r="H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3">
      <c r="A209" s="5">
        <v>22.5</v>
      </c>
      <c r="B209" s="5">
        <v>300000</v>
      </c>
      <c r="C209" s="5">
        <v>12</v>
      </c>
      <c r="D209" s="5">
        <v>8.9</v>
      </c>
      <c r="E209" s="5">
        <v>6.25</v>
      </c>
      <c r="F209" s="5">
        <v>55.208329999999997</v>
      </c>
      <c r="G209" s="5">
        <f>1/3.48388</f>
        <v>0.28703629286887034</v>
      </c>
      <c r="H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3">
      <c r="A210" s="5">
        <v>37.5</v>
      </c>
      <c r="B210" s="5">
        <v>300000</v>
      </c>
      <c r="C210" s="5">
        <v>12</v>
      </c>
      <c r="D210" s="5">
        <v>8.9</v>
      </c>
      <c r="E210" s="5">
        <v>6.25</v>
      </c>
      <c r="F210" s="5">
        <v>55.208329999999997</v>
      </c>
      <c r="G210" s="5">
        <f>1/3.47588</f>
        <v>0.28769692854759082</v>
      </c>
      <c r="H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3">
      <c r="A211" s="5">
        <v>60</v>
      </c>
      <c r="B211" s="5">
        <v>300000</v>
      </c>
      <c r="C211" s="5">
        <v>12</v>
      </c>
      <c r="D211" s="5">
        <v>8.9</v>
      </c>
      <c r="E211" s="5">
        <v>6.25</v>
      </c>
      <c r="F211" s="5">
        <v>55.208329999999997</v>
      </c>
      <c r="G211" s="5">
        <f>1/3.47464</f>
        <v>0.28779959938295768</v>
      </c>
      <c r="H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3">
      <c r="A212" s="5">
        <v>5</v>
      </c>
      <c r="B212" s="5">
        <v>300000</v>
      </c>
      <c r="C212" s="5">
        <v>12</v>
      </c>
      <c r="D212" s="5">
        <v>17.399999999999999</v>
      </c>
      <c r="E212" s="5">
        <v>12.25</v>
      </c>
      <c r="F212" s="5">
        <v>0</v>
      </c>
      <c r="G212" s="5">
        <f>1/2.41876</f>
        <v>0.4134349832145397</v>
      </c>
      <c r="H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3">
      <c r="A213" s="5">
        <v>12.5</v>
      </c>
      <c r="B213" s="5">
        <v>300000</v>
      </c>
      <c r="C213" s="5">
        <v>12</v>
      </c>
      <c r="D213" s="5">
        <v>17.399999999999999</v>
      </c>
      <c r="E213" s="5">
        <v>12.25</v>
      </c>
      <c r="F213" s="5">
        <v>0</v>
      </c>
      <c r="G213" s="5">
        <f>1/2.40057</f>
        <v>0.41656773183035695</v>
      </c>
      <c r="H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3">
      <c r="A214" s="5">
        <v>22.5</v>
      </c>
      <c r="B214" s="5">
        <v>300000</v>
      </c>
      <c r="C214" s="5">
        <v>12</v>
      </c>
      <c r="D214" s="5">
        <v>17.399999999999999</v>
      </c>
      <c r="E214" s="5">
        <v>12.25</v>
      </c>
      <c r="F214" s="5">
        <v>0</v>
      </c>
      <c r="G214" s="5">
        <f>1/2.39231</f>
        <v>0.41800602764691863</v>
      </c>
      <c r="H214" s="1"/>
    </row>
    <row r="215" spans="1:17" x14ac:dyDescent="0.3">
      <c r="A215" s="5">
        <v>37.5</v>
      </c>
      <c r="B215" s="5">
        <v>300000</v>
      </c>
      <c r="C215" s="5">
        <v>12</v>
      </c>
      <c r="D215" s="5">
        <v>17.399999999999999</v>
      </c>
      <c r="E215" s="5">
        <v>12.25</v>
      </c>
      <c r="F215" s="5">
        <v>0</v>
      </c>
      <c r="G215" s="5">
        <f>1/2.38566</f>
        <v>0.41917121467434587</v>
      </c>
      <c r="H215" s="1"/>
    </row>
    <row r="216" spans="1:17" x14ac:dyDescent="0.3">
      <c r="A216" s="5">
        <v>60</v>
      </c>
      <c r="B216" s="5">
        <v>300000</v>
      </c>
      <c r="C216" s="5">
        <v>12</v>
      </c>
      <c r="D216" s="5">
        <v>17.399999999999999</v>
      </c>
      <c r="E216" s="5">
        <v>12.25</v>
      </c>
      <c r="F216" s="5">
        <v>0</v>
      </c>
      <c r="G216" s="5">
        <f>1/2.38355</f>
        <v>0.41954227937320382</v>
      </c>
      <c r="H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3">
      <c r="A217" s="5">
        <v>5</v>
      </c>
      <c r="B217" s="5">
        <v>300000</v>
      </c>
      <c r="C217" s="5">
        <v>12</v>
      </c>
      <c r="D217" s="5">
        <v>12.25</v>
      </c>
      <c r="E217" s="5">
        <v>17.399999999999999</v>
      </c>
      <c r="F217" s="5">
        <v>0</v>
      </c>
      <c r="G217" s="5">
        <v>0.45569123352862984</v>
      </c>
      <c r="H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3">
      <c r="A218" s="5">
        <v>12.5</v>
      </c>
      <c r="B218" s="5">
        <v>300000</v>
      </c>
      <c r="C218" s="5">
        <v>12</v>
      </c>
      <c r="D218" s="5">
        <v>12.25</v>
      </c>
      <c r="E218" s="5">
        <v>17.399999999999999</v>
      </c>
      <c r="F218" s="5">
        <v>0</v>
      </c>
      <c r="G218" s="5">
        <v>0.45703257681881293</v>
      </c>
      <c r="H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3">
      <c r="A219" s="5">
        <v>22.5</v>
      </c>
      <c r="B219" s="5">
        <v>300000</v>
      </c>
      <c r="C219" s="5">
        <v>12</v>
      </c>
      <c r="D219" s="5">
        <v>12.25</v>
      </c>
      <c r="E219" s="5">
        <v>17.399999999999999</v>
      </c>
      <c r="F219" s="5">
        <v>0</v>
      </c>
      <c r="G219" s="5">
        <v>0.4576549001317205</v>
      </c>
      <c r="H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3">
      <c r="A220" s="5">
        <v>37.5</v>
      </c>
      <c r="B220" s="5">
        <v>300000</v>
      </c>
      <c r="C220" s="5">
        <v>12</v>
      </c>
      <c r="D220" s="5">
        <v>12.25</v>
      </c>
      <c r="E220" s="5">
        <v>17.399999999999999</v>
      </c>
      <c r="F220" s="5">
        <v>0</v>
      </c>
      <c r="G220" s="5">
        <v>0.45795835434953391</v>
      </c>
      <c r="H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3">
      <c r="A221" s="5">
        <v>60</v>
      </c>
      <c r="B221" s="5">
        <v>300000</v>
      </c>
      <c r="C221" s="5">
        <v>12</v>
      </c>
      <c r="D221" s="5">
        <v>12.25</v>
      </c>
      <c r="E221" s="5">
        <v>17.399999999999999</v>
      </c>
      <c r="F221" s="5">
        <v>0</v>
      </c>
      <c r="G221" s="5">
        <v>0.45798977523779982</v>
      </c>
      <c r="H221" s="1"/>
      <c r="J221" s="1"/>
      <c r="K221" s="1"/>
      <c r="L221" s="1"/>
      <c r="M221" s="1"/>
      <c r="N221" s="1"/>
      <c r="O221" s="1"/>
      <c r="P221" s="2"/>
      <c r="Q221" s="1"/>
    </row>
    <row r="222" spans="1:17" x14ac:dyDescent="0.3">
      <c r="A222" s="5">
        <v>5</v>
      </c>
      <c r="B222" s="5">
        <v>300000</v>
      </c>
      <c r="C222" s="5">
        <v>12</v>
      </c>
      <c r="D222" s="5">
        <v>17.399999999999999</v>
      </c>
      <c r="E222" s="5">
        <v>12.25</v>
      </c>
      <c r="F222" s="5">
        <v>60.227269999999997</v>
      </c>
      <c r="G222" s="5">
        <f>1/3.27743</f>
        <v>0.30511711920620732</v>
      </c>
      <c r="H222" s="1"/>
      <c r="J222" s="1"/>
      <c r="K222" s="1"/>
      <c r="L222" s="1"/>
      <c r="M222" s="1"/>
      <c r="N222" s="1"/>
      <c r="O222" s="1"/>
      <c r="P222" s="2"/>
      <c r="Q222" s="1"/>
    </row>
    <row r="223" spans="1:17" x14ac:dyDescent="0.3">
      <c r="A223" s="5">
        <v>12.5</v>
      </c>
      <c r="B223" s="5">
        <v>300000</v>
      </c>
      <c r="C223" s="5">
        <v>12</v>
      </c>
      <c r="D223" s="5">
        <v>17.399999999999999</v>
      </c>
      <c r="E223" s="5">
        <v>12.25</v>
      </c>
      <c r="F223" s="5">
        <v>60.227269999999997</v>
      </c>
      <c r="G223" s="5">
        <f>1/3.23075</f>
        <v>0.30952565193840437</v>
      </c>
      <c r="H223" s="1"/>
      <c r="J223" s="1"/>
      <c r="K223" s="1"/>
      <c r="L223" s="1"/>
      <c r="M223" s="1"/>
      <c r="N223" s="1"/>
      <c r="O223" s="1"/>
      <c r="P223" s="2"/>
      <c r="Q223" s="1"/>
    </row>
    <row r="224" spans="1:17" x14ac:dyDescent="0.3">
      <c r="A224" s="5">
        <v>22.5</v>
      </c>
      <c r="B224" s="5">
        <v>300000</v>
      </c>
      <c r="C224" s="5">
        <v>12</v>
      </c>
      <c r="D224" s="5">
        <v>17.399999999999999</v>
      </c>
      <c r="E224" s="5">
        <v>12.25</v>
      </c>
      <c r="F224" s="5">
        <v>60.227269999999997</v>
      </c>
      <c r="G224" s="5">
        <f>1/3.20939</f>
        <v>0.31158569073873854</v>
      </c>
      <c r="H224" s="1"/>
      <c r="J224" s="1"/>
      <c r="K224" s="1"/>
      <c r="L224" s="1"/>
      <c r="M224" s="1"/>
      <c r="N224" s="1"/>
      <c r="O224" s="1"/>
      <c r="P224" s="2"/>
      <c r="Q224" s="1"/>
    </row>
    <row r="225" spans="1:17" x14ac:dyDescent="0.3">
      <c r="A225" s="5">
        <v>37.5</v>
      </c>
      <c r="B225" s="5">
        <v>300000</v>
      </c>
      <c r="C225" s="5">
        <v>12</v>
      </c>
      <c r="D225" s="5">
        <v>17.399999999999999</v>
      </c>
      <c r="E225" s="5">
        <v>12.25</v>
      </c>
      <c r="F225" s="5">
        <v>60.227269999999997</v>
      </c>
      <c r="G225" s="5">
        <f>1/3.1925</f>
        <v>0.31323414252153486</v>
      </c>
      <c r="H225" s="1"/>
      <c r="J225" s="1"/>
      <c r="K225" s="1"/>
      <c r="L225" s="1"/>
      <c r="M225" s="1"/>
      <c r="N225" s="1"/>
      <c r="O225" s="1"/>
      <c r="P225" s="2"/>
      <c r="Q225" s="1"/>
    </row>
    <row r="226" spans="1:17" x14ac:dyDescent="0.3">
      <c r="A226" s="5">
        <v>60</v>
      </c>
      <c r="B226" s="5">
        <v>300000</v>
      </c>
      <c r="C226" s="5">
        <v>12</v>
      </c>
      <c r="D226" s="5">
        <v>17.399999999999999</v>
      </c>
      <c r="E226" s="5">
        <v>12.25</v>
      </c>
      <c r="F226" s="5">
        <v>60.227269999999997</v>
      </c>
      <c r="G226" s="5">
        <f>1/3.18717</f>
        <v>0.3137579733744984</v>
      </c>
      <c r="H226" s="1"/>
      <c r="J226" s="1"/>
      <c r="K226" s="1"/>
      <c r="L226" s="1"/>
      <c r="M226" s="1"/>
      <c r="N226" s="1"/>
      <c r="O226" s="1"/>
      <c r="P226" s="2"/>
      <c r="Q226" s="1"/>
    </row>
    <row r="227" spans="1:17" x14ac:dyDescent="0.3">
      <c r="A227" s="5">
        <v>5</v>
      </c>
      <c r="B227" s="5">
        <v>300000</v>
      </c>
      <c r="C227" s="5">
        <v>18</v>
      </c>
      <c r="D227" s="5">
        <v>8.9</v>
      </c>
      <c r="E227" s="5">
        <v>6.25</v>
      </c>
      <c r="F227" s="5">
        <v>0</v>
      </c>
      <c r="G227" s="5">
        <f>1/1.8082</f>
        <v>0.55303616856542415</v>
      </c>
      <c r="H227" s="1"/>
      <c r="J227" s="1"/>
      <c r="K227" s="1"/>
      <c r="L227" s="1"/>
      <c r="M227" s="1"/>
      <c r="N227" s="1"/>
      <c r="O227" s="1"/>
      <c r="P227" s="2"/>
      <c r="Q227" s="1"/>
    </row>
    <row r="228" spans="1:17" x14ac:dyDescent="0.3">
      <c r="A228" s="5">
        <v>12.5</v>
      </c>
      <c r="B228" s="5">
        <v>300000</v>
      </c>
      <c r="C228" s="5">
        <v>18</v>
      </c>
      <c r="D228" s="5">
        <v>8.9</v>
      </c>
      <c r="E228" s="5">
        <v>6.25</v>
      </c>
      <c r="F228" s="5">
        <v>0</v>
      </c>
      <c r="G228" s="5">
        <f>1/1.79341</f>
        <v>0.557596980054756</v>
      </c>
      <c r="H228" s="1"/>
      <c r="J228" s="1"/>
      <c r="K228" s="1"/>
      <c r="L228" s="1"/>
      <c r="M228" s="1"/>
      <c r="N228" s="1"/>
      <c r="O228" s="1"/>
      <c r="P228" s="2"/>
      <c r="Q228" s="1"/>
    </row>
    <row r="229" spans="1:17" x14ac:dyDescent="0.3">
      <c r="A229" s="5">
        <v>22.5</v>
      </c>
      <c r="B229" s="5">
        <v>300000</v>
      </c>
      <c r="C229" s="5">
        <v>18</v>
      </c>
      <c r="D229" s="5">
        <v>8.9</v>
      </c>
      <c r="E229" s="5">
        <v>6.25</v>
      </c>
      <c r="F229" s="5">
        <v>0</v>
      </c>
      <c r="G229" s="5">
        <f>1/1.78907</f>
        <v>0.55894962187058084</v>
      </c>
      <c r="H229" s="1"/>
      <c r="J229" s="1"/>
      <c r="K229" s="1"/>
      <c r="L229" s="1"/>
      <c r="M229" s="1"/>
      <c r="N229" s="1"/>
      <c r="O229" s="1"/>
      <c r="P229" s="2"/>
      <c r="Q229" s="1"/>
    </row>
    <row r="230" spans="1:17" x14ac:dyDescent="0.3">
      <c r="A230" s="5">
        <v>37.5</v>
      </c>
      <c r="B230" s="5">
        <v>300000</v>
      </c>
      <c r="C230" s="5">
        <v>18</v>
      </c>
      <c r="D230" s="5">
        <v>8.9</v>
      </c>
      <c r="E230" s="5">
        <v>6.25</v>
      </c>
      <c r="F230" s="5">
        <v>0</v>
      </c>
      <c r="G230" s="5">
        <f>1/1.78681</f>
        <v>0.55965659471348383</v>
      </c>
      <c r="H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3">
      <c r="A231" s="5">
        <v>60</v>
      </c>
      <c r="B231" s="5">
        <v>300000</v>
      </c>
      <c r="C231" s="5">
        <v>18</v>
      </c>
      <c r="D231" s="5">
        <v>8.9</v>
      </c>
      <c r="E231" s="5">
        <v>6.25</v>
      </c>
      <c r="F231" s="5">
        <v>0</v>
      </c>
      <c r="G231" s="5">
        <f>1/1.78645</f>
        <v>0.5597693750174928</v>
      </c>
      <c r="H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3">
      <c r="A232" s="5">
        <v>5</v>
      </c>
      <c r="B232" s="5">
        <v>300000</v>
      </c>
      <c r="C232" s="5">
        <v>18</v>
      </c>
      <c r="D232" s="5">
        <v>6.25</v>
      </c>
      <c r="E232" s="5">
        <v>8.9</v>
      </c>
      <c r="F232" s="5">
        <v>0</v>
      </c>
      <c r="G232" s="5">
        <v>0.58251552506460369</v>
      </c>
      <c r="H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3">
      <c r="A233" s="5">
        <v>12.5</v>
      </c>
      <c r="B233" s="5">
        <v>300000</v>
      </c>
      <c r="C233" s="5">
        <v>18</v>
      </c>
      <c r="D233" s="5">
        <v>6.25</v>
      </c>
      <c r="E233" s="5">
        <v>8.9</v>
      </c>
      <c r="F233" s="5">
        <v>0</v>
      </c>
      <c r="G233" s="5">
        <v>0.58403081191899076</v>
      </c>
      <c r="H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3">
      <c r="A234" s="5">
        <v>22.5</v>
      </c>
      <c r="B234" s="5">
        <v>300000</v>
      </c>
      <c r="C234" s="5">
        <v>18</v>
      </c>
      <c r="D234" s="5">
        <v>6.25</v>
      </c>
      <c r="E234" s="5">
        <v>8.9</v>
      </c>
      <c r="F234" s="5">
        <v>0</v>
      </c>
      <c r="G234" s="5">
        <v>0.58452915594276211</v>
      </c>
      <c r="H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3">
      <c r="A235" s="5">
        <v>37.5</v>
      </c>
      <c r="B235" s="5">
        <v>300000</v>
      </c>
      <c r="C235" s="5">
        <v>18</v>
      </c>
      <c r="D235" s="5">
        <v>6.25</v>
      </c>
      <c r="E235" s="5">
        <v>8.9</v>
      </c>
      <c r="F235" s="5">
        <v>0</v>
      </c>
      <c r="G235" s="5">
        <v>0.58465558484736735</v>
      </c>
      <c r="H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3">
      <c r="A236" s="5">
        <v>60</v>
      </c>
      <c r="B236" s="5">
        <v>300000</v>
      </c>
      <c r="C236" s="5">
        <v>18</v>
      </c>
      <c r="D236" s="5">
        <v>6.25</v>
      </c>
      <c r="E236" s="5">
        <v>8.9</v>
      </c>
      <c r="F236" s="5">
        <v>0</v>
      </c>
      <c r="G236" s="5">
        <v>0.58465900309147534</v>
      </c>
      <c r="H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3">
      <c r="A237" s="5">
        <v>5</v>
      </c>
      <c r="B237" s="5">
        <v>300000</v>
      </c>
      <c r="C237" s="5">
        <v>18</v>
      </c>
      <c r="D237" s="5">
        <v>8.9</v>
      </c>
      <c r="E237" s="5">
        <v>6.25</v>
      </c>
      <c r="F237" s="5">
        <v>55.208329999999997</v>
      </c>
      <c r="G237" s="5">
        <f>1/2.24582</f>
        <v>0.44527166023991233</v>
      </c>
      <c r="H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3">
      <c r="A238" s="5">
        <v>12.5</v>
      </c>
      <c r="B238" s="5">
        <v>300000</v>
      </c>
      <c r="C238" s="5">
        <v>18</v>
      </c>
      <c r="D238" s="5">
        <v>8.9</v>
      </c>
      <c r="E238" s="5">
        <v>6.25</v>
      </c>
      <c r="F238" s="5">
        <v>55.208329999999997</v>
      </c>
      <c r="G238" s="5">
        <f>1/2.21396</f>
        <v>0.45167934380024932</v>
      </c>
      <c r="H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3">
      <c r="A239" s="5">
        <v>22.5</v>
      </c>
      <c r="B239" s="5">
        <v>300000</v>
      </c>
      <c r="C239" s="5">
        <v>18</v>
      </c>
      <c r="D239" s="5">
        <v>8.9</v>
      </c>
      <c r="E239" s="5">
        <v>6.25</v>
      </c>
      <c r="F239" s="5">
        <v>55.208329999999997</v>
      </c>
      <c r="G239" s="5">
        <f>1/2.20526</f>
        <v>0.45346126987294016</v>
      </c>
      <c r="H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3">
      <c r="A240" s="5">
        <v>37.5</v>
      </c>
      <c r="B240" s="5">
        <v>300000</v>
      </c>
      <c r="C240" s="5">
        <v>18</v>
      </c>
      <c r="D240" s="5">
        <v>8.9</v>
      </c>
      <c r="E240" s="5">
        <v>6.25</v>
      </c>
      <c r="F240" s="5">
        <v>55.208329999999997</v>
      </c>
      <c r="G240" s="5">
        <f>1/2.20079</f>
        <v>0.45438228999586511</v>
      </c>
      <c r="H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3">
      <c r="A241" s="5">
        <v>60</v>
      </c>
      <c r="B241" s="5">
        <v>300000</v>
      </c>
      <c r="C241" s="5">
        <v>18</v>
      </c>
      <c r="D241" s="5">
        <v>8.9</v>
      </c>
      <c r="E241" s="5">
        <v>6.25</v>
      </c>
      <c r="F241" s="5">
        <v>55.208329999999997</v>
      </c>
      <c r="G241" s="5">
        <f>1/2.20007</f>
        <v>0.45453099219570281</v>
      </c>
      <c r="H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3">
      <c r="A242" s="5">
        <v>5</v>
      </c>
      <c r="B242" s="5">
        <v>300000</v>
      </c>
      <c r="C242" s="5">
        <v>18</v>
      </c>
      <c r="D242" s="5">
        <v>17.399999999999999</v>
      </c>
      <c r="E242" s="5">
        <v>12.25</v>
      </c>
      <c r="F242" s="5">
        <v>0</v>
      </c>
      <c r="G242" s="5">
        <f>1/1.65706</f>
        <v>0.60347844978455822</v>
      </c>
      <c r="H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3">
      <c r="A243" s="5">
        <v>12.5</v>
      </c>
      <c r="B243" s="5">
        <v>300000</v>
      </c>
      <c r="C243" s="5">
        <v>18</v>
      </c>
      <c r="D243" s="5">
        <v>17.399999999999999</v>
      </c>
      <c r="E243" s="5">
        <v>12.25</v>
      </c>
      <c r="F243" s="5">
        <v>0</v>
      </c>
      <c r="G243" s="5">
        <f>1/1.64451</f>
        <v>0.60808386692692662</v>
      </c>
      <c r="H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3">
      <c r="A244" s="5">
        <v>22.5</v>
      </c>
      <c r="B244" s="5">
        <v>300000</v>
      </c>
      <c r="C244" s="5">
        <v>18</v>
      </c>
      <c r="D244" s="5">
        <v>17.399999999999999</v>
      </c>
      <c r="E244" s="5">
        <v>12.25</v>
      </c>
      <c r="F244" s="5">
        <v>0</v>
      </c>
      <c r="G244" s="5">
        <f>1/1.63818</f>
        <v>0.61043352989292998</v>
      </c>
      <c r="H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3">
      <c r="A245" s="5">
        <v>37.5</v>
      </c>
      <c r="B245" s="5">
        <v>300000</v>
      </c>
      <c r="C245" s="5">
        <v>18</v>
      </c>
      <c r="D245" s="5">
        <v>17.399999999999999</v>
      </c>
      <c r="E245" s="5">
        <v>12.25</v>
      </c>
      <c r="F245" s="5">
        <v>0</v>
      </c>
      <c r="G245" s="5">
        <f>1/1.63313</f>
        <v>0.61232112569115749</v>
      </c>
      <c r="H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3">
      <c r="A246" s="5">
        <v>60</v>
      </c>
      <c r="B246" s="5">
        <v>300000</v>
      </c>
      <c r="C246" s="5">
        <v>18</v>
      </c>
      <c r="D246" s="5">
        <v>17.399999999999999</v>
      </c>
      <c r="E246" s="5">
        <v>12.25</v>
      </c>
      <c r="F246" s="5">
        <v>0</v>
      </c>
      <c r="G246" s="5">
        <f>1/1.6317</f>
        <v>0.61285775571489864</v>
      </c>
      <c r="H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3">
      <c r="A247" s="5">
        <v>5</v>
      </c>
      <c r="B247" s="5">
        <v>300000</v>
      </c>
      <c r="C247" s="5">
        <v>18</v>
      </c>
      <c r="D247" s="5">
        <v>12.25</v>
      </c>
      <c r="E247" s="5">
        <v>17.399999999999999</v>
      </c>
      <c r="F247" s="5">
        <v>0</v>
      </c>
      <c r="G247" s="5">
        <v>0.65890096050867064</v>
      </c>
      <c r="H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3">
      <c r="A248" s="5">
        <v>12.5</v>
      </c>
      <c r="B248" s="5">
        <v>300000</v>
      </c>
      <c r="C248" s="5">
        <v>18</v>
      </c>
      <c r="D248" s="5">
        <v>12.25</v>
      </c>
      <c r="E248" s="5">
        <v>17.399999999999999</v>
      </c>
      <c r="F248" s="5">
        <v>0</v>
      </c>
      <c r="G248" s="5">
        <v>0.66057942747520193</v>
      </c>
      <c r="H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3">
      <c r="A249" s="5">
        <v>22.5</v>
      </c>
      <c r="B249" s="5">
        <v>300000</v>
      </c>
      <c r="C249" s="5">
        <v>18</v>
      </c>
      <c r="D249" s="5">
        <v>12.25</v>
      </c>
      <c r="E249" s="5">
        <v>17.399999999999999</v>
      </c>
      <c r="F249" s="5">
        <v>0</v>
      </c>
      <c r="G249" s="5">
        <v>0.66138913215869111</v>
      </c>
      <c r="H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3">
      <c r="A250" s="5">
        <v>37.5</v>
      </c>
      <c r="B250" s="5">
        <v>300000</v>
      </c>
      <c r="C250" s="5">
        <v>18</v>
      </c>
      <c r="D250" s="5">
        <v>12.25</v>
      </c>
      <c r="E250" s="5">
        <v>17.399999999999999</v>
      </c>
      <c r="F250" s="5">
        <v>0</v>
      </c>
      <c r="G250" s="5">
        <v>0.66178497114783696</v>
      </c>
      <c r="H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3">
      <c r="A251" s="5">
        <v>60</v>
      </c>
      <c r="B251" s="5">
        <v>300000</v>
      </c>
      <c r="C251" s="5">
        <v>18</v>
      </c>
      <c r="D251" s="5">
        <v>12.25</v>
      </c>
      <c r="E251" s="5">
        <v>17.399999999999999</v>
      </c>
      <c r="F251" s="5">
        <v>0</v>
      </c>
      <c r="G251" s="5">
        <v>0.66182217468757254</v>
      </c>
      <c r="H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3">
      <c r="A252" s="5">
        <v>5</v>
      </c>
      <c r="B252" s="5">
        <v>300000</v>
      </c>
      <c r="C252" s="5">
        <v>18</v>
      </c>
      <c r="D252" s="5">
        <v>17.399999999999999</v>
      </c>
      <c r="E252" s="5">
        <v>12.25</v>
      </c>
      <c r="F252" s="5">
        <v>60.227269999999997</v>
      </c>
      <c r="G252" s="5">
        <f>1/2.212895</f>
        <v>0.45189672352280608</v>
      </c>
      <c r="H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3">
      <c r="A253" s="5">
        <v>12.5</v>
      </c>
      <c r="B253" s="5">
        <v>300000</v>
      </c>
      <c r="C253" s="5">
        <v>18</v>
      </c>
      <c r="D253" s="5">
        <v>17.399999999999999</v>
      </c>
      <c r="E253" s="5">
        <v>12.25</v>
      </c>
      <c r="F253" s="5">
        <v>60.227269999999997</v>
      </c>
      <c r="G253" s="5">
        <f>1/2.10018</f>
        <v>0.476149663362188</v>
      </c>
      <c r="H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3">
      <c r="A254" s="5">
        <v>22.5</v>
      </c>
      <c r="B254" s="5">
        <v>300000</v>
      </c>
      <c r="C254" s="5">
        <v>18</v>
      </c>
      <c r="D254" s="5">
        <v>17.399999999999999</v>
      </c>
      <c r="E254" s="5">
        <v>12.25</v>
      </c>
      <c r="F254" s="5">
        <v>60.227269999999997</v>
      </c>
      <c r="G254" s="5">
        <f>1/2.0867</f>
        <v>0.47922557147649397</v>
      </c>
      <c r="H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3">
      <c r="A255" s="5">
        <v>37.5</v>
      </c>
      <c r="B255" s="5">
        <v>300000</v>
      </c>
      <c r="C255" s="5">
        <v>18</v>
      </c>
      <c r="D255" s="5">
        <v>17.399999999999999</v>
      </c>
      <c r="E255" s="5">
        <v>12.25</v>
      </c>
      <c r="F255" s="5">
        <v>60.227269999999997</v>
      </c>
      <c r="G255" s="5">
        <f>1/2.07653</f>
        <v>0.48157262355949587</v>
      </c>
      <c r="H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3">
      <c r="A256" s="5">
        <v>60</v>
      </c>
      <c r="B256" s="5">
        <v>300000</v>
      </c>
      <c r="C256" s="5">
        <v>18</v>
      </c>
      <c r="D256" s="5">
        <v>17.399999999999999</v>
      </c>
      <c r="E256" s="5">
        <v>12.25</v>
      </c>
      <c r="F256" s="5">
        <v>60.227269999999997</v>
      </c>
      <c r="G256" s="5">
        <f>1/2.0734</f>
        <v>0.4822996045143243</v>
      </c>
      <c r="H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3">
      <c r="A257" s="5">
        <v>5</v>
      </c>
      <c r="B257" s="5">
        <v>300000</v>
      </c>
      <c r="C257" s="5">
        <v>24</v>
      </c>
      <c r="D257" s="5">
        <v>8.9</v>
      </c>
      <c r="E257" s="5">
        <v>6.25</v>
      </c>
      <c r="F257" s="5">
        <v>0</v>
      </c>
      <c r="G257" s="5">
        <f>1/1.34971</f>
        <v>0.74089989701491432</v>
      </c>
      <c r="H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3">
      <c r="A258" s="5">
        <v>12.5</v>
      </c>
      <c r="B258" s="5">
        <v>300000</v>
      </c>
      <c r="C258" s="5">
        <v>24</v>
      </c>
      <c r="D258" s="5">
        <v>8.9</v>
      </c>
      <c r="E258" s="5">
        <v>6.25</v>
      </c>
      <c r="F258" s="5">
        <v>0</v>
      </c>
      <c r="G258" s="5">
        <f>1/1.33852</f>
        <v>0.74709380509816814</v>
      </c>
      <c r="H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3">
      <c r="A259" s="5">
        <v>22.5</v>
      </c>
      <c r="B259" s="5">
        <v>300000</v>
      </c>
      <c r="C259" s="5">
        <v>24</v>
      </c>
      <c r="D259" s="5">
        <v>8.9</v>
      </c>
      <c r="E259" s="5">
        <v>6.25</v>
      </c>
      <c r="F259" s="5">
        <v>0</v>
      </c>
      <c r="G259" s="5">
        <f>1/1.33538</f>
        <v>0.74885051446030337</v>
      </c>
      <c r="H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3">
      <c r="A260" s="5">
        <v>37.5</v>
      </c>
      <c r="B260" s="5">
        <v>300000</v>
      </c>
      <c r="C260" s="5">
        <v>24</v>
      </c>
      <c r="D260" s="5">
        <v>8.9</v>
      </c>
      <c r="E260" s="5">
        <v>6.25</v>
      </c>
      <c r="F260" s="5">
        <v>0</v>
      </c>
      <c r="G260" s="5">
        <f>1/1.33377</f>
        <v>0.7497544554158514</v>
      </c>
      <c r="H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3">
      <c r="A261" s="5">
        <v>60</v>
      </c>
      <c r="B261" s="5">
        <v>300000</v>
      </c>
      <c r="C261" s="5">
        <v>24</v>
      </c>
      <c r="D261" s="5">
        <v>8.9</v>
      </c>
      <c r="E261" s="5">
        <v>6.25</v>
      </c>
      <c r="F261" s="5">
        <v>0</v>
      </c>
      <c r="G261" s="5">
        <f>1/1.33352</f>
        <v>0.74989501469794229</v>
      </c>
      <c r="H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3">
      <c r="A262" s="5">
        <v>5</v>
      </c>
      <c r="B262" s="5">
        <v>300000</v>
      </c>
      <c r="C262" s="5">
        <v>24</v>
      </c>
      <c r="D262" s="5">
        <v>6.25</v>
      </c>
      <c r="E262" s="5">
        <v>8.9</v>
      </c>
      <c r="F262" s="5">
        <v>0</v>
      </c>
      <c r="G262" s="5">
        <v>0.75380957675102878</v>
      </c>
      <c r="H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3">
      <c r="A263" s="5">
        <v>12.5</v>
      </c>
      <c r="B263" s="5">
        <v>300000</v>
      </c>
      <c r="C263" s="5">
        <v>24</v>
      </c>
      <c r="D263" s="5">
        <v>6.25</v>
      </c>
      <c r="E263" s="5">
        <v>8.9</v>
      </c>
      <c r="F263" s="5">
        <v>0</v>
      </c>
      <c r="G263" s="5">
        <v>0.75562671260335956</v>
      </c>
      <c r="H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3">
      <c r="A264" s="5">
        <v>22.5</v>
      </c>
      <c r="B264" s="5">
        <v>300000</v>
      </c>
      <c r="C264" s="5">
        <v>24</v>
      </c>
      <c r="D264" s="5">
        <v>6.25</v>
      </c>
      <c r="E264" s="5">
        <v>8.9</v>
      </c>
      <c r="F264" s="5">
        <v>0</v>
      </c>
      <c r="G264" s="5">
        <v>0.75620674251101949</v>
      </c>
      <c r="H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3">
      <c r="A265" s="5">
        <v>37.5</v>
      </c>
      <c r="B265" s="5">
        <v>300000</v>
      </c>
      <c r="C265" s="5">
        <v>24</v>
      </c>
      <c r="D265" s="5">
        <v>6.25</v>
      </c>
      <c r="E265" s="5">
        <v>8.9</v>
      </c>
      <c r="F265" s="5">
        <v>0</v>
      </c>
      <c r="G265" s="5">
        <v>0.75634974298593427</v>
      </c>
      <c r="H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3">
      <c r="A266" s="5">
        <v>60</v>
      </c>
      <c r="B266" s="5">
        <v>300000</v>
      </c>
      <c r="C266" s="5">
        <v>24</v>
      </c>
      <c r="D266" s="5">
        <v>6.25</v>
      </c>
      <c r="E266" s="5">
        <v>8.9</v>
      </c>
      <c r="F266" s="5">
        <v>0</v>
      </c>
      <c r="G266" s="5">
        <v>0.75635546367996542</v>
      </c>
      <c r="H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3">
      <c r="A267" s="5">
        <v>5</v>
      </c>
      <c r="B267" s="5">
        <v>300000</v>
      </c>
      <c r="C267" s="5">
        <v>24</v>
      </c>
      <c r="D267" s="5">
        <v>8.9</v>
      </c>
      <c r="E267" s="5">
        <v>6.25</v>
      </c>
      <c r="F267" s="5">
        <v>55.208329999999997</v>
      </c>
      <c r="G267" s="5">
        <f>1/1.6181</f>
        <v>0.61800877572461521</v>
      </c>
      <c r="H267" s="1"/>
    </row>
    <row r="268" spans="1:17" x14ac:dyDescent="0.3">
      <c r="A268" s="5">
        <v>12.5</v>
      </c>
      <c r="B268" s="5">
        <v>300000</v>
      </c>
      <c r="C268" s="5">
        <v>24</v>
      </c>
      <c r="D268" s="5">
        <v>8.9</v>
      </c>
      <c r="E268" s="5">
        <v>6.25</v>
      </c>
      <c r="F268" s="5">
        <v>55.208329999999997</v>
      </c>
      <c r="G268" s="5">
        <f>1/1.59622</f>
        <v>0.6264800591397176</v>
      </c>
      <c r="H268" s="1"/>
    </row>
    <row r="269" spans="1:17" x14ac:dyDescent="0.3">
      <c r="A269" s="5">
        <v>22.5</v>
      </c>
      <c r="B269" s="5">
        <v>300000</v>
      </c>
      <c r="C269" s="5">
        <v>24</v>
      </c>
      <c r="D269" s="5">
        <v>8.9</v>
      </c>
      <c r="E269" s="5">
        <v>6.25</v>
      </c>
      <c r="F269" s="5">
        <v>55.208329999999997</v>
      </c>
      <c r="G269" s="5">
        <f>1/1.59039</f>
        <v>0.62877658939002379</v>
      </c>
      <c r="H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3">
      <c r="A270" s="5">
        <v>37.5</v>
      </c>
      <c r="B270" s="5">
        <v>300000</v>
      </c>
      <c r="C270" s="5">
        <v>24</v>
      </c>
      <c r="D270" s="5">
        <v>8.9</v>
      </c>
      <c r="E270" s="5">
        <v>6.25</v>
      </c>
      <c r="F270" s="5">
        <v>55.208329999999997</v>
      </c>
      <c r="G270" s="5">
        <f>1/1.58746</f>
        <v>0.62993713227419901</v>
      </c>
      <c r="H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3">
      <c r="A271" s="5">
        <v>60</v>
      </c>
      <c r="B271" s="5">
        <v>300000</v>
      </c>
      <c r="C271" s="5">
        <v>24</v>
      </c>
      <c r="D271" s="5">
        <v>8.9</v>
      </c>
      <c r="E271" s="5">
        <v>6.25</v>
      </c>
      <c r="F271" s="5">
        <v>55.208329999999997</v>
      </c>
      <c r="G271" s="5">
        <f>1/1.58699</f>
        <v>0.63012369328099105</v>
      </c>
      <c r="H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3">
      <c r="A272" s="5">
        <v>5</v>
      </c>
      <c r="B272" s="5">
        <v>300000</v>
      </c>
      <c r="C272" s="5">
        <v>24</v>
      </c>
      <c r="D272" s="5">
        <v>17.399999999999999</v>
      </c>
      <c r="E272" s="5">
        <v>12.25</v>
      </c>
      <c r="F272" s="5">
        <v>0</v>
      </c>
      <c r="G272" s="5">
        <f>1/1.22811</f>
        <v>0.81425930901955035</v>
      </c>
      <c r="H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3">
      <c r="A273" s="5">
        <v>12.5</v>
      </c>
      <c r="B273" s="5">
        <v>300000</v>
      </c>
      <c r="C273" s="5">
        <v>24</v>
      </c>
      <c r="D273" s="5">
        <v>17.399999999999999</v>
      </c>
      <c r="E273" s="5">
        <v>12.25</v>
      </c>
      <c r="F273" s="5">
        <v>0</v>
      </c>
      <c r="G273" s="5">
        <f>1/1.21793</f>
        <v>0.82106525005542197</v>
      </c>
      <c r="H273" s="1"/>
      <c r="J273" s="1"/>
      <c r="K273" s="1"/>
      <c r="L273" s="1"/>
      <c r="M273" s="1"/>
      <c r="N273" s="1"/>
      <c r="O273" s="1"/>
      <c r="P273" s="2"/>
      <c r="Q273" s="1"/>
    </row>
    <row r="274" spans="1:17" x14ac:dyDescent="0.3">
      <c r="A274" s="5">
        <v>22.5</v>
      </c>
      <c r="B274" s="5">
        <v>300000</v>
      </c>
      <c r="C274" s="5">
        <v>24</v>
      </c>
      <c r="D274" s="5">
        <v>17.399999999999999</v>
      </c>
      <c r="E274" s="5">
        <v>12.25</v>
      </c>
      <c r="F274" s="5">
        <v>0</v>
      </c>
      <c r="G274" s="5">
        <f>1/1.21314</f>
        <v>0.82430716982376306</v>
      </c>
      <c r="H274" s="1"/>
      <c r="J274" s="1"/>
      <c r="K274" s="1"/>
      <c r="L274" s="1"/>
      <c r="M274" s="1"/>
      <c r="N274" s="1"/>
      <c r="O274" s="1"/>
      <c r="P274" s="2"/>
      <c r="Q274" s="1"/>
    </row>
    <row r="275" spans="1:17" x14ac:dyDescent="0.3">
      <c r="A275" s="5">
        <v>37.5</v>
      </c>
      <c r="B275" s="5">
        <v>300000</v>
      </c>
      <c r="C275" s="5">
        <v>24</v>
      </c>
      <c r="D275" s="5">
        <v>17.399999999999999</v>
      </c>
      <c r="E275" s="5">
        <v>12.25</v>
      </c>
      <c r="F275" s="5">
        <v>0</v>
      </c>
      <c r="G275" s="5">
        <f>1/1.2094</f>
        <v>0.82685629237638492</v>
      </c>
      <c r="H275" s="1"/>
      <c r="J275" s="1"/>
      <c r="K275" s="1"/>
      <c r="L275" s="1"/>
      <c r="M275" s="1"/>
      <c r="N275" s="1"/>
      <c r="O275" s="1"/>
      <c r="P275" s="2"/>
      <c r="Q275" s="1"/>
    </row>
    <row r="276" spans="1:17" x14ac:dyDescent="0.3">
      <c r="A276" s="5">
        <v>60</v>
      </c>
      <c r="B276" s="5">
        <v>300000</v>
      </c>
      <c r="C276" s="5">
        <v>24</v>
      </c>
      <c r="D276" s="5">
        <v>17.399999999999999</v>
      </c>
      <c r="E276" s="5">
        <v>12.25</v>
      </c>
      <c r="F276" s="5">
        <v>0</v>
      </c>
      <c r="G276" s="5">
        <f>1/1.20742</f>
        <v>0.82821222109953463</v>
      </c>
      <c r="H276" s="1"/>
      <c r="J276" s="1"/>
      <c r="K276" s="1"/>
      <c r="L276" s="1"/>
      <c r="M276" s="1"/>
      <c r="N276" s="1"/>
      <c r="O276" s="1"/>
      <c r="P276" s="2"/>
      <c r="Q276" s="1"/>
    </row>
    <row r="277" spans="1:17" x14ac:dyDescent="0.3">
      <c r="A277" s="5">
        <v>5</v>
      </c>
      <c r="B277" s="5">
        <v>300000</v>
      </c>
      <c r="C277" s="5">
        <v>24</v>
      </c>
      <c r="D277" s="5">
        <v>12.25</v>
      </c>
      <c r="E277" s="5">
        <v>17.399999999999999</v>
      </c>
      <c r="F277" s="5">
        <v>0</v>
      </c>
      <c r="G277" s="5">
        <v>0.87046745092204225</v>
      </c>
      <c r="H277" s="1"/>
      <c r="J277" s="1"/>
      <c r="K277" s="1"/>
      <c r="L277" s="1"/>
      <c r="M277" s="1"/>
      <c r="N277" s="1"/>
      <c r="O277" s="1"/>
      <c r="P277" s="2"/>
      <c r="Q277" s="1"/>
    </row>
    <row r="278" spans="1:17" x14ac:dyDescent="0.3">
      <c r="A278" s="5">
        <v>12.5</v>
      </c>
      <c r="B278" s="5">
        <v>300000</v>
      </c>
      <c r="C278" s="5">
        <v>24</v>
      </c>
      <c r="D278" s="5">
        <v>12.25</v>
      </c>
      <c r="E278" s="5">
        <v>17.399999999999999</v>
      </c>
      <c r="F278" s="5">
        <v>0</v>
      </c>
      <c r="G278" s="5">
        <v>0.87237991343135546</v>
      </c>
      <c r="H278" s="1"/>
    </row>
    <row r="279" spans="1:17" x14ac:dyDescent="0.3">
      <c r="A279" s="5">
        <v>22.5</v>
      </c>
      <c r="B279" s="5">
        <v>300000</v>
      </c>
      <c r="C279" s="5">
        <v>24</v>
      </c>
      <c r="D279" s="5">
        <v>12.25</v>
      </c>
      <c r="E279" s="5">
        <v>17.399999999999999</v>
      </c>
      <c r="F279" s="5">
        <v>0</v>
      </c>
      <c r="G279" s="5">
        <v>0.87322495217766716</v>
      </c>
      <c r="H279" s="1"/>
    </row>
    <row r="280" spans="1:17" x14ac:dyDescent="0.3">
      <c r="A280" s="5">
        <v>37.5</v>
      </c>
      <c r="B280" s="5">
        <v>300000</v>
      </c>
      <c r="C280" s="5">
        <v>24</v>
      </c>
      <c r="D280" s="5">
        <v>12.25</v>
      </c>
      <c r="E280" s="5">
        <v>17.399999999999999</v>
      </c>
      <c r="F280" s="5">
        <v>0</v>
      </c>
      <c r="G280" s="5">
        <v>0.87363290648977832</v>
      </c>
      <c r="H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3">
      <c r="A281" s="5">
        <v>60</v>
      </c>
      <c r="B281" s="5">
        <v>300000</v>
      </c>
      <c r="C281" s="5">
        <v>24</v>
      </c>
      <c r="D281" s="5">
        <v>12.25</v>
      </c>
      <c r="E281" s="5">
        <v>17.399999999999999</v>
      </c>
      <c r="F281" s="5">
        <v>0</v>
      </c>
      <c r="G281" s="5">
        <v>0.87476480260473644</v>
      </c>
      <c r="H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3">
      <c r="A282" s="5">
        <v>5</v>
      </c>
      <c r="B282" s="5">
        <v>300000</v>
      </c>
      <c r="C282" s="5">
        <v>24</v>
      </c>
      <c r="D282" s="5">
        <v>17.399999999999999</v>
      </c>
      <c r="E282" s="5">
        <v>12.25</v>
      </c>
      <c r="F282" s="5">
        <v>60.227269999999997</v>
      </c>
      <c r="G282" s="5">
        <f>1/1.53557</f>
        <v>0.6512239754618806</v>
      </c>
      <c r="H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3">
      <c r="A283" s="5">
        <v>12.5</v>
      </c>
      <c r="B283" s="5">
        <v>300000</v>
      </c>
      <c r="C283" s="5">
        <v>24</v>
      </c>
      <c r="D283" s="5">
        <v>17.399999999999999</v>
      </c>
      <c r="E283" s="5">
        <v>12.25</v>
      </c>
      <c r="F283" s="5">
        <v>60.227269999999997</v>
      </c>
      <c r="G283" s="5">
        <f>1/1.51398</f>
        <v>0.66051070687855851</v>
      </c>
      <c r="H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3">
      <c r="A284" s="5">
        <v>22.5</v>
      </c>
      <c r="B284" s="5">
        <v>300000</v>
      </c>
      <c r="C284" s="5">
        <v>24</v>
      </c>
      <c r="D284" s="5">
        <v>17.399999999999999</v>
      </c>
      <c r="E284" s="5">
        <v>12.25</v>
      </c>
      <c r="F284" s="5">
        <v>60.227269999999997</v>
      </c>
      <c r="G284" s="5">
        <f>1/1.50418</f>
        <v>0.66481405150979267</v>
      </c>
      <c r="H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3">
      <c r="A285" s="5">
        <v>37.5</v>
      </c>
      <c r="B285" s="5">
        <v>300000</v>
      </c>
      <c r="C285" s="5">
        <v>24</v>
      </c>
      <c r="D285" s="5">
        <v>17.399999999999999</v>
      </c>
      <c r="E285" s="5">
        <v>12.25</v>
      </c>
      <c r="F285" s="5">
        <v>60.227269999999997</v>
      </c>
      <c r="G285" s="5">
        <f>1/1.49693</f>
        <v>0.66803390940124119</v>
      </c>
      <c r="H285" s="1"/>
      <c r="J285" s="1"/>
      <c r="K285" s="1"/>
      <c r="L285" s="1"/>
      <c r="M285" s="1"/>
      <c r="N285" s="1"/>
      <c r="O285" s="1"/>
      <c r="P285" s="2"/>
      <c r="Q285" s="1"/>
    </row>
    <row r="286" spans="1:17" x14ac:dyDescent="0.3">
      <c r="A286" s="5">
        <v>60</v>
      </c>
      <c r="B286" s="5">
        <v>300000</v>
      </c>
      <c r="C286" s="5">
        <v>24</v>
      </c>
      <c r="D286" s="5">
        <v>17.399999999999999</v>
      </c>
      <c r="E286" s="5">
        <v>12.25</v>
      </c>
      <c r="F286" s="5">
        <v>60.227269999999997</v>
      </c>
      <c r="G286" s="5">
        <f>1/1.49446</f>
        <v>0.66913801640726422</v>
      </c>
      <c r="H286" s="1"/>
      <c r="J286" s="1"/>
      <c r="K286" s="1"/>
      <c r="L286" s="1"/>
      <c r="M286" s="1"/>
      <c r="N286" s="1"/>
      <c r="O286" s="1"/>
      <c r="P286" s="2"/>
      <c r="Q286" s="1"/>
    </row>
    <row r="287" spans="1:17" x14ac:dyDescent="0.3">
      <c r="A287" s="5">
        <v>5</v>
      </c>
      <c r="B287" s="5">
        <v>300000</v>
      </c>
      <c r="C287" s="5">
        <v>30</v>
      </c>
      <c r="D287" s="5">
        <v>8.9</v>
      </c>
      <c r="E287" s="5">
        <v>6.25</v>
      </c>
      <c r="F287" s="5">
        <v>0</v>
      </c>
      <c r="G287" s="5">
        <f>1/1.06148</f>
        <v>0.94208086822172821</v>
      </c>
      <c r="J287" s="1"/>
      <c r="K287" s="1"/>
      <c r="L287" s="1"/>
      <c r="M287" s="1"/>
      <c r="N287" s="1"/>
      <c r="O287" s="1"/>
      <c r="P287" s="2"/>
      <c r="Q287" s="1"/>
    </row>
    <row r="288" spans="1:17" x14ac:dyDescent="0.3">
      <c r="A288" s="5">
        <v>12.5</v>
      </c>
      <c r="B288" s="5">
        <v>300000</v>
      </c>
      <c r="C288" s="5">
        <v>30</v>
      </c>
      <c r="D288" s="5">
        <v>8.9</v>
      </c>
      <c r="E288" s="5">
        <v>6.25</v>
      </c>
      <c r="F288" s="5">
        <v>0</v>
      </c>
      <c r="G288" s="5">
        <f>1/1.05943</f>
        <v>0.94390379732497653</v>
      </c>
      <c r="J288" s="1"/>
      <c r="K288" s="1"/>
      <c r="L288" s="1"/>
      <c r="M288" s="1"/>
      <c r="N288" s="1"/>
      <c r="O288" s="1"/>
      <c r="P288" s="2"/>
      <c r="Q288" s="1"/>
    </row>
    <row r="289" spans="1:17" x14ac:dyDescent="0.3">
      <c r="A289" s="5">
        <v>22.5</v>
      </c>
      <c r="B289" s="5">
        <v>300000</v>
      </c>
      <c r="C289" s="5">
        <v>30</v>
      </c>
      <c r="D289" s="5">
        <v>8.9</v>
      </c>
      <c r="E289" s="5">
        <v>6.25</v>
      </c>
      <c r="F289" s="5">
        <v>0</v>
      </c>
      <c r="G289" s="5">
        <f>1/1.05877</f>
        <v>0.94449219377201843</v>
      </c>
      <c r="J289" s="1"/>
      <c r="K289" s="1"/>
      <c r="L289" s="1"/>
      <c r="M289" s="1"/>
      <c r="N289" s="1"/>
      <c r="O289" s="1"/>
      <c r="P289" s="2"/>
      <c r="Q289" s="1"/>
    </row>
    <row r="290" spans="1:17" x14ac:dyDescent="0.3">
      <c r="A290" s="5">
        <v>37.5</v>
      </c>
      <c r="B290" s="5">
        <v>300000</v>
      </c>
      <c r="C290" s="5">
        <v>30</v>
      </c>
      <c r="D290" s="5">
        <v>8.9</v>
      </c>
      <c r="E290" s="5">
        <v>6.25</v>
      </c>
      <c r="F290" s="5">
        <v>0</v>
      </c>
      <c r="G290" s="5">
        <f>1/1.05861</f>
        <v>0.94463494582518581</v>
      </c>
      <c r="J290" s="1"/>
      <c r="K290" s="1"/>
      <c r="L290" s="1"/>
      <c r="M290" s="1"/>
      <c r="N290" s="1"/>
      <c r="O290" s="1"/>
      <c r="P290" s="2"/>
      <c r="Q290" s="1"/>
    </row>
    <row r="291" spans="1:17" x14ac:dyDescent="0.3">
      <c r="A291" s="5">
        <v>60</v>
      </c>
      <c r="B291" s="5">
        <v>300000</v>
      </c>
      <c r="C291" s="5">
        <v>30</v>
      </c>
      <c r="D291" s="5">
        <v>8.9</v>
      </c>
      <c r="E291" s="5">
        <v>6.25</v>
      </c>
      <c r="F291" s="5">
        <v>0</v>
      </c>
      <c r="G291" s="5">
        <f>1/1.05861</f>
        <v>0.94463494582518581</v>
      </c>
      <c r="J291" s="1"/>
      <c r="K291" s="1"/>
      <c r="L291" s="1"/>
      <c r="M291" s="1"/>
      <c r="N291" s="1"/>
      <c r="O291" s="1"/>
      <c r="P291" s="2"/>
      <c r="Q291" s="1"/>
    </row>
    <row r="292" spans="1:17" x14ac:dyDescent="0.3">
      <c r="A292" s="5">
        <v>5</v>
      </c>
      <c r="B292" s="5">
        <v>300000</v>
      </c>
      <c r="C292" s="5">
        <v>30</v>
      </c>
      <c r="D292" s="5">
        <v>6.25</v>
      </c>
      <c r="E292" s="5">
        <v>8.9</v>
      </c>
      <c r="F292" s="5">
        <v>0</v>
      </c>
      <c r="G292" s="5">
        <v>0.95722174180771546</v>
      </c>
      <c r="J292" s="1"/>
      <c r="K292" s="1"/>
      <c r="L292" s="1"/>
      <c r="M292" s="1"/>
      <c r="N292" s="1"/>
      <c r="O292" s="1"/>
      <c r="P292" s="2"/>
      <c r="Q292" s="1"/>
    </row>
    <row r="293" spans="1:17" x14ac:dyDescent="0.3">
      <c r="A293" s="5">
        <v>12.5</v>
      </c>
      <c r="B293" s="5">
        <v>300000</v>
      </c>
      <c r="C293" s="5">
        <v>30</v>
      </c>
      <c r="D293" s="5">
        <v>6.25</v>
      </c>
      <c r="E293" s="5">
        <v>8.9</v>
      </c>
      <c r="F293" s="5">
        <v>0</v>
      </c>
      <c r="G293" s="5">
        <v>0.96228312985176723</v>
      </c>
      <c r="J293" s="1"/>
      <c r="K293" s="1"/>
      <c r="L293" s="1"/>
      <c r="M293" s="1"/>
      <c r="N293" s="1"/>
      <c r="O293" s="1"/>
      <c r="P293" s="2"/>
      <c r="Q293" s="1"/>
    </row>
    <row r="294" spans="1:17" x14ac:dyDescent="0.3">
      <c r="A294" s="5">
        <v>22.5</v>
      </c>
      <c r="B294" s="5">
        <v>300000</v>
      </c>
      <c r="C294" s="5">
        <v>30</v>
      </c>
      <c r="D294" s="5">
        <v>6.25</v>
      </c>
      <c r="E294" s="5">
        <v>8.9</v>
      </c>
      <c r="F294" s="5">
        <v>0</v>
      </c>
      <c r="G294" s="5">
        <v>0.96400479575206366</v>
      </c>
      <c r="J294" s="1"/>
      <c r="K294" s="1"/>
      <c r="L294" s="1"/>
      <c r="M294" s="1"/>
      <c r="N294" s="1"/>
      <c r="O294" s="1"/>
      <c r="P294" s="1"/>
      <c r="Q294" s="1"/>
    </row>
    <row r="295" spans="1:17" x14ac:dyDescent="0.3">
      <c r="A295" s="5">
        <v>37.5</v>
      </c>
      <c r="B295" s="5">
        <v>300000</v>
      </c>
      <c r="C295" s="5">
        <v>30</v>
      </c>
      <c r="D295" s="5">
        <v>6.25</v>
      </c>
      <c r="E295" s="5">
        <v>8.9</v>
      </c>
      <c r="F295" s="5">
        <v>0</v>
      </c>
      <c r="G295" s="5">
        <v>0.96515202455169746</v>
      </c>
      <c r="J295" s="1"/>
      <c r="K295" s="1"/>
      <c r="L295" s="1"/>
      <c r="M295" s="1"/>
      <c r="N295" s="1"/>
      <c r="O295" s="1"/>
      <c r="P295" s="1"/>
      <c r="Q295" s="1"/>
    </row>
    <row r="296" spans="1:17" x14ac:dyDescent="0.3">
      <c r="A296" s="5">
        <v>60</v>
      </c>
      <c r="B296" s="5">
        <v>300000</v>
      </c>
      <c r="C296" s="5">
        <v>30</v>
      </c>
      <c r="D296" s="5">
        <v>6.25</v>
      </c>
      <c r="E296" s="5">
        <v>8.9</v>
      </c>
      <c r="F296" s="5">
        <v>0</v>
      </c>
      <c r="G296" s="5">
        <v>0.96524823263157122</v>
      </c>
      <c r="J296" s="1"/>
      <c r="K296" s="1"/>
      <c r="L296" s="1"/>
      <c r="M296" s="1"/>
      <c r="N296" s="1"/>
      <c r="O296" s="1"/>
      <c r="P296" s="1"/>
      <c r="Q296" s="1"/>
    </row>
    <row r="297" spans="1:17" x14ac:dyDescent="0.3">
      <c r="A297" s="5">
        <v>5</v>
      </c>
      <c r="B297" s="5">
        <v>300000</v>
      </c>
      <c r="C297" s="5">
        <v>30</v>
      </c>
      <c r="D297" s="5">
        <v>8.9</v>
      </c>
      <c r="E297" s="5">
        <v>6.25</v>
      </c>
      <c r="F297" s="5">
        <v>55.208329999999997</v>
      </c>
      <c r="G297" s="5">
        <f>1/1.22272</f>
        <v>0.81784873069876995</v>
      </c>
      <c r="J297" s="1"/>
      <c r="K297" s="1"/>
      <c r="L297" s="1"/>
      <c r="M297" s="1"/>
      <c r="N297" s="1"/>
      <c r="O297" s="1"/>
      <c r="P297" s="1"/>
      <c r="Q297" s="1"/>
    </row>
    <row r="298" spans="1:17" x14ac:dyDescent="0.3">
      <c r="A298" s="5">
        <v>12.5</v>
      </c>
      <c r="B298" s="5">
        <v>300000</v>
      </c>
      <c r="C298" s="5">
        <v>30</v>
      </c>
      <c r="D298" s="5">
        <v>8.9</v>
      </c>
      <c r="E298" s="5">
        <v>6.25</v>
      </c>
      <c r="F298" s="5">
        <v>55.208329999999997</v>
      </c>
      <c r="G298" s="5">
        <f>1/1.20015</f>
        <v>0.83322917968587251</v>
      </c>
      <c r="J298" s="1"/>
      <c r="K298" s="1"/>
      <c r="L298" s="1"/>
      <c r="M298" s="1"/>
      <c r="N298" s="1"/>
      <c r="O298" s="1"/>
      <c r="P298" s="1"/>
      <c r="Q298" s="1"/>
    </row>
    <row r="299" spans="1:17" x14ac:dyDescent="0.3">
      <c r="A299" s="5">
        <v>22.5</v>
      </c>
      <c r="B299" s="5">
        <v>300000</v>
      </c>
      <c r="C299" s="5">
        <v>30</v>
      </c>
      <c r="D299" s="5">
        <v>8.9</v>
      </c>
      <c r="E299" s="5">
        <v>6.25</v>
      </c>
      <c r="F299" s="5">
        <v>55.208329999999997</v>
      </c>
      <c r="G299" s="5">
        <v>0.83786587465935491</v>
      </c>
      <c r="J299" s="1"/>
      <c r="K299" s="1"/>
      <c r="L299" s="1"/>
      <c r="M299" s="1"/>
      <c r="N299" s="1"/>
      <c r="O299" s="1"/>
      <c r="P299" s="1"/>
      <c r="Q299" s="1"/>
    </row>
    <row r="300" spans="1:17" x14ac:dyDescent="0.3">
      <c r="A300" s="5">
        <v>37.5</v>
      </c>
      <c r="B300" s="5">
        <v>300000</v>
      </c>
      <c r="C300" s="5">
        <v>30</v>
      </c>
      <c r="D300" s="5">
        <v>8.9</v>
      </c>
      <c r="E300" s="5">
        <v>6.25</v>
      </c>
      <c r="F300" s="5">
        <v>55.208329999999997</v>
      </c>
      <c r="G300" s="5">
        <f>1/1.18694</f>
        <v>0.84250256963283732</v>
      </c>
      <c r="J300" s="1"/>
      <c r="K300" s="1"/>
      <c r="L300" s="1"/>
      <c r="M300" s="1"/>
      <c r="N300" s="1"/>
      <c r="O300" s="1"/>
      <c r="P300" s="1"/>
      <c r="Q300" s="1"/>
    </row>
    <row r="301" spans="1:17" x14ac:dyDescent="0.3">
      <c r="A301" s="5">
        <v>60</v>
      </c>
      <c r="B301" s="5">
        <v>300000</v>
      </c>
      <c r="C301" s="5">
        <v>30</v>
      </c>
      <c r="D301" s="5">
        <v>8.9</v>
      </c>
      <c r="E301" s="5">
        <v>6.25</v>
      </c>
      <c r="F301" s="5">
        <v>55.208329999999997</v>
      </c>
      <c r="G301" s="5">
        <f>1/1.18661</f>
        <v>0.84273687226637228</v>
      </c>
      <c r="J301" s="1"/>
      <c r="K301" s="1"/>
      <c r="L301" s="1"/>
      <c r="M301" s="1"/>
      <c r="N301" s="1"/>
      <c r="O301" s="1"/>
      <c r="P301" s="1"/>
      <c r="Q301" s="1"/>
    </row>
    <row r="302" spans="1:17" x14ac:dyDescent="0.3">
      <c r="A302" s="5">
        <v>5</v>
      </c>
      <c r="B302" s="5">
        <v>300000</v>
      </c>
      <c r="C302" s="5">
        <v>30</v>
      </c>
      <c r="D302" s="5">
        <v>17.399999999999999</v>
      </c>
      <c r="E302" s="5">
        <v>12.25</v>
      </c>
      <c r="F302" s="5">
        <v>0</v>
      </c>
      <c r="G302" s="5">
        <f>1/0.97467</f>
        <v>1.0259882832138056</v>
      </c>
      <c r="J302" s="1"/>
      <c r="K302" s="1"/>
      <c r="L302" s="1"/>
      <c r="M302" s="1"/>
      <c r="N302" s="1"/>
      <c r="O302" s="1"/>
      <c r="P302" s="1"/>
      <c r="Q302" s="1"/>
    </row>
    <row r="303" spans="1:17" x14ac:dyDescent="0.3">
      <c r="A303" s="5">
        <v>12.5</v>
      </c>
      <c r="B303" s="5">
        <v>300000</v>
      </c>
      <c r="C303" s="5">
        <v>30</v>
      </c>
      <c r="D303" s="5">
        <v>17.399999999999999</v>
      </c>
      <c r="E303" s="5">
        <v>12.25</v>
      </c>
      <c r="F303" s="5">
        <v>0</v>
      </c>
      <c r="G303" s="5">
        <f>1/0.9658</f>
        <v>1.0354110581901015</v>
      </c>
      <c r="J303" s="1"/>
      <c r="K303" s="1"/>
      <c r="L303" s="1"/>
      <c r="M303" s="1"/>
      <c r="N303" s="1"/>
      <c r="O303" s="1"/>
      <c r="P303" s="1"/>
      <c r="Q303" s="1"/>
    </row>
    <row r="304" spans="1:17" x14ac:dyDescent="0.3">
      <c r="A304" s="5">
        <v>22.5</v>
      </c>
      <c r="B304" s="5">
        <v>300000</v>
      </c>
      <c r="C304" s="5">
        <v>30</v>
      </c>
      <c r="D304" s="5">
        <v>17.399999999999999</v>
      </c>
      <c r="E304" s="5">
        <v>12.25</v>
      </c>
      <c r="F304" s="5">
        <v>0</v>
      </c>
      <c r="G304" s="5">
        <f>1/0.96164</f>
        <v>1.0398901875961899</v>
      </c>
      <c r="J304" s="1"/>
      <c r="K304" s="1"/>
      <c r="L304" s="1"/>
      <c r="M304" s="1"/>
      <c r="N304" s="1"/>
      <c r="O304" s="1"/>
      <c r="P304" s="1"/>
      <c r="Q304" s="1"/>
    </row>
    <row r="305" spans="1:17" x14ac:dyDescent="0.3">
      <c r="A305" s="5">
        <v>37.5</v>
      </c>
      <c r="B305" s="5">
        <v>300000</v>
      </c>
      <c r="C305" s="5">
        <v>30</v>
      </c>
      <c r="D305" s="5">
        <v>17.399999999999999</v>
      </c>
      <c r="E305" s="5">
        <v>12.25</v>
      </c>
      <c r="F305" s="5">
        <v>0</v>
      </c>
      <c r="G305" s="5">
        <f>1/0.95864</f>
        <v>1.0431444546440791</v>
      </c>
      <c r="J305" s="1"/>
      <c r="K305" s="1"/>
      <c r="L305" s="1"/>
      <c r="M305" s="1"/>
      <c r="N305" s="1"/>
      <c r="O305" s="1"/>
      <c r="P305" s="1"/>
      <c r="Q305" s="1"/>
    </row>
    <row r="306" spans="1:17" x14ac:dyDescent="0.3">
      <c r="A306" s="5">
        <v>60</v>
      </c>
      <c r="B306" s="5">
        <v>300000</v>
      </c>
      <c r="C306" s="5">
        <v>30</v>
      </c>
      <c r="D306" s="5">
        <v>17.399999999999999</v>
      </c>
      <c r="E306" s="5">
        <v>12.25</v>
      </c>
      <c r="F306" s="5">
        <v>0</v>
      </c>
      <c r="G306" s="5">
        <f>1/0.95537</f>
        <v>1.0467148853323842</v>
      </c>
      <c r="J306" s="1"/>
      <c r="K306" s="1"/>
      <c r="L306" s="1"/>
      <c r="M306" s="1"/>
      <c r="N306" s="1"/>
      <c r="O306" s="1"/>
      <c r="P306" s="1"/>
      <c r="Q306" s="1"/>
    </row>
    <row r="307" spans="1:17" x14ac:dyDescent="0.3">
      <c r="A307" s="5">
        <v>5</v>
      </c>
      <c r="B307" s="5">
        <v>300000</v>
      </c>
      <c r="C307" s="5">
        <v>30</v>
      </c>
      <c r="D307" s="5">
        <v>12.25</v>
      </c>
      <c r="E307" s="5">
        <v>17.399999999999999</v>
      </c>
      <c r="F307" s="5">
        <v>0</v>
      </c>
      <c r="G307" s="5">
        <v>1.0782551246958116</v>
      </c>
      <c r="J307" s="1"/>
      <c r="K307" s="1"/>
      <c r="L307" s="1"/>
      <c r="M307" s="1"/>
      <c r="N307" s="1"/>
      <c r="O307" s="1"/>
      <c r="P307" s="1"/>
      <c r="Q307" s="1"/>
    </row>
    <row r="308" spans="1:17" x14ac:dyDescent="0.3">
      <c r="A308" s="5">
        <v>12.5</v>
      </c>
      <c r="B308" s="5">
        <v>300000</v>
      </c>
      <c r="C308" s="5">
        <v>30</v>
      </c>
      <c r="D308" s="5">
        <v>12.25</v>
      </c>
      <c r="E308" s="5">
        <v>17.399999999999999</v>
      </c>
      <c r="F308" s="5">
        <v>0</v>
      </c>
      <c r="G308" s="5">
        <v>1.0802926978141651</v>
      </c>
      <c r="J308" s="1"/>
      <c r="K308" s="1"/>
      <c r="L308" s="1"/>
      <c r="M308" s="1"/>
      <c r="N308" s="1"/>
      <c r="O308" s="1"/>
      <c r="P308" s="1"/>
      <c r="Q308" s="1"/>
    </row>
    <row r="309" spans="1:17" x14ac:dyDescent="0.3">
      <c r="A309" s="5">
        <v>22.5</v>
      </c>
      <c r="B309" s="5">
        <v>300000</v>
      </c>
      <c r="C309" s="5">
        <v>30</v>
      </c>
      <c r="D309" s="5">
        <v>12.25</v>
      </c>
      <c r="E309" s="5">
        <v>17.399999999999999</v>
      </c>
      <c r="F309" s="5">
        <v>0</v>
      </c>
      <c r="G309" s="5">
        <v>1.0811800559194946</v>
      </c>
      <c r="J309" s="1"/>
      <c r="K309" s="1"/>
      <c r="L309" s="1"/>
      <c r="M309" s="1"/>
      <c r="N309" s="1"/>
      <c r="O309" s="1"/>
      <c r="P309" s="1"/>
      <c r="Q309" s="1"/>
    </row>
    <row r="310" spans="1:17" x14ac:dyDescent="0.3">
      <c r="A310" s="5">
        <v>37.5</v>
      </c>
      <c r="B310" s="5">
        <v>300000</v>
      </c>
      <c r="C310" s="5">
        <v>30</v>
      </c>
      <c r="D310" s="5">
        <v>12.25</v>
      </c>
      <c r="E310" s="5">
        <v>17.399999999999999</v>
      </c>
      <c r="F310" s="5">
        <v>0</v>
      </c>
      <c r="G310" s="5">
        <v>1.0815891887127487</v>
      </c>
      <c r="J310" s="1"/>
      <c r="K310" s="1"/>
      <c r="L310" s="1"/>
      <c r="M310" s="1"/>
      <c r="N310" s="1"/>
      <c r="O310" s="1"/>
      <c r="P310" s="1"/>
      <c r="Q310" s="1"/>
    </row>
    <row r="311" spans="1:17" x14ac:dyDescent="0.3">
      <c r="A311" s="5">
        <v>60</v>
      </c>
      <c r="B311" s="5">
        <v>300000</v>
      </c>
      <c r="C311" s="5">
        <v>30</v>
      </c>
      <c r="D311" s="5">
        <v>12.25</v>
      </c>
      <c r="E311" s="5">
        <v>17.399999999999999</v>
      </c>
      <c r="F311" s="5">
        <v>0</v>
      </c>
      <c r="G311" s="5">
        <v>1.0848460001520077</v>
      </c>
      <c r="J311" s="1"/>
      <c r="K311" s="1"/>
      <c r="L311" s="1"/>
      <c r="M311" s="1"/>
      <c r="N311" s="1"/>
      <c r="O311" s="1"/>
      <c r="P311" s="1"/>
      <c r="Q311" s="1"/>
    </row>
    <row r="312" spans="1:17" x14ac:dyDescent="0.3">
      <c r="A312" s="5">
        <v>5</v>
      </c>
      <c r="B312" s="5">
        <v>300000</v>
      </c>
      <c r="C312" s="5">
        <v>30</v>
      </c>
      <c r="D312" s="5">
        <v>17.399999999999999</v>
      </c>
      <c r="E312" s="5">
        <v>12.25</v>
      </c>
      <c r="F312" s="5">
        <v>60.227269999999997</v>
      </c>
      <c r="G312" s="5">
        <f>1/1.19082</f>
        <v>0.83975747804034195</v>
      </c>
      <c r="J312" s="1"/>
      <c r="K312" s="1"/>
      <c r="L312" s="1"/>
      <c r="M312" s="1"/>
      <c r="N312" s="1"/>
      <c r="O312" s="1"/>
      <c r="P312" s="1"/>
      <c r="Q312" s="1"/>
    </row>
    <row r="313" spans="1:17" x14ac:dyDescent="0.3">
      <c r="A313" s="5">
        <v>12.5</v>
      </c>
      <c r="B313" s="5">
        <v>300000</v>
      </c>
      <c r="C313" s="5">
        <v>30</v>
      </c>
      <c r="D313" s="5">
        <v>17.399999999999999</v>
      </c>
      <c r="E313" s="5">
        <v>12.25</v>
      </c>
      <c r="F313" s="5">
        <v>60.227269999999997</v>
      </c>
      <c r="G313" s="5">
        <f>1/1.17333</f>
        <v>0.85227514850894459</v>
      </c>
      <c r="J313" s="1"/>
      <c r="K313" s="1"/>
      <c r="L313" s="1"/>
      <c r="M313" s="1"/>
      <c r="N313" s="1"/>
      <c r="O313" s="1"/>
      <c r="P313" s="1"/>
      <c r="Q313" s="1"/>
    </row>
    <row r="314" spans="1:17" x14ac:dyDescent="0.3">
      <c r="A314" s="5">
        <v>22.5</v>
      </c>
      <c r="B314" s="5">
        <v>300000</v>
      </c>
      <c r="C314" s="5">
        <v>30</v>
      </c>
      <c r="D314" s="5">
        <v>17.399999999999999</v>
      </c>
      <c r="E314" s="5">
        <v>12.25</v>
      </c>
      <c r="F314" s="5">
        <v>60.227269999999997</v>
      </c>
      <c r="G314" s="5">
        <f>1/1.16552</f>
        <v>0.8579861349440594</v>
      </c>
      <c r="J314" s="1"/>
      <c r="K314" s="1"/>
      <c r="L314" s="1"/>
      <c r="M314" s="1"/>
      <c r="N314" s="1"/>
      <c r="O314" s="1"/>
      <c r="P314" s="1"/>
      <c r="Q314" s="1"/>
    </row>
    <row r="315" spans="1:17" x14ac:dyDescent="0.3">
      <c r="A315" s="5">
        <v>37.5</v>
      </c>
      <c r="B315" s="5">
        <v>300000</v>
      </c>
      <c r="C315" s="5">
        <v>30</v>
      </c>
      <c r="D315" s="5">
        <v>17.399999999999999</v>
      </c>
      <c r="E315" s="5">
        <v>12.25</v>
      </c>
      <c r="F315" s="5">
        <v>60.227269999999997</v>
      </c>
      <c r="G315" s="5">
        <f>1/1.15994</f>
        <v>0.86211355759780683</v>
      </c>
      <c r="J315" s="1"/>
      <c r="K315" s="1"/>
      <c r="L315" s="1"/>
      <c r="M315" s="1"/>
      <c r="N315" s="1"/>
      <c r="O315" s="1"/>
      <c r="P315" s="1"/>
      <c r="Q315" s="1"/>
    </row>
    <row r="316" spans="1:17" ht="15" thickBot="1" x14ac:dyDescent="0.35">
      <c r="A316" s="5">
        <v>60</v>
      </c>
      <c r="B316" s="5">
        <v>300000</v>
      </c>
      <c r="C316" s="5">
        <v>30</v>
      </c>
      <c r="D316" s="5">
        <v>17.399999999999999</v>
      </c>
      <c r="E316" s="5">
        <v>12.25</v>
      </c>
      <c r="F316" s="5">
        <v>60.227269999999997</v>
      </c>
      <c r="G316" s="5">
        <f>1/1.1572</f>
        <v>0.86415485655029378</v>
      </c>
      <c r="J316" s="1"/>
      <c r="K316" s="1"/>
      <c r="L316" s="1"/>
      <c r="M316" s="1"/>
      <c r="N316" s="1"/>
      <c r="O316" s="1"/>
      <c r="P316" s="1"/>
      <c r="Q316" s="1"/>
    </row>
    <row r="317" spans="1:17" x14ac:dyDescent="0.3">
      <c r="A317" s="10">
        <v>5</v>
      </c>
      <c r="B317" s="10">
        <v>700000</v>
      </c>
      <c r="C317" s="10">
        <v>6</v>
      </c>
      <c r="D317" s="10">
        <v>6.25</v>
      </c>
      <c r="E317" s="10">
        <v>8.9</v>
      </c>
      <c r="F317" s="10">
        <v>0</v>
      </c>
      <c r="G317" s="10">
        <v>0.21164782648264593</v>
      </c>
      <c r="J317" s="1"/>
      <c r="K317" s="1"/>
      <c r="L317" s="1"/>
      <c r="M317" s="1"/>
      <c r="N317" s="1"/>
      <c r="O317" s="1"/>
      <c r="P317" s="1"/>
      <c r="Q317" s="1"/>
    </row>
    <row r="318" spans="1:17" x14ac:dyDescent="0.3">
      <c r="A318" s="5">
        <v>12.5</v>
      </c>
      <c r="B318" s="5">
        <v>700000</v>
      </c>
      <c r="C318" s="5">
        <v>6</v>
      </c>
      <c r="D318" s="5">
        <v>6.25</v>
      </c>
      <c r="E318" s="5">
        <v>8.9</v>
      </c>
      <c r="F318" s="5">
        <v>0</v>
      </c>
      <c r="G318" s="5">
        <v>0.21194703019821284</v>
      </c>
      <c r="J318" s="1"/>
      <c r="K318" s="1"/>
      <c r="L318" s="1"/>
      <c r="M318" s="1"/>
      <c r="N318" s="1"/>
      <c r="O318" s="1"/>
      <c r="P318" s="1"/>
      <c r="Q318" s="1"/>
    </row>
    <row r="319" spans="1:17" x14ac:dyDescent="0.3">
      <c r="A319" s="5">
        <v>22.5</v>
      </c>
      <c r="B319" s="5">
        <v>700000</v>
      </c>
      <c r="C319" s="5">
        <v>6</v>
      </c>
      <c r="D319" s="5">
        <v>6.25</v>
      </c>
      <c r="E319" s="5">
        <v>8.9</v>
      </c>
      <c r="F319" s="5">
        <v>0</v>
      </c>
      <c r="G319" s="5">
        <v>0.21231377428073403</v>
      </c>
      <c r="J319" s="1"/>
      <c r="K319" s="1"/>
      <c r="L319" s="1"/>
      <c r="M319" s="1"/>
      <c r="N319" s="1"/>
      <c r="O319" s="1"/>
      <c r="P319" s="1"/>
      <c r="Q319" s="1"/>
    </row>
    <row r="320" spans="1:17" x14ac:dyDescent="0.3">
      <c r="A320" s="5">
        <v>37.5</v>
      </c>
      <c r="B320" s="5">
        <v>700000</v>
      </c>
      <c r="C320" s="5">
        <v>6</v>
      </c>
      <c r="D320" s="5">
        <v>6.25</v>
      </c>
      <c r="E320" s="5">
        <v>8.9</v>
      </c>
      <c r="F320" s="5">
        <v>0</v>
      </c>
      <c r="G320" s="5">
        <v>0.21208862759569969</v>
      </c>
      <c r="J320" s="1"/>
      <c r="K320" s="1"/>
      <c r="L320" s="1"/>
      <c r="M320" s="1"/>
      <c r="N320" s="1"/>
      <c r="O320" s="1"/>
      <c r="P320" s="1"/>
      <c r="Q320" s="1"/>
    </row>
    <row r="321" spans="1:17" x14ac:dyDescent="0.3">
      <c r="A321" s="5">
        <v>60</v>
      </c>
      <c r="B321" s="5">
        <v>700000</v>
      </c>
      <c r="C321" s="5">
        <v>6</v>
      </c>
      <c r="D321" s="5">
        <v>6.25</v>
      </c>
      <c r="E321" s="5">
        <v>8.9</v>
      </c>
      <c r="F321" s="5">
        <v>0</v>
      </c>
      <c r="G321" s="5">
        <v>0.21208727815670705</v>
      </c>
      <c r="J321" s="1"/>
      <c r="K321" s="1"/>
      <c r="L321" s="1"/>
      <c r="M321" s="1"/>
      <c r="N321" s="1"/>
      <c r="O321" s="1"/>
      <c r="P321" s="1"/>
      <c r="Q321" s="1"/>
    </row>
    <row r="322" spans="1:17" x14ac:dyDescent="0.3">
      <c r="A322" s="5">
        <v>5</v>
      </c>
      <c r="B322" s="5">
        <v>700000</v>
      </c>
      <c r="C322" s="5">
        <v>6</v>
      </c>
      <c r="D322" s="5">
        <v>8.9</v>
      </c>
      <c r="E322" s="5">
        <v>6.25</v>
      </c>
      <c r="F322" s="5">
        <v>0</v>
      </c>
      <c r="G322" s="5">
        <v>0.18431480969495898</v>
      </c>
      <c r="J322" s="1"/>
      <c r="K322" s="1"/>
      <c r="L322" s="1"/>
      <c r="M322" s="1"/>
      <c r="N322" s="1"/>
      <c r="O322" s="1"/>
      <c r="P322" s="1"/>
      <c r="Q322" s="1"/>
    </row>
    <row r="323" spans="1:17" x14ac:dyDescent="0.3">
      <c r="A323" s="5">
        <v>12.5</v>
      </c>
      <c r="B323" s="5">
        <v>700000</v>
      </c>
      <c r="C323" s="5">
        <v>6</v>
      </c>
      <c r="D323" s="5">
        <v>8.9</v>
      </c>
      <c r="E323" s="5">
        <v>6.25</v>
      </c>
      <c r="F323" s="5">
        <v>0</v>
      </c>
      <c r="G323" s="5">
        <v>0.18489688300834625</v>
      </c>
      <c r="J323" s="1"/>
      <c r="K323" s="1"/>
      <c r="L323" s="1"/>
      <c r="M323" s="1"/>
      <c r="N323" s="1"/>
      <c r="O323" s="1"/>
      <c r="P323" s="1"/>
      <c r="Q323" s="1"/>
    </row>
    <row r="324" spans="1:17" x14ac:dyDescent="0.3">
      <c r="A324" s="5">
        <v>22.5</v>
      </c>
      <c r="B324" s="5">
        <v>700000</v>
      </c>
      <c r="C324" s="5">
        <v>6</v>
      </c>
      <c r="D324" s="5">
        <v>8.9</v>
      </c>
      <c r="E324" s="5">
        <v>6.25</v>
      </c>
      <c r="F324" s="5">
        <v>0</v>
      </c>
      <c r="G324" s="5">
        <v>0.18509949097639983</v>
      </c>
      <c r="J324" s="1"/>
      <c r="K324" s="1"/>
      <c r="L324" s="1"/>
      <c r="M324" s="1"/>
      <c r="N324" s="1"/>
      <c r="O324" s="1"/>
      <c r="P324" s="1"/>
      <c r="Q324" s="1"/>
    </row>
    <row r="325" spans="1:17" x14ac:dyDescent="0.3">
      <c r="A325" s="5">
        <v>37.5</v>
      </c>
      <c r="B325" s="5">
        <v>700000</v>
      </c>
      <c r="C325" s="5">
        <v>6</v>
      </c>
      <c r="D325" s="5">
        <v>8.9</v>
      </c>
      <c r="E325" s="5">
        <v>6.25</v>
      </c>
      <c r="F325" s="5">
        <v>0</v>
      </c>
      <c r="G325" s="5">
        <v>0.18521468233829833</v>
      </c>
      <c r="J325" s="1"/>
      <c r="K325" s="1"/>
      <c r="L325" s="1"/>
      <c r="M325" s="1"/>
      <c r="N325" s="1"/>
      <c r="O325" s="1"/>
      <c r="P325" s="1"/>
      <c r="Q325" s="1"/>
    </row>
    <row r="326" spans="1:17" x14ac:dyDescent="0.3">
      <c r="A326" s="5">
        <v>60</v>
      </c>
      <c r="B326" s="5">
        <v>700000</v>
      </c>
      <c r="C326" s="5">
        <v>6</v>
      </c>
      <c r="D326" s="5">
        <v>8.9</v>
      </c>
      <c r="E326" s="5">
        <v>6.25</v>
      </c>
      <c r="F326" s="5">
        <v>0</v>
      </c>
      <c r="G326" s="5">
        <v>0.18523561043469242</v>
      </c>
      <c r="J326" s="1"/>
      <c r="K326" s="1"/>
      <c r="L326" s="1"/>
      <c r="M326" s="1"/>
      <c r="N326" s="1"/>
      <c r="O326" s="1"/>
      <c r="P326" s="1"/>
      <c r="Q326" s="1"/>
    </row>
    <row r="327" spans="1:17" x14ac:dyDescent="0.3">
      <c r="A327" s="5">
        <v>5</v>
      </c>
      <c r="B327" s="5">
        <v>65000</v>
      </c>
      <c r="C327" s="5">
        <v>6</v>
      </c>
      <c r="D327" s="5">
        <v>6.25</v>
      </c>
      <c r="E327" s="5">
        <v>8.9</v>
      </c>
      <c r="F327" s="5">
        <v>0</v>
      </c>
      <c r="G327" s="5">
        <v>0.22259519283421553</v>
      </c>
      <c r="J327" s="1"/>
      <c r="K327" s="1"/>
      <c r="L327" s="1"/>
      <c r="M327" s="1"/>
      <c r="N327" s="1"/>
      <c r="O327" s="1"/>
      <c r="P327" s="1"/>
      <c r="Q327" s="1"/>
    </row>
    <row r="328" spans="1:17" x14ac:dyDescent="0.3">
      <c r="A328" s="5">
        <v>12.5</v>
      </c>
      <c r="B328" s="5">
        <v>65000</v>
      </c>
      <c r="C328" s="5">
        <v>6</v>
      </c>
      <c r="D328" s="5">
        <v>6.25</v>
      </c>
      <c r="E328" s="5">
        <v>8.9</v>
      </c>
      <c r="F328" s="5">
        <v>0</v>
      </c>
      <c r="G328" s="5">
        <v>0.22580142571020193</v>
      </c>
      <c r="J328" s="1"/>
      <c r="K328" s="1"/>
      <c r="L328" s="1"/>
      <c r="M328" s="1"/>
      <c r="N328" s="1"/>
      <c r="O328" s="1"/>
      <c r="P328" s="1"/>
      <c r="Q328" s="1"/>
    </row>
    <row r="329" spans="1:17" x14ac:dyDescent="0.3">
      <c r="A329" s="5">
        <v>22.5</v>
      </c>
      <c r="B329" s="5">
        <v>65000</v>
      </c>
      <c r="C329" s="5">
        <v>6</v>
      </c>
      <c r="D329" s="5">
        <v>6.25</v>
      </c>
      <c r="E329" s="5">
        <v>8.9</v>
      </c>
      <c r="F329" s="5">
        <v>0</v>
      </c>
      <c r="G329" s="5">
        <v>0.22697301971714623</v>
      </c>
      <c r="J329" s="1"/>
      <c r="K329" s="1"/>
      <c r="L329" s="1"/>
      <c r="M329" s="1"/>
      <c r="N329" s="1"/>
      <c r="O329" s="1"/>
      <c r="P329" s="1"/>
      <c r="Q329" s="1"/>
    </row>
    <row r="330" spans="1:17" x14ac:dyDescent="0.3">
      <c r="A330" s="5">
        <v>37.5</v>
      </c>
      <c r="B330" s="5">
        <v>65000</v>
      </c>
      <c r="C330" s="5">
        <v>6</v>
      </c>
      <c r="D330" s="5">
        <v>6.25</v>
      </c>
      <c r="E330" s="5">
        <v>8.9</v>
      </c>
      <c r="F330" s="5">
        <v>0</v>
      </c>
      <c r="G330" s="5">
        <v>0.2272954568184091</v>
      </c>
      <c r="J330" s="1"/>
      <c r="K330" s="1"/>
      <c r="L330" s="1"/>
      <c r="M330" s="1"/>
      <c r="N330" s="1"/>
      <c r="O330" s="1"/>
      <c r="P330" s="1"/>
      <c r="Q330" s="1"/>
    </row>
    <row r="331" spans="1:17" x14ac:dyDescent="0.3">
      <c r="A331" s="5">
        <v>60</v>
      </c>
      <c r="B331" s="5">
        <v>65000</v>
      </c>
      <c r="C331" s="5">
        <v>6</v>
      </c>
      <c r="D331" s="5">
        <v>6.25</v>
      </c>
      <c r="E331" s="5">
        <v>8.9</v>
      </c>
      <c r="F331" s="5">
        <v>0</v>
      </c>
      <c r="G331" s="5">
        <v>0.22730733998131533</v>
      </c>
    </row>
    <row r="332" spans="1:17" x14ac:dyDescent="0.3">
      <c r="A332" s="5">
        <v>5</v>
      </c>
      <c r="B332" s="5">
        <v>65000</v>
      </c>
      <c r="C332" s="5">
        <v>6</v>
      </c>
      <c r="D332" s="5">
        <v>8.9</v>
      </c>
      <c r="E332" s="5">
        <v>6.25</v>
      </c>
      <c r="F332" s="5">
        <v>0</v>
      </c>
      <c r="G332" s="5">
        <v>0.20216723273491835</v>
      </c>
    </row>
    <row r="333" spans="1:17" x14ac:dyDescent="0.3">
      <c r="A333" s="5">
        <v>12.5</v>
      </c>
      <c r="B333" s="5">
        <v>65000</v>
      </c>
      <c r="C333" s="5">
        <v>6</v>
      </c>
      <c r="D333" s="5">
        <v>8.9</v>
      </c>
      <c r="E333" s="5">
        <v>6.25</v>
      </c>
      <c r="F333" s="5">
        <v>0</v>
      </c>
      <c r="G333" s="5">
        <v>0.20884456743068971</v>
      </c>
    </row>
    <row r="334" spans="1:17" x14ac:dyDescent="0.3">
      <c r="A334" s="5">
        <v>22.5</v>
      </c>
      <c r="B334" s="5">
        <v>65000</v>
      </c>
      <c r="C334" s="5">
        <v>6</v>
      </c>
      <c r="D334" s="5">
        <v>8.9</v>
      </c>
      <c r="E334" s="5">
        <v>6.25</v>
      </c>
      <c r="F334" s="5">
        <v>0</v>
      </c>
      <c r="G334" s="5">
        <v>0.21112056462083803</v>
      </c>
    </row>
    <row r="335" spans="1:17" x14ac:dyDescent="0.3">
      <c r="A335" s="5">
        <v>37.5</v>
      </c>
      <c r="B335" s="5">
        <v>65000</v>
      </c>
      <c r="C335" s="5">
        <v>6</v>
      </c>
      <c r="D335" s="5">
        <v>8.9</v>
      </c>
      <c r="E335" s="5">
        <v>6.25</v>
      </c>
      <c r="F335" s="5">
        <v>0</v>
      </c>
      <c r="G335" s="5">
        <v>0.21243374722508418</v>
      </c>
    </row>
    <row r="336" spans="1:17" ht="15" thickBot="1" x14ac:dyDescent="0.35">
      <c r="A336" s="11">
        <v>60</v>
      </c>
      <c r="B336" s="11">
        <v>65000</v>
      </c>
      <c r="C336" s="11">
        <v>6</v>
      </c>
      <c r="D336" s="11">
        <v>8.9</v>
      </c>
      <c r="E336" s="11">
        <v>6.25</v>
      </c>
      <c r="F336" s="11">
        <v>0</v>
      </c>
      <c r="G336" s="11">
        <v>0.21265329644507483</v>
      </c>
    </row>
    <row r="337" spans="1:7" x14ac:dyDescent="0.3">
      <c r="A337" s="10">
        <v>5</v>
      </c>
      <c r="B337" s="10">
        <v>700000</v>
      </c>
      <c r="C337" s="10">
        <v>6</v>
      </c>
      <c r="D337" s="10">
        <v>6.25</v>
      </c>
      <c r="E337" s="10">
        <v>8.9</v>
      </c>
      <c r="F337" s="10">
        <v>0</v>
      </c>
      <c r="G337" s="10">
        <v>0.18516221135525779</v>
      </c>
    </row>
    <row r="338" spans="1:7" x14ac:dyDescent="0.3">
      <c r="A338" s="5">
        <v>12.5</v>
      </c>
      <c r="B338" s="5">
        <v>700000</v>
      </c>
      <c r="C338" s="5">
        <v>6</v>
      </c>
      <c r="D338" s="5">
        <v>6.25</v>
      </c>
      <c r="E338" s="5">
        <v>8.9</v>
      </c>
      <c r="F338" s="5">
        <v>0</v>
      </c>
      <c r="G338" s="5">
        <v>0.18557902511626526</v>
      </c>
    </row>
    <row r="339" spans="1:7" x14ac:dyDescent="0.3">
      <c r="A339" s="5">
        <v>22.5</v>
      </c>
      <c r="B339" s="5">
        <v>700000</v>
      </c>
      <c r="C339" s="5">
        <v>6</v>
      </c>
      <c r="D339" s="5">
        <v>6.25</v>
      </c>
      <c r="E339" s="5">
        <v>8.9</v>
      </c>
      <c r="F339" s="5">
        <v>0</v>
      </c>
      <c r="G339" s="5">
        <v>0.18572895830199157</v>
      </c>
    </row>
    <row r="340" spans="1:7" x14ac:dyDescent="0.3">
      <c r="A340" s="5">
        <v>37.5</v>
      </c>
      <c r="B340" s="5">
        <v>700000</v>
      </c>
      <c r="C340" s="5">
        <v>6</v>
      </c>
      <c r="D340" s="5">
        <v>6.25</v>
      </c>
      <c r="E340" s="5">
        <v>8.9</v>
      </c>
      <c r="F340" s="5">
        <v>0</v>
      </c>
      <c r="G340" s="5">
        <v>0.1857682912103733</v>
      </c>
    </row>
    <row r="341" spans="1:7" x14ac:dyDescent="0.3">
      <c r="A341" s="5">
        <v>60</v>
      </c>
      <c r="B341" s="5">
        <v>700000</v>
      </c>
      <c r="C341" s="5">
        <v>6</v>
      </c>
      <c r="D341" s="5">
        <v>6.25</v>
      </c>
      <c r="E341" s="5">
        <v>8.9</v>
      </c>
      <c r="F341" s="5">
        <v>0</v>
      </c>
      <c r="G341" s="5">
        <v>0.1857696716149515</v>
      </c>
    </row>
    <row r="342" spans="1:7" x14ac:dyDescent="0.3">
      <c r="A342" s="5">
        <v>5</v>
      </c>
      <c r="B342" s="5">
        <v>700000</v>
      </c>
      <c r="C342" s="5">
        <v>6</v>
      </c>
      <c r="D342" s="5">
        <v>8.9</v>
      </c>
      <c r="E342" s="5">
        <v>6.25</v>
      </c>
      <c r="F342" s="5">
        <v>78.436657681940702</v>
      </c>
      <c r="G342" s="5">
        <v>8.5822765690118014E-2</v>
      </c>
    </row>
    <row r="343" spans="1:7" x14ac:dyDescent="0.3">
      <c r="A343" s="5">
        <v>12.5</v>
      </c>
      <c r="B343" s="5">
        <v>700000</v>
      </c>
      <c r="C343" s="5">
        <v>6</v>
      </c>
      <c r="D343" s="5">
        <v>8.9</v>
      </c>
      <c r="E343" s="5">
        <v>6.25</v>
      </c>
      <c r="F343" s="5">
        <v>78.436657681940702</v>
      </c>
      <c r="G343" s="5">
        <v>8.7715912719158212E-2</v>
      </c>
    </row>
    <row r="344" spans="1:7" x14ac:dyDescent="0.3">
      <c r="A344" s="5">
        <v>22.5</v>
      </c>
      <c r="B344" s="5">
        <v>700000</v>
      </c>
      <c r="C344" s="5">
        <v>6</v>
      </c>
      <c r="D344" s="5">
        <v>8.9</v>
      </c>
      <c r="E344" s="5">
        <v>6.25</v>
      </c>
      <c r="F344" s="5">
        <v>78.436657681940702</v>
      </c>
      <c r="G344" s="5">
        <v>8.8268576563280618E-2</v>
      </c>
    </row>
    <row r="345" spans="1:7" x14ac:dyDescent="0.3">
      <c r="A345" s="5">
        <v>37.5</v>
      </c>
      <c r="B345" s="5">
        <v>700000</v>
      </c>
      <c r="C345" s="5">
        <v>6</v>
      </c>
      <c r="D345" s="5">
        <v>8.9</v>
      </c>
      <c r="E345" s="5">
        <v>6.25</v>
      </c>
      <c r="F345" s="5">
        <v>78.436657681940702</v>
      </c>
      <c r="G345" s="5">
        <v>8.8579059024655973E-2</v>
      </c>
    </row>
    <row r="346" spans="1:7" x14ac:dyDescent="0.3">
      <c r="A346" s="5">
        <v>60</v>
      </c>
      <c r="B346" s="5">
        <v>700000</v>
      </c>
      <c r="C346" s="5">
        <v>6</v>
      </c>
      <c r="D346" s="5">
        <v>8.9</v>
      </c>
      <c r="E346" s="5">
        <v>6.25</v>
      </c>
      <c r="F346" s="5">
        <v>78.436657681940702</v>
      </c>
      <c r="G346" s="5">
        <v>8.8628517998236303E-2</v>
      </c>
    </row>
    <row r="347" spans="1:7" x14ac:dyDescent="0.3">
      <c r="A347" s="5">
        <v>5</v>
      </c>
      <c r="B347" s="5">
        <v>65000</v>
      </c>
      <c r="C347" s="5">
        <v>6</v>
      </c>
      <c r="D347" s="5">
        <v>6.25</v>
      </c>
      <c r="E347" s="5">
        <v>8.9</v>
      </c>
      <c r="F347" s="5">
        <v>0</v>
      </c>
      <c r="G347" s="5">
        <v>0.20009324345144835</v>
      </c>
    </row>
    <row r="348" spans="1:7" x14ac:dyDescent="0.3">
      <c r="A348" s="5">
        <v>12.5</v>
      </c>
      <c r="B348" s="5">
        <v>65000</v>
      </c>
      <c r="C348" s="5">
        <v>6</v>
      </c>
      <c r="D348" s="5">
        <v>6.25</v>
      </c>
      <c r="E348" s="5">
        <v>8.9</v>
      </c>
      <c r="F348" s="5">
        <v>0</v>
      </c>
      <c r="G348" s="5">
        <v>0.2044450441499073</v>
      </c>
    </row>
    <row r="349" spans="1:7" x14ac:dyDescent="0.3">
      <c r="A349" s="5">
        <v>22.5</v>
      </c>
      <c r="B349" s="5">
        <v>65000</v>
      </c>
      <c r="C349" s="5">
        <v>6</v>
      </c>
      <c r="D349" s="5">
        <v>6.25</v>
      </c>
      <c r="E349" s="5">
        <v>8.9</v>
      </c>
      <c r="F349" s="5">
        <v>0</v>
      </c>
      <c r="G349" s="5">
        <v>0.20602372157130172</v>
      </c>
    </row>
    <row r="350" spans="1:7" x14ac:dyDescent="0.3">
      <c r="A350" s="5">
        <v>37.5</v>
      </c>
      <c r="B350" s="5">
        <v>65000</v>
      </c>
      <c r="C350" s="5">
        <v>6</v>
      </c>
      <c r="D350" s="5">
        <v>6.25</v>
      </c>
      <c r="E350" s="5">
        <v>8.9</v>
      </c>
      <c r="F350" s="5">
        <v>0</v>
      </c>
      <c r="G350" s="5">
        <v>0.20645246535211501</v>
      </c>
    </row>
    <row r="351" spans="1:7" x14ac:dyDescent="0.3">
      <c r="A351" s="5">
        <v>60</v>
      </c>
      <c r="B351" s="5">
        <v>65000</v>
      </c>
      <c r="C351" s="5">
        <v>6</v>
      </c>
      <c r="D351" s="5">
        <v>6.25</v>
      </c>
      <c r="E351" s="5">
        <v>8.9</v>
      </c>
      <c r="F351" s="5">
        <v>0</v>
      </c>
      <c r="G351" s="5">
        <v>0.20646610549179192</v>
      </c>
    </row>
    <row r="352" spans="1:7" x14ac:dyDescent="0.3">
      <c r="A352" s="5">
        <v>5</v>
      </c>
      <c r="B352" s="5">
        <v>65000</v>
      </c>
      <c r="C352" s="5">
        <v>6</v>
      </c>
      <c r="D352" s="5">
        <v>8.9</v>
      </c>
      <c r="E352" s="5">
        <v>6.25</v>
      </c>
      <c r="F352" s="5">
        <v>78.436657681940702</v>
      </c>
      <c r="G352" s="5">
        <v>0.13234112778462276</v>
      </c>
    </row>
    <row r="353" spans="1:7" x14ac:dyDescent="0.3">
      <c r="A353" s="5">
        <v>12.5</v>
      </c>
      <c r="B353" s="5">
        <v>65000</v>
      </c>
      <c r="C353" s="5">
        <v>6</v>
      </c>
      <c r="D353" s="5">
        <v>8.9</v>
      </c>
      <c r="E353" s="5">
        <v>6.25</v>
      </c>
      <c r="F353" s="5">
        <v>78.436657681940702</v>
      </c>
      <c r="G353" s="5">
        <v>0.14586487661290087</v>
      </c>
    </row>
    <row r="354" spans="1:7" x14ac:dyDescent="0.3">
      <c r="A354" s="5">
        <v>22.5</v>
      </c>
      <c r="B354" s="5">
        <v>65000</v>
      </c>
      <c r="C354" s="5">
        <v>6</v>
      </c>
      <c r="D354" s="5">
        <v>8.9</v>
      </c>
      <c r="E354" s="5">
        <v>6.25</v>
      </c>
      <c r="F354" s="5">
        <v>78.436657681940702</v>
      </c>
      <c r="G354" s="5">
        <v>0.15012760846719714</v>
      </c>
    </row>
    <row r="355" spans="1:7" x14ac:dyDescent="0.3">
      <c r="A355" s="5">
        <v>37.5</v>
      </c>
      <c r="B355" s="5">
        <v>65000</v>
      </c>
      <c r="C355" s="5">
        <v>6</v>
      </c>
      <c r="D355" s="5">
        <v>8.9</v>
      </c>
      <c r="E355" s="5">
        <v>6.25</v>
      </c>
      <c r="F355" s="5">
        <v>78.436657681940702</v>
      </c>
      <c r="G355" s="5">
        <v>0.15253645239871197</v>
      </c>
    </row>
    <row r="356" spans="1:7" ht="15" thickBot="1" x14ac:dyDescent="0.35">
      <c r="A356" s="12">
        <v>60</v>
      </c>
      <c r="B356" s="12">
        <v>65000</v>
      </c>
      <c r="C356" s="12">
        <v>6</v>
      </c>
      <c r="D356" s="12">
        <v>8.9</v>
      </c>
      <c r="E356" s="12">
        <v>6.25</v>
      </c>
      <c r="F356" s="12">
        <v>78.436657681940702</v>
      </c>
      <c r="G356" s="12">
        <v>0.15293536492672102</v>
      </c>
    </row>
    <row r="357" spans="1:7" x14ac:dyDescent="0.3">
      <c r="A357" s="10">
        <v>5</v>
      </c>
      <c r="B357" s="10">
        <v>700000</v>
      </c>
      <c r="C357" s="10">
        <v>6</v>
      </c>
      <c r="D357" s="10">
        <v>12.25</v>
      </c>
      <c r="E357" s="10">
        <v>17.399999999999999</v>
      </c>
      <c r="F357" s="10">
        <v>0</v>
      </c>
      <c r="G357" s="10">
        <v>0.24889490661463104</v>
      </c>
    </row>
    <row r="358" spans="1:7" x14ac:dyDescent="0.3">
      <c r="A358" s="5">
        <v>12.5</v>
      </c>
      <c r="B358" s="5">
        <v>700000</v>
      </c>
      <c r="C358" s="5">
        <v>6</v>
      </c>
      <c r="D358" s="5">
        <v>12.25</v>
      </c>
      <c r="E358" s="5">
        <v>17.399999999999999</v>
      </c>
      <c r="F358" s="5">
        <v>0</v>
      </c>
      <c r="G358" s="5">
        <v>0.24931749336192172</v>
      </c>
    </row>
    <row r="359" spans="1:7" x14ac:dyDescent="0.3">
      <c r="A359" s="5">
        <v>22.5</v>
      </c>
      <c r="B359" s="5">
        <v>700000</v>
      </c>
      <c r="C359" s="5">
        <v>6</v>
      </c>
      <c r="D359" s="5">
        <v>12.25</v>
      </c>
      <c r="E359" s="5">
        <v>17.399999999999999</v>
      </c>
      <c r="F359" s="5">
        <v>0</v>
      </c>
      <c r="G359" s="5">
        <v>0.249500998003992</v>
      </c>
    </row>
    <row r="360" spans="1:7" x14ac:dyDescent="0.3">
      <c r="A360" s="5">
        <v>37.5</v>
      </c>
      <c r="B360" s="5">
        <v>700000</v>
      </c>
      <c r="C360" s="5">
        <v>6</v>
      </c>
      <c r="D360" s="5">
        <v>12.25</v>
      </c>
      <c r="E360" s="5">
        <v>17.399999999999999</v>
      </c>
      <c r="F360" s="5">
        <v>0</v>
      </c>
      <c r="G360" s="5">
        <v>0.24959690100487714</v>
      </c>
    </row>
    <row r="361" spans="1:7" x14ac:dyDescent="0.3">
      <c r="A361" s="5">
        <v>60</v>
      </c>
      <c r="B361" s="5">
        <v>700000</v>
      </c>
      <c r="C361" s="5">
        <v>6</v>
      </c>
      <c r="D361" s="5">
        <v>12.25</v>
      </c>
      <c r="E361" s="5">
        <v>17.399999999999999</v>
      </c>
      <c r="F361" s="5">
        <v>0</v>
      </c>
      <c r="G361" s="5">
        <v>0.24960686918103983</v>
      </c>
    </row>
    <row r="362" spans="1:7" x14ac:dyDescent="0.3">
      <c r="A362" s="5">
        <v>5</v>
      </c>
      <c r="B362" s="5">
        <v>700000</v>
      </c>
      <c r="C362" s="5">
        <v>6</v>
      </c>
      <c r="D362" s="5">
        <v>17.399999999999999</v>
      </c>
      <c r="E362" s="5">
        <v>12.25</v>
      </c>
      <c r="F362" s="5">
        <v>0</v>
      </c>
      <c r="G362" s="5">
        <v>0.21580560231343607</v>
      </c>
    </row>
    <row r="363" spans="1:7" x14ac:dyDescent="0.3">
      <c r="A363" s="5">
        <v>12.5</v>
      </c>
      <c r="B363" s="5">
        <v>700000</v>
      </c>
      <c r="C363" s="5">
        <v>6</v>
      </c>
      <c r="D363" s="5">
        <v>17.399999999999999</v>
      </c>
      <c r="E363" s="5">
        <v>12.25</v>
      </c>
      <c r="F363" s="5">
        <v>0</v>
      </c>
      <c r="G363" s="5">
        <v>0.21659367459832704</v>
      </c>
    </row>
    <row r="364" spans="1:7" x14ac:dyDescent="0.3">
      <c r="A364" s="5">
        <v>22.5</v>
      </c>
      <c r="B364" s="5">
        <v>700000</v>
      </c>
      <c r="C364" s="5">
        <v>6</v>
      </c>
      <c r="D364" s="5">
        <v>17.399999999999999</v>
      </c>
      <c r="E364" s="5">
        <v>12.25</v>
      </c>
      <c r="F364" s="5">
        <v>0</v>
      </c>
      <c r="G364" s="5">
        <v>0.21692444521573137</v>
      </c>
    </row>
    <row r="365" spans="1:7" x14ac:dyDescent="0.3">
      <c r="A365" s="5">
        <v>37.5</v>
      </c>
      <c r="B365" s="5">
        <v>700000</v>
      </c>
      <c r="C365" s="5">
        <v>6</v>
      </c>
      <c r="D365" s="5">
        <v>17.399999999999999</v>
      </c>
      <c r="E365" s="5">
        <v>12.25</v>
      </c>
      <c r="F365" s="5">
        <v>0</v>
      </c>
      <c r="G365" s="5">
        <v>0.21721045303584188</v>
      </c>
    </row>
    <row r="366" spans="1:7" x14ac:dyDescent="0.3">
      <c r="A366" s="5">
        <v>60</v>
      </c>
      <c r="B366" s="5">
        <v>700000</v>
      </c>
      <c r="C366" s="5">
        <v>6</v>
      </c>
      <c r="D366" s="5">
        <v>17.399999999999999</v>
      </c>
      <c r="E366" s="5">
        <v>12.25</v>
      </c>
      <c r="F366" s="5">
        <v>0</v>
      </c>
      <c r="G366" s="5">
        <v>0.21730391038386737</v>
      </c>
    </row>
    <row r="367" spans="1:7" x14ac:dyDescent="0.3">
      <c r="A367" s="5">
        <v>5</v>
      </c>
      <c r="B367" s="5">
        <v>65000</v>
      </c>
      <c r="C367" s="5">
        <v>6</v>
      </c>
      <c r="D367" s="5">
        <v>12.25</v>
      </c>
      <c r="E367" s="5">
        <v>17.399999999999999</v>
      </c>
      <c r="F367" s="5">
        <v>0</v>
      </c>
      <c r="G367" s="5">
        <v>0.26017952387147131</v>
      </c>
    </row>
    <row r="368" spans="1:7" x14ac:dyDescent="0.3">
      <c r="A368" s="5">
        <v>12.5</v>
      </c>
      <c r="B368" s="5">
        <v>65000</v>
      </c>
      <c r="C368" s="5">
        <v>6</v>
      </c>
      <c r="D368" s="5">
        <v>12.25</v>
      </c>
      <c r="E368" s="5">
        <v>17.399999999999999</v>
      </c>
      <c r="F368" s="5">
        <v>0</v>
      </c>
      <c r="G368" s="5">
        <v>0.26458876291523897</v>
      </c>
    </row>
    <row r="369" spans="1:7" x14ac:dyDescent="0.3">
      <c r="A369" s="5">
        <v>22.5</v>
      </c>
      <c r="B369" s="5">
        <v>65000</v>
      </c>
      <c r="C369" s="5">
        <v>6</v>
      </c>
      <c r="D369" s="5">
        <v>12.25</v>
      </c>
      <c r="E369" s="5">
        <v>17.399999999999999</v>
      </c>
      <c r="F369" s="5">
        <v>0</v>
      </c>
      <c r="G369" s="5">
        <v>0.2661414808111992</v>
      </c>
    </row>
    <row r="370" spans="1:7" x14ac:dyDescent="0.3">
      <c r="A370" s="5">
        <v>37.5</v>
      </c>
      <c r="B370" s="5">
        <v>65000</v>
      </c>
      <c r="C370" s="5">
        <v>6</v>
      </c>
      <c r="D370" s="5">
        <v>12.25</v>
      </c>
      <c r="E370" s="5">
        <v>17.399999999999999</v>
      </c>
      <c r="F370" s="5">
        <v>0</v>
      </c>
      <c r="G370" s="5">
        <v>0.26696851907223101</v>
      </c>
    </row>
    <row r="371" spans="1:7" x14ac:dyDescent="0.3">
      <c r="A371" s="5">
        <v>60</v>
      </c>
      <c r="B371" s="5">
        <v>65000</v>
      </c>
      <c r="C371" s="5">
        <v>6</v>
      </c>
      <c r="D371" s="5">
        <v>12.25</v>
      </c>
      <c r="E371" s="5">
        <v>17.399999999999999</v>
      </c>
      <c r="F371" s="5">
        <v>0</v>
      </c>
      <c r="G371" s="5">
        <v>0.2670583522499666</v>
      </c>
    </row>
    <row r="372" spans="1:7" x14ac:dyDescent="0.3">
      <c r="A372" s="5">
        <v>5</v>
      </c>
      <c r="B372" s="5">
        <v>65000</v>
      </c>
      <c r="C372" s="5">
        <v>6</v>
      </c>
      <c r="D372" s="5">
        <v>17.399999999999999</v>
      </c>
      <c r="E372" s="5">
        <v>12.25</v>
      </c>
      <c r="F372" s="5">
        <v>0</v>
      </c>
      <c r="G372" s="5">
        <v>0.23346158156213814</v>
      </c>
    </row>
    <row r="373" spans="1:7" x14ac:dyDescent="0.3">
      <c r="A373" s="5">
        <v>12.5</v>
      </c>
      <c r="B373" s="5">
        <v>65000</v>
      </c>
      <c r="C373" s="5">
        <v>6</v>
      </c>
      <c r="D373" s="5">
        <v>17.399999999999999</v>
      </c>
      <c r="E373" s="5">
        <v>12.25</v>
      </c>
      <c r="F373" s="5">
        <v>0</v>
      </c>
      <c r="G373" s="5">
        <v>0.24315872915521794</v>
      </c>
    </row>
    <row r="374" spans="1:7" x14ac:dyDescent="0.3">
      <c r="A374" s="5">
        <v>22.5</v>
      </c>
      <c r="B374" s="5">
        <v>65000</v>
      </c>
      <c r="C374" s="5">
        <v>6</v>
      </c>
      <c r="D374" s="5">
        <v>17.399999999999999</v>
      </c>
      <c r="E374" s="5">
        <v>12.25</v>
      </c>
      <c r="F374" s="5">
        <v>0</v>
      </c>
      <c r="G374" s="5">
        <v>0.24718945588656968</v>
      </c>
    </row>
    <row r="375" spans="1:7" x14ac:dyDescent="0.3">
      <c r="A375" s="5">
        <v>37.5</v>
      </c>
      <c r="B375" s="5">
        <v>65000</v>
      </c>
      <c r="C375" s="5">
        <v>6</v>
      </c>
      <c r="D375" s="5">
        <v>17.399999999999999</v>
      </c>
      <c r="E375" s="5">
        <v>12.25</v>
      </c>
      <c r="F375" s="5">
        <v>0</v>
      </c>
      <c r="G375" s="5">
        <v>0.25067934101414835</v>
      </c>
    </row>
    <row r="376" spans="1:7" ht="15" thickBot="1" x14ac:dyDescent="0.35">
      <c r="A376" s="11">
        <v>60</v>
      </c>
      <c r="B376" s="11">
        <v>65000</v>
      </c>
      <c r="C376" s="11">
        <v>6</v>
      </c>
      <c r="D376" s="11">
        <v>17.399999999999999</v>
      </c>
      <c r="E376" s="11">
        <v>12.25</v>
      </c>
      <c r="F376" s="11">
        <v>0</v>
      </c>
      <c r="G376" s="11">
        <v>0.25182446827263522</v>
      </c>
    </row>
    <row r="377" spans="1:7" x14ac:dyDescent="0.3">
      <c r="A377" s="10">
        <v>5</v>
      </c>
      <c r="B377" s="10">
        <v>700000</v>
      </c>
      <c r="C377" s="10">
        <v>6</v>
      </c>
      <c r="D377" s="10">
        <v>12.25</v>
      </c>
      <c r="E377" s="10">
        <v>17.399999999999999</v>
      </c>
      <c r="F377" s="10">
        <v>0</v>
      </c>
      <c r="G377" s="10">
        <v>0.21081702136630512</v>
      </c>
    </row>
    <row r="378" spans="1:7" x14ac:dyDescent="0.3">
      <c r="A378" s="5">
        <v>12.5</v>
      </c>
      <c r="B378" s="5">
        <v>700000</v>
      </c>
      <c r="C378" s="5">
        <v>6</v>
      </c>
      <c r="D378" s="5">
        <v>12.25</v>
      </c>
      <c r="E378" s="5">
        <v>17.399999999999999</v>
      </c>
      <c r="F378" s="5">
        <v>0</v>
      </c>
      <c r="G378" s="5">
        <v>0.21136912235313016</v>
      </c>
    </row>
    <row r="379" spans="1:7" x14ac:dyDescent="0.3">
      <c r="A379" s="5">
        <v>22.5</v>
      </c>
      <c r="B379" s="5">
        <v>700000</v>
      </c>
      <c r="C379" s="5">
        <v>6</v>
      </c>
      <c r="D379" s="5">
        <v>12.25</v>
      </c>
      <c r="E379" s="5">
        <v>17.399999999999999</v>
      </c>
      <c r="F379" s="5">
        <v>0</v>
      </c>
      <c r="G379" s="5">
        <v>0.21161289230385075</v>
      </c>
    </row>
    <row r="380" spans="1:7" x14ac:dyDescent="0.3">
      <c r="A380" s="5">
        <v>37.5</v>
      </c>
      <c r="B380" s="5">
        <v>700000</v>
      </c>
      <c r="C380" s="5">
        <v>6</v>
      </c>
      <c r="D380" s="5">
        <v>12.25</v>
      </c>
      <c r="E380" s="5">
        <v>17.399999999999999</v>
      </c>
      <c r="F380" s="5">
        <v>0</v>
      </c>
      <c r="G380" s="5">
        <v>0.21173835068529118</v>
      </c>
    </row>
    <row r="381" spans="1:7" x14ac:dyDescent="0.3">
      <c r="A381" s="5">
        <v>60</v>
      </c>
      <c r="B381" s="5">
        <v>700000</v>
      </c>
      <c r="C381" s="5">
        <v>6</v>
      </c>
      <c r="D381" s="5">
        <v>12.25</v>
      </c>
      <c r="E381" s="5">
        <v>17.399999999999999</v>
      </c>
      <c r="F381" s="5">
        <v>0</v>
      </c>
      <c r="G381" s="5">
        <v>0.2117518014784511</v>
      </c>
    </row>
    <row r="382" spans="1:7" x14ac:dyDescent="0.3">
      <c r="A382" s="5">
        <v>5</v>
      </c>
      <c r="B382" s="5">
        <v>700000</v>
      </c>
      <c r="C382" s="5">
        <v>6</v>
      </c>
      <c r="D382" s="5">
        <v>17.399999999999999</v>
      </c>
      <c r="E382" s="5">
        <v>12.25</v>
      </c>
      <c r="F382" s="5">
        <v>82.905982905982896</v>
      </c>
      <c r="G382" s="5">
        <v>9.412774641232094E-2</v>
      </c>
    </row>
    <row r="383" spans="1:7" x14ac:dyDescent="0.3">
      <c r="A383" s="5">
        <v>12.5</v>
      </c>
      <c r="B383" s="5">
        <v>700000</v>
      </c>
      <c r="C383" s="5">
        <v>6</v>
      </c>
      <c r="D383" s="5">
        <v>17.399999999999999</v>
      </c>
      <c r="E383" s="5">
        <v>12.25</v>
      </c>
      <c r="F383" s="5">
        <v>82.905982905982896</v>
      </c>
      <c r="G383" s="5">
        <v>9.6463084542176558E-2</v>
      </c>
    </row>
    <row r="384" spans="1:7" x14ac:dyDescent="0.3">
      <c r="A384" s="5">
        <v>22.5</v>
      </c>
      <c r="B384" s="5">
        <v>700000</v>
      </c>
      <c r="C384" s="5">
        <v>6</v>
      </c>
      <c r="D384" s="5">
        <v>17.399999999999999</v>
      </c>
      <c r="E384" s="5">
        <v>12.25</v>
      </c>
      <c r="F384" s="5">
        <v>82.905982905982896</v>
      </c>
      <c r="G384" s="5">
        <v>9.7441289187232466E-2</v>
      </c>
    </row>
    <row r="385" spans="1:7" x14ac:dyDescent="0.3">
      <c r="A385" s="5">
        <v>37.5</v>
      </c>
      <c r="B385" s="5">
        <v>700000</v>
      </c>
      <c r="C385" s="5">
        <v>6</v>
      </c>
      <c r="D385" s="5">
        <v>17.399999999999999</v>
      </c>
      <c r="E385" s="5">
        <v>12.25</v>
      </c>
      <c r="F385" s="5">
        <v>82.905982905982896</v>
      </c>
      <c r="G385" s="5">
        <v>9.8276138258802354E-2</v>
      </c>
    </row>
    <row r="386" spans="1:7" x14ac:dyDescent="0.3">
      <c r="A386" s="5">
        <v>60</v>
      </c>
      <c r="B386" s="5">
        <v>700000</v>
      </c>
      <c r="C386" s="5">
        <v>6</v>
      </c>
      <c r="D386" s="5">
        <v>17.399999999999999</v>
      </c>
      <c r="E386" s="5">
        <v>12.25</v>
      </c>
      <c r="F386" s="5">
        <v>82.905982905982896</v>
      </c>
      <c r="G386" s="5">
        <v>9.8548576564360099E-2</v>
      </c>
    </row>
    <row r="387" spans="1:7" x14ac:dyDescent="0.3">
      <c r="A387" s="5">
        <v>5</v>
      </c>
      <c r="B387" s="5">
        <v>65000</v>
      </c>
      <c r="C387" s="5">
        <v>6</v>
      </c>
      <c r="D387" s="5">
        <v>12.25</v>
      </c>
      <c r="E387" s="5">
        <v>17.399999999999999</v>
      </c>
      <c r="F387" s="5">
        <v>0</v>
      </c>
      <c r="G387" s="5">
        <v>0.22540341576336248</v>
      </c>
    </row>
    <row r="388" spans="1:7" x14ac:dyDescent="0.3">
      <c r="A388" s="5">
        <v>12.5</v>
      </c>
      <c r="B388" s="5">
        <v>65000</v>
      </c>
      <c r="C388" s="5">
        <v>6</v>
      </c>
      <c r="D388" s="5">
        <v>12.25</v>
      </c>
      <c r="E388" s="5">
        <v>17.399999999999999</v>
      </c>
      <c r="F388" s="5">
        <v>0</v>
      </c>
      <c r="G388" s="5">
        <v>0.23120906154554008</v>
      </c>
    </row>
    <row r="389" spans="1:7" x14ac:dyDescent="0.3">
      <c r="A389" s="5">
        <v>22.5</v>
      </c>
      <c r="B389" s="5">
        <v>65000</v>
      </c>
      <c r="C389" s="5">
        <v>6</v>
      </c>
      <c r="D389" s="5">
        <v>12.25</v>
      </c>
      <c r="E389" s="5">
        <v>17.399999999999999</v>
      </c>
      <c r="F389" s="5">
        <v>0</v>
      </c>
      <c r="G389" s="5">
        <v>0.23327641388834458</v>
      </c>
    </row>
    <row r="390" spans="1:7" x14ac:dyDescent="0.3">
      <c r="A390" s="5">
        <v>37.5</v>
      </c>
      <c r="B390" s="5">
        <v>65000</v>
      </c>
      <c r="C390" s="5">
        <v>6</v>
      </c>
      <c r="D390" s="5">
        <v>12.25</v>
      </c>
      <c r="E390" s="5">
        <v>17.399999999999999</v>
      </c>
      <c r="F390" s="5">
        <v>0</v>
      </c>
      <c r="G390" s="5">
        <v>0.23437316895961749</v>
      </c>
    </row>
    <row r="391" spans="1:7" x14ac:dyDescent="0.3">
      <c r="A391" s="5">
        <v>60</v>
      </c>
      <c r="B391" s="5">
        <v>65000</v>
      </c>
      <c r="C391" s="5">
        <v>6</v>
      </c>
      <c r="D391" s="5">
        <v>12.25</v>
      </c>
      <c r="E391" s="5">
        <v>17.399999999999999</v>
      </c>
      <c r="F391" s="5">
        <v>0</v>
      </c>
      <c r="G391" s="5">
        <v>0.23449187954621131</v>
      </c>
    </row>
    <row r="392" spans="1:7" x14ac:dyDescent="0.3">
      <c r="A392" s="5">
        <v>5</v>
      </c>
      <c r="B392" s="5">
        <v>65000</v>
      </c>
      <c r="C392" s="5">
        <v>6</v>
      </c>
      <c r="D392" s="5">
        <v>17.399999999999999</v>
      </c>
      <c r="E392" s="5">
        <v>12.25</v>
      </c>
      <c r="F392" s="5">
        <v>82.905982905982896</v>
      </c>
      <c r="G392" s="5">
        <v>0.14312068938373662</v>
      </c>
    </row>
    <row r="393" spans="1:7" x14ac:dyDescent="0.3">
      <c r="A393" s="5">
        <v>12.5</v>
      </c>
      <c r="B393" s="5">
        <v>65000</v>
      </c>
      <c r="C393" s="5">
        <v>6</v>
      </c>
      <c r="D393" s="5">
        <v>17.399999999999999</v>
      </c>
      <c r="E393" s="5">
        <v>12.25</v>
      </c>
      <c r="F393" s="5">
        <v>82.905982905982896</v>
      </c>
      <c r="G393" s="5">
        <v>0.16480057482440499</v>
      </c>
    </row>
    <row r="394" spans="1:7" x14ac:dyDescent="0.3">
      <c r="A394" s="5">
        <v>22.5</v>
      </c>
      <c r="B394" s="5">
        <v>65000</v>
      </c>
      <c r="C394" s="5">
        <v>6</v>
      </c>
      <c r="D394" s="5">
        <v>17.399999999999999</v>
      </c>
      <c r="E394" s="5">
        <v>12.25</v>
      </c>
      <c r="F394" s="5">
        <v>82.905982905982896</v>
      </c>
      <c r="G394" s="5">
        <v>0.17296100594121055</v>
      </c>
    </row>
    <row r="395" spans="1:7" x14ac:dyDescent="0.3">
      <c r="A395" s="5">
        <v>37.5</v>
      </c>
      <c r="B395" s="5">
        <v>65000</v>
      </c>
      <c r="C395" s="5">
        <v>6</v>
      </c>
      <c r="D395" s="5">
        <v>17.399999999999999</v>
      </c>
      <c r="E395" s="5">
        <v>12.25</v>
      </c>
      <c r="F395" s="5">
        <v>82.905982905982896</v>
      </c>
      <c r="G395" s="5">
        <v>0.17972293911705714</v>
      </c>
    </row>
    <row r="396" spans="1:7" ht="15" thickBot="1" x14ac:dyDescent="0.35">
      <c r="A396" s="11">
        <v>60</v>
      </c>
      <c r="B396" s="11">
        <v>65000</v>
      </c>
      <c r="C396" s="11">
        <v>6</v>
      </c>
      <c r="D396" s="11">
        <v>17.399999999999999</v>
      </c>
      <c r="E396" s="11">
        <v>12.25</v>
      </c>
      <c r="F396" s="11">
        <v>82.905982905982896</v>
      </c>
      <c r="G396" s="11">
        <v>0.1818796902225116</v>
      </c>
    </row>
    <row r="397" spans="1:7" ht="15" thickBot="1" x14ac:dyDescent="0.35">
      <c r="A397" s="13">
        <v>5</v>
      </c>
      <c r="B397" s="13">
        <v>700000</v>
      </c>
      <c r="C397" s="13">
        <v>6</v>
      </c>
      <c r="D397" s="13">
        <v>12.25</v>
      </c>
      <c r="E397" s="13">
        <v>17.399999999999999</v>
      </c>
      <c r="F397" s="13">
        <v>0</v>
      </c>
      <c r="G397">
        <v>0.23953128518115749</v>
      </c>
    </row>
    <row r="398" spans="1:7" ht="15" thickBot="1" x14ac:dyDescent="0.35">
      <c r="A398" s="5">
        <v>5</v>
      </c>
      <c r="B398" s="5">
        <v>700000</v>
      </c>
      <c r="C398" s="5">
        <v>6</v>
      </c>
      <c r="D398" s="5">
        <v>17.399999999999999</v>
      </c>
      <c r="E398" s="5">
        <v>12.25</v>
      </c>
      <c r="F398" s="11">
        <v>27.61904761904762</v>
      </c>
      <c r="G398" s="14">
        <v>0.15746370068040064</v>
      </c>
    </row>
    <row r="399" spans="1:7" x14ac:dyDescent="0.3">
      <c r="A399" s="5">
        <v>5</v>
      </c>
      <c r="B399" s="5">
        <v>65000</v>
      </c>
      <c r="C399" s="5">
        <v>6</v>
      </c>
      <c r="D399" s="5">
        <v>12.25</v>
      </c>
      <c r="E399" s="5">
        <v>17.399999999999999</v>
      </c>
      <c r="F399" s="5">
        <v>0</v>
      </c>
      <c r="G399" s="5">
        <v>0.25149007871639462</v>
      </c>
    </row>
    <row r="400" spans="1:7" ht="15" thickBot="1" x14ac:dyDescent="0.35">
      <c r="A400" s="11">
        <v>5</v>
      </c>
      <c r="B400" s="11">
        <v>65000</v>
      </c>
      <c r="C400" s="11">
        <v>6</v>
      </c>
      <c r="D400" s="11">
        <v>17.399999999999999</v>
      </c>
      <c r="E400" s="11">
        <v>12.25</v>
      </c>
      <c r="F400" s="11">
        <v>27.61904761904762</v>
      </c>
      <c r="G400" s="11">
        <v>0.18836932443225485</v>
      </c>
    </row>
    <row r="401" spans="1:7" x14ac:dyDescent="0.3">
      <c r="A401" s="10">
        <v>5</v>
      </c>
      <c r="B401" s="10">
        <v>700000</v>
      </c>
      <c r="C401" s="10">
        <v>6</v>
      </c>
      <c r="D401" s="10">
        <v>12.25</v>
      </c>
      <c r="E401" s="10">
        <v>17.399999999999999</v>
      </c>
      <c r="F401" s="10">
        <v>0</v>
      </c>
      <c r="G401" s="10">
        <v>0.23120692326011011</v>
      </c>
    </row>
    <row r="402" spans="1:7" x14ac:dyDescent="0.3">
      <c r="A402" s="5">
        <v>5</v>
      </c>
      <c r="B402" s="5">
        <v>700000</v>
      </c>
      <c r="C402" s="5">
        <v>6</v>
      </c>
      <c r="D402" s="5">
        <v>17.399999999999999</v>
      </c>
      <c r="E402" s="5">
        <v>12.25</v>
      </c>
      <c r="F402" s="5">
        <v>46.031746031746025</v>
      </c>
      <c r="G402" s="5">
        <v>0.1302420809558727</v>
      </c>
    </row>
    <row r="403" spans="1:7" x14ac:dyDescent="0.3">
      <c r="A403" s="5">
        <v>5</v>
      </c>
      <c r="B403" s="5">
        <v>65000</v>
      </c>
      <c r="C403" s="5">
        <v>6</v>
      </c>
      <c r="D403" s="5">
        <v>12.25</v>
      </c>
      <c r="E403" s="5">
        <v>17.399999999999999</v>
      </c>
      <c r="F403" s="5">
        <v>0</v>
      </c>
      <c r="G403" s="5">
        <v>0.24382988476599649</v>
      </c>
    </row>
    <row r="404" spans="1:7" ht="15" thickBot="1" x14ac:dyDescent="0.35">
      <c r="A404" s="11">
        <v>5</v>
      </c>
      <c r="B404" s="11">
        <v>65000</v>
      </c>
      <c r="C404" s="11">
        <v>6</v>
      </c>
      <c r="D404" s="11">
        <v>17.399999999999999</v>
      </c>
      <c r="E404" s="11">
        <v>12.25</v>
      </c>
      <c r="F404" s="11">
        <v>46.031746031746025</v>
      </c>
      <c r="G404" s="11">
        <v>0.16494573285389108</v>
      </c>
    </row>
    <row r="405" spans="1:7" x14ac:dyDescent="0.3">
      <c r="A405" s="13">
        <v>5</v>
      </c>
      <c r="B405" s="13">
        <v>700000</v>
      </c>
      <c r="C405" s="13">
        <v>12</v>
      </c>
      <c r="D405" s="13">
        <v>6.25</v>
      </c>
      <c r="E405" s="13">
        <v>8.9</v>
      </c>
      <c r="F405" s="13">
        <v>0</v>
      </c>
      <c r="G405" s="13">
        <v>0.399337</v>
      </c>
    </row>
    <row r="406" spans="1:7" x14ac:dyDescent="0.3">
      <c r="A406" s="5">
        <v>12.5</v>
      </c>
      <c r="B406" s="5">
        <v>700000</v>
      </c>
      <c r="C406" s="5">
        <v>12</v>
      </c>
      <c r="D406" s="5">
        <v>6.25</v>
      </c>
      <c r="E406" s="5">
        <v>8.9</v>
      </c>
      <c r="F406" s="5">
        <v>0</v>
      </c>
      <c r="G406" s="5">
        <v>0.399787</v>
      </c>
    </row>
    <row r="407" spans="1:7" x14ac:dyDescent="0.3">
      <c r="A407" s="5">
        <v>22.5</v>
      </c>
      <c r="B407" s="5">
        <v>700000</v>
      </c>
      <c r="C407" s="5">
        <v>12</v>
      </c>
      <c r="D407" s="5">
        <v>6.25</v>
      </c>
      <c r="E407" s="5">
        <v>8.9</v>
      </c>
      <c r="F407" s="5">
        <v>0</v>
      </c>
      <c r="G407" s="5">
        <v>0.39995199999999997</v>
      </c>
    </row>
    <row r="408" spans="1:7" x14ac:dyDescent="0.3">
      <c r="A408" s="5">
        <v>37.5</v>
      </c>
      <c r="B408" s="5">
        <v>700000</v>
      </c>
      <c r="C408" s="5">
        <v>12</v>
      </c>
      <c r="D408" s="5">
        <v>6.25</v>
      </c>
      <c r="E408" s="5">
        <v>8.9</v>
      </c>
      <c r="F408" s="5">
        <v>0</v>
      </c>
      <c r="G408" s="5">
        <v>0.39999000000000001</v>
      </c>
    </row>
    <row r="409" spans="1:7" x14ac:dyDescent="0.3">
      <c r="A409" s="5">
        <v>60</v>
      </c>
      <c r="B409" s="5">
        <v>700000</v>
      </c>
      <c r="C409" s="5">
        <v>12</v>
      </c>
      <c r="D409" s="5">
        <v>6.25</v>
      </c>
      <c r="E409" s="5">
        <v>8.9</v>
      </c>
      <c r="F409" s="5">
        <v>0</v>
      </c>
      <c r="G409" s="5">
        <v>0.39999200000000001</v>
      </c>
    </row>
    <row r="410" spans="1:7" x14ac:dyDescent="0.3">
      <c r="A410" s="5">
        <v>5</v>
      </c>
      <c r="B410" s="5">
        <v>700000</v>
      </c>
      <c r="C410" s="5">
        <v>12</v>
      </c>
      <c r="D410" s="5">
        <v>8.9</v>
      </c>
      <c r="E410" s="5">
        <v>6.25</v>
      </c>
      <c r="F410" s="5">
        <v>0</v>
      </c>
      <c r="G410" s="5">
        <v>0.36464800000000003</v>
      </c>
    </row>
    <row r="411" spans="1:7" x14ac:dyDescent="0.3">
      <c r="A411" s="5">
        <v>12.5</v>
      </c>
      <c r="B411" s="5">
        <v>700000</v>
      </c>
      <c r="C411" s="5">
        <v>12</v>
      </c>
      <c r="D411" s="5">
        <v>8.9</v>
      </c>
      <c r="E411" s="5">
        <v>6.25</v>
      </c>
      <c r="F411" s="5">
        <v>0</v>
      </c>
      <c r="G411" s="5">
        <v>0.36587599999999998</v>
      </c>
    </row>
    <row r="412" spans="1:7" x14ac:dyDescent="0.3">
      <c r="A412" s="5">
        <v>22.5</v>
      </c>
      <c r="B412" s="5">
        <v>700000</v>
      </c>
      <c r="C412" s="5">
        <v>12</v>
      </c>
      <c r="D412" s="5">
        <v>8.9</v>
      </c>
      <c r="E412" s="5">
        <v>6.25</v>
      </c>
      <c r="F412" s="5">
        <v>0</v>
      </c>
      <c r="G412" s="5">
        <v>0.36626700000000001</v>
      </c>
    </row>
    <row r="413" spans="1:7" x14ac:dyDescent="0.3">
      <c r="A413" s="5">
        <v>37.5</v>
      </c>
      <c r="B413" s="5">
        <v>700000</v>
      </c>
      <c r="C413" s="5">
        <v>12</v>
      </c>
      <c r="D413" s="5">
        <v>8.9</v>
      </c>
      <c r="E413" s="5">
        <v>6.25</v>
      </c>
      <c r="F413" s="5">
        <v>0</v>
      </c>
      <c r="G413" s="5">
        <v>0.36647800000000003</v>
      </c>
    </row>
    <row r="414" spans="1:7" x14ac:dyDescent="0.3">
      <c r="A414" s="5">
        <v>60</v>
      </c>
      <c r="B414" s="5">
        <v>700000</v>
      </c>
      <c r="C414" s="5">
        <v>12</v>
      </c>
      <c r="D414" s="5">
        <v>8.9</v>
      </c>
      <c r="E414" s="5">
        <v>6.25</v>
      </c>
      <c r="F414" s="5">
        <v>0</v>
      </c>
      <c r="G414" s="5">
        <v>0.36651099999999998</v>
      </c>
    </row>
    <row r="415" spans="1:7" x14ac:dyDescent="0.3">
      <c r="A415" s="5">
        <v>5</v>
      </c>
      <c r="B415" s="5">
        <v>65000</v>
      </c>
      <c r="C415" s="5">
        <v>12</v>
      </c>
      <c r="D415" s="5">
        <v>6.25</v>
      </c>
      <c r="E415" s="5">
        <v>8.9</v>
      </c>
      <c r="F415" s="15">
        <v>0</v>
      </c>
      <c r="G415" s="5">
        <v>0.41355999999999998</v>
      </c>
    </row>
    <row r="416" spans="1:7" x14ac:dyDescent="0.3">
      <c r="A416" s="5">
        <v>12.5</v>
      </c>
      <c r="B416" s="5">
        <v>65000</v>
      </c>
      <c r="C416" s="5">
        <v>12</v>
      </c>
      <c r="D416" s="5">
        <v>6.25</v>
      </c>
      <c r="E416" s="5">
        <v>8.9</v>
      </c>
      <c r="F416" s="15">
        <v>0</v>
      </c>
      <c r="G416" s="5">
        <v>0.41753000000000001</v>
      </c>
    </row>
    <row r="417" spans="1:7" x14ac:dyDescent="0.3">
      <c r="A417" s="5">
        <v>22.5</v>
      </c>
      <c r="B417" s="5">
        <v>65000</v>
      </c>
      <c r="C417" s="5">
        <v>12</v>
      </c>
      <c r="D417" s="5">
        <v>6.25</v>
      </c>
      <c r="E417" s="5">
        <v>8.9</v>
      </c>
      <c r="F417" s="15">
        <v>0</v>
      </c>
      <c r="G417" s="5">
        <v>0.41892499999999999</v>
      </c>
    </row>
    <row r="418" spans="1:7" x14ac:dyDescent="0.3">
      <c r="A418" s="5">
        <v>37.5</v>
      </c>
      <c r="B418" s="5">
        <v>65000</v>
      </c>
      <c r="C418" s="5">
        <v>12</v>
      </c>
      <c r="D418" s="5">
        <v>6.25</v>
      </c>
      <c r="E418" s="5">
        <v>8.9</v>
      </c>
      <c r="F418" s="15">
        <v>0</v>
      </c>
      <c r="G418" s="5">
        <v>0.419294</v>
      </c>
    </row>
    <row r="419" spans="1:7" x14ac:dyDescent="0.3">
      <c r="A419" s="5">
        <v>60</v>
      </c>
      <c r="B419" s="5">
        <v>65000</v>
      </c>
      <c r="C419" s="5">
        <v>12</v>
      </c>
      <c r="D419" s="5">
        <v>6.25</v>
      </c>
      <c r="E419" s="5">
        <v>8.9</v>
      </c>
      <c r="F419" s="15">
        <v>0</v>
      </c>
      <c r="G419" s="5">
        <v>0.41930699999999999</v>
      </c>
    </row>
    <row r="420" spans="1:7" x14ac:dyDescent="0.3">
      <c r="A420" s="5">
        <v>5</v>
      </c>
      <c r="B420" s="5">
        <v>65000</v>
      </c>
      <c r="C420" s="5">
        <v>12</v>
      </c>
      <c r="D420" s="5">
        <v>8.9</v>
      </c>
      <c r="E420" s="5">
        <v>6.25</v>
      </c>
      <c r="F420" s="15">
        <v>0</v>
      </c>
      <c r="G420" s="5">
        <v>0.39753500000000003</v>
      </c>
    </row>
    <row r="421" spans="1:7" x14ac:dyDescent="0.3">
      <c r="A421" s="5">
        <v>12.5</v>
      </c>
      <c r="B421" s="5">
        <v>65000</v>
      </c>
      <c r="C421" s="5">
        <v>12</v>
      </c>
      <c r="D421" s="5">
        <v>8.9</v>
      </c>
      <c r="E421" s="5">
        <v>6.25</v>
      </c>
      <c r="F421" s="15">
        <v>0</v>
      </c>
      <c r="G421" s="5">
        <v>0.40964099999999998</v>
      </c>
    </row>
    <row r="422" spans="1:7" x14ac:dyDescent="0.3">
      <c r="A422" s="5">
        <v>22.5</v>
      </c>
      <c r="B422" s="5">
        <v>65000</v>
      </c>
      <c r="C422" s="5">
        <v>12</v>
      </c>
      <c r="D422" s="5">
        <v>8.9</v>
      </c>
      <c r="E422" s="5">
        <v>6.25</v>
      </c>
      <c r="F422" s="15">
        <v>0</v>
      </c>
      <c r="G422" s="5">
        <v>0.413408</v>
      </c>
    </row>
    <row r="423" spans="1:7" x14ac:dyDescent="0.3">
      <c r="A423" s="5">
        <v>37.5</v>
      </c>
      <c r="B423" s="5">
        <v>65000</v>
      </c>
      <c r="C423" s="5">
        <v>12</v>
      </c>
      <c r="D423" s="5">
        <v>8.9</v>
      </c>
      <c r="E423" s="5">
        <v>6.25</v>
      </c>
      <c r="F423" s="15">
        <v>0</v>
      </c>
      <c r="G423" s="5">
        <v>0.41542899999999999</v>
      </c>
    </row>
    <row r="424" spans="1:7" ht="15" thickBot="1" x14ac:dyDescent="0.35">
      <c r="A424" s="11">
        <v>60</v>
      </c>
      <c r="B424" s="11">
        <v>65000</v>
      </c>
      <c r="C424" s="11">
        <v>12</v>
      </c>
      <c r="D424" s="11">
        <v>8.9</v>
      </c>
      <c r="E424" s="11">
        <v>6.25</v>
      </c>
      <c r="F424" s="16">
        <v>0</v>
      </c>
      <c r="G424" s="11">
        <v>0.41576099999999999</v>
      </c>
    </row>
    <row r="425" spans="1:7" x14ac:dyDescent="0.3">
      <c r="A425" s="10">
        <v>5</v>
      </c>
      <c r="B425" s="10">
        <v>700000</v>
      </c>
      <c r="C425" s="10">
        <v>12</v>
      </c>
      <c r="D425" s="10">
        <v>6.25</v>
      </c>
      <c r="E425" s="10">
        <v>8.9</v>
      </c>
      <c r="F425" s="10">
        <v>0</v>
      </c>
      <c r="G425" s="10">
        <v>0.362404</v>
      </c>
    </row>
    <row r="426" spans="1:7" x14ac:dyDescent="0.3">
      <c r="A426" s="5">
        <v>12.5</v>
      </c>
      <c r="B426" s="5">
        <v>700000</v>
      </c>
      <c r="C426" s="5">
        <v>12</v>
      </c>
      <c r="D426" s="5">
        <v>6.25</v>
      </c>
      <c r="E426" s="5">
        <v>8.9</v>
      </c>
      <c r="F426" s="5">
        <v>0</v>
      </c>
      <c r="G426" s="5">
        <v>0.36305500000000002</v>
      </c>
    </row>
    <row r="427" spans="1:7" x14ac:dyDescent="0.3">
      <c r="A427" s="5">
        <v>22.5</v>
      </c>
      <c r="B427" s="5">
        <v>700000</v>
      </c>
      <c r="C427" s="5">
        <v>12</v>
      </c>
      <c r="D427" s="5">
        <v>6.25</v>
      </c>
      <c r="E427" s="5">
        <v>8.9</v>
      </c>
      <c r="F427" s="5">
        <v>0</v>
      </c>
      <c r="G427" s="5">
        <v>0.36327300000000001</v>
      </c>
    </row>
    <row r="428" spans="1:7" x14ac:dyDescent="0.3">
      <c r="A428" s="5">
        <v>37.5</v>
      </c>
      <c r="B428" s="5">
        <v>700000</v>
      </c>
      <c r="C428" s="5">
        <v>12</v>
      </c>
      <c r="D428" s="5">
        <v>6.25</v>
      </c>
      <c r="E428" s="5">
        <v>8.9</v>
      </c>
      <c r="F428" s="5">
        <v>0</v>
      </c>
      <c r="G428" s="5">
        <v>0.36332700000000001</v>
      </c>
    </row>
    <row r="429" spans="1:7" x14ac:dyDescent="0.3">
      <c r="A429" s="5">
        <v>60</v>
      </c>
      <c r="B429" s="5">
        <v>700000</v>
      </c>
      <c r="C429" s="5">
        <v>12</v>
      </c>
      <c r="D429" s="5">
        <v>6.25</v>
      </c>
      <c r="E429" s="5">
        <v>8.9</v>
      </c>
      <c r="F429" s="5">
        <v>0</v>
      </c>
      <c r="G429" s="5">
        <v>0.36332900000000001</v>
      </c>
    </row>
    <row r="430" spans="1:7" x14ac:dyDescent="0.3">
      <c r="A430" s="5">
        <v>5</v>
      </c>
      <c r="B430" s="5">
        <v>700000</v>
      </c>
      <c r="C430" s="5">
        <v>12</v>
      </c>
      <c r="D430" s="5">
        <v>8.9</v>
      </c>
      <c r="E430" s="5">
        <v>6.25</v>
      </c>
      <c r="F430" s="5">
        <v>78.38</v>
      </c>
      <c r="G430" s="5">
        <v>0.19827</v>
      </c>
    </row>
    <row r="431" spans="1:7" x14ac:dyDescent="0.3">
      <c r="A431" s="5">
        <v>12.5</v>
      </c>
      <c r="B431" s="5">
        <v>700000</v>
      </c>
      <c r="C431" s="5">
        <v>12</v>
      </c>
      <c r="D431" s="5">
        <v>8.9</v>
      </c>
      <c r="E431" s="5">
        <v>6.25</v>
      </c>
      <c r="F431" s="5">
        <v>78.38</v>
      </c>
      <c r="G431" s="5">
        <v>0.20131299999999999</v>
      </c>
    </row>
    <row r="432" spans="1:7" x14ac:dyDescent="0.3">
      <c r="A432" s="5">
        <v>22.5</v>
      </c>
      <c r="B432" s="5">
        <v>700000</v>
      </c>
      <c r="C432" s="5">
        <v>12</v>
      </c>
      <c r="D432" s="5">
        <v>8.9</v>
      </c>
      <c r="E432" s="5">
        <v>6.25</v>
      </c>
      <c r="F432" s="5">
        <v>78.38</v>
      </c>
      <c r="G432" s="5">
        <v>0.202128</v>
      </c>
    </row>
    <row r="433" spans="1:7" x14ac:dyDescent="0.3">
      <c r="A433" s="5">
        <v>37.5</v>
      </c>
      <c r="B433" s="5">
        <v>700000</v>
      </c>
      <c r="C433" s="5">
        <v>12</v>
      </c>
      <c r="D433" s="5">
        <v>8.9</v>
      </c>
      <c r="E433" s="5">
        <v>6.25</v>
      </c>
      <c r="F433" s="5">
        <v>78.38</v>
      </c>
      <c r="G433" s="5">
        <v>0.20255899999999999</v>
      </c>
    </row>
    <row r="434" spans="1:7" x14ac:dyDescent="0.3">
      <c r="A434" s="5">
        <v>60</v>
      </c>
      <c r="B434" s="5">
        <v>700000</v>
      </c>
      <c r="C434" s="5">
        <v>12</v>
      </c>
      <c r="D434" s="5">
        <v>8.9</v>
      </c>
      <c r="E434" s="5">
        <v>6.25</v>
      </c>
      <c r="F434" s="5">
        <v>78.38</v>
      </c>
      <c r="G434" s="5">
        <v>0.20261899999999999</v>
      </c>
    </row>
    <row r="435" spans="1:7" x14ac:dyDescent="0.3">
      <c r="A435" s="5">
        <v>5</v>
      </c>
      <c r="B435" s="5">
        <v>65000</v>
      </c>
      <c r="C435" s="5">
        <v>12</v>
      </c>
      <c r="D435" s="5">
        <v>6.25</v>
      </c>
      <c r="E435" s="5">
        <v>8.9</v>
      </c>
      <c r="F435" s="5">
        <v>0</v>
      </c>
      <c r="G435" s="5">
        <v>0.381768</v>
      </c>
    </row>
    <row r="436" spans="1:7" x14ac:dyDescent="0.3">
      <c r="A436" s="5">
        <v>12.5</v>
      </c>
      <c r="B436" s="5">
        <v>65000</v>
      </c>
      <c r="C436" s="5">
        <v>12</v>
      </c>
      <c r="D436" s="5">
        <v>6.25</v>
      </c>
      <c r="E436" s="5">
        <v>8.9</v>
      </c>
      <c r="F436" s="5">
        <v>0</v>
      </c>
      <c r="G436" s="5">
        <v>0.38700099999999998</v>
      </c>
    </row>
    <row r="437" spans="1:7" x14ac:dyDescent="0.3">
      <c r="A437" s="5">
        <v>22.5</v>
      </c>
      <c r="B437" s="5">
        <v>65000</v>
      </c>
      <c r="C437" s="5">
        <v>12</v>
      </c>
      <c r="D437" s="5">
        <v>6.25</v>
      </c>
      <c r="E437" s="5">
        <v>8.9</v>
      </c>
      <c r="F437" s="5">
        <v>0</v>
      </c>
      <c r="G437" s="5">
        <v>0.388795</v>
      </c>
    </row>
    <row r="438" spans="1:7" x14ac:dyDescent="0.3">
      <c r="A438" s="5">
        <v>37.5</v>
      </c>
      <c r="B438" s="5">
        <v>65000</v>
      </c>
      <c r="C438" s="5">
        <v>12</v>
      </c>
      <c r="D438" s="5">
        <v>6.25</v>
      </c>
      <c r="E438" s="5">
        <v>8.9</v>
      </c>
      <c r="F438" s="5">
        <v>0</v>
      </c>
      <c r="G438" s="5">
        <v>0.38925999999999999</v>
      </c>
    </row>
    <row r="439" spans="1:7" x14ac:dyDescent="0.3">
      <c r="A439" s="5">
        <v>60</v>
      </c>
      <c r="B439" s="5">
        <v>65000</v>
      </c>
      <c r="C439" s="5">
        <v>12</v>
      </c>
      <c r="D439" s="5">
        <v>6.25</v>
      </c>
      <c r="E439" s="5">
        <v>8.9</v>
      </c>
      <c r="F439" s="5">
        <v>0</v>
      </c>
      <c r="G439" s="5">
        <v>0.38927499999999998</v>
      </c>
    </row>
    <row r="440" spans="1:7" x14ac:dyDescent="0.3">
      <c r="A440" s="5">
        <v>5</v>
      </c>
      <c r="B440" s="5">
        <v>65000</v>
      </c>
      <c r="C440" s="5">
        <v>12</v>
      </c>
      <c r="D440" s="5">
        <v>8.9</v>
      </c>
      <c r="E440" s="5">
        <v>6.25</v>
      </c>
      <c r="F440" s="5">
        <v>78.38</v>
      </c>
      <c r="G440" s="5">
        <v>0.26723000000000002</v>
      </c>
    </row>
    <row r="441" spans="1:7" x14ac:dyDescent="0.3">
      <c r="A441" s="5">
        <v>12.5</v>
      </c>
      <c r="B441" s="5">
        <v>65000</v>
      </c>
      <c r="C441" s="5">
        <v>12</v>
      </c>
      <c r="D441" s="5">
        <v>8.9</v>
      </c>
      <c r="E441" s="5">
        <v>6.25</v>
      </c>
      <c r="F441" s="5">
        <v>78.38</v>
      </c>
      <c r="G441" s="5">
        <v>0.28837299999999999</v>
      </c>
    </row>
    <row r="442" spans="1:7" x14ac:dyDescent="0.3">
      <c r="A442" s="5">
        <v>22.5</v>
      </c>
      <c r="B442" s="5">
        <v>65000</v>
      </c>
      <c r="C442" s="5">
        <v>12</v>
      </c>
      <c r="D442" s="5">
        <v>8.9</v>
      </c>
      <c r="E442" s="5">
        <v>6.25</v>
      </c>
      <c r="F442" s="5">
        <v>78.38</v>
      </c>
      <c r="G442" s="5">
        <v>0.29456500000000002</v>
      </c>
    </row>
    <row r="443" spans="1:7" x14ac:dyDescent="0.3">
      <c r="A443" s="5">
        <v>37.5</v>
      </c>
      <c r="B443" s="5">
        <v>65000</v>
      </c>
      <c r="C443" s="5">
        <v>12</v>
      </c>
      <c r="D443" s="5">
        <v>8.9</v>
      </c>
      <c r="E443" s="5">
        <v>6.25</v>
      </c>
      <c r="F443" s="5">
        <v>78.38</v>
      </c>
      <c r="G443" s="5">
        <v>0.29785</v>
      </c>
    </row>
    <row r="444" spans="1:7" ht="15" thickBot="1" x14ac:dyDescent="0.35">
      <c r="A444" s="12">
        <v>60</v>
      </c>
      <c r="B444" s="12">
        <v>65000</v>
      </c>
      <c r="C444" s="12">
        <v>12</v>
      </c>
      <c r="D444" s="12">
        <v>8.9</v>
      </c>
      <c r="E444" s="12">
        <v>6.25</v>
      </c>
      <c r="F444" s="12">
        <v>78.38</v>
      </c>
      <c r="G444" s="12">
        <v>0.29838500000000001</v>
      </c>
    </row>
    <row r="445" spans="1:7" x14ac:dyDescent="0.3">
      <c r="A445" s="10">
        <v>5</v>
      </c>
      <c r="B445" s="10">
        <v>700000</v>
      </c>
      <c r="C445" s="10">
        <v>12</v>
      </c>
      <c r="D445" s="10">
        <v>12.25</v>
      </c>
      <c r="E445" s="10">
        <v>17.399999999999999</v>
      </c>
      <c r="F445" s="10">
        <v>0</v>
      </c>
      <c r="G445" s="10">
        <v>0.45877000000000001</v>
      </c>
    </row>
    <row r="446" spans="1:7" x14ac:dyDescent="0.3">
      <c r="A446" s="5">
        <v>12.5</v>
      </c>
      <c r="B446" s="5">
        <v>700000</v>
      </c>
      <c r="C446" s="5">
        <v>12</v>
      </c>
      <c r="D446" s="5">
        <v>12.25</v>
      </c>
      <c r="E446" s="5">
        <v>17.399999999999999</v>
      </c>
      <c r="F446" s="5">
        <v>0</v>
      </c>
      <c r="G446" s="5">
        <v>0.45936199999999999</v>
      </c>
    </row>
    <row r="447" spans="1:7" x14ac:dyDescent="0.3">
      <c r="A447" s="5">
        <v>22.5</v>
      </c>
      <c r="B447" s="5">
        <v>700000</v>
      </c>
      <c r="C447" s="5">
        <v>12</v>
      </c>
      <c r="D447" s="5">
        <v>12.25</v>
      </c>
      <c r="E447" s="5">
        <v>17.399999999999999</v>
      </c>
      <c r="F447" s="5">
        <v>0</v>
      </c>
      <c r="G447" s="5">
        <v>0.45964300000000002</v>
      </c>
    </row>
    <row r="448" spans="1:7" x14ac:dyDescent="0.3">
      <c r="A448" s="5">
        <v>37.5</v>
      </c>
      <c r="B448" s="5">
        <v>700000</v>
      </c>
      <c r="C448" s="5">
        <v>12</v>
      </c>
      <c r="D448" s="5">
        <v>12.25</v>
      </c>
      <c r="E448" s="5">
        <v>17.399999999999999</v>
      </c>
      <c r="F448" s="5">
        <v>0</v>
      </c>
      <c r="G448" s="5">
        <v>0.459781</v>
      </c>
    </row>
    <row r="449" spans="1:7" x14ac:dyDescent="0.3">
      <c r="A449" s="5">
        <v>60</v>
      </c>
      <c r="B449" s="5">
        <v>700000</v>
      </c>
      <c r="C449" s="5">
        <v>12</v>
      </c>
      <c r="D449" s="5">
        <v>12.25</v>
      </c>
      <c r="E449" s="5">
        <v>17.399999999999999</v>
      </c>
      <c r="F449" s="5">
        <v>0</v>
      </c>
      <c r="G449" s="5">
        <v>0.45979500000000001</v>
      </c>
    </row>
    <row r="450" spans="1:7" x14ac:dyDescent="0.3">
      <c r="A450" s="5">
        <v>5</v>
      </c>
      <c r="B450" s="5">
        <v>700000</v>
      </c>
      <c r="C450" s="5">
        <v>12</v>
      </c>
      <c r="D450" s="5">
        <v>17.399999999999999</v>
      </c>
      <c r="E450" s="5">
        <v>12.25</v>
      </c>
      <c r="F450" s="5">
        <v>0</v>
      </c>
      <c r="G450" s="5">
        <v>0.40994900000000001</v>
      </c>
    </row>
    <row r="451" spans="1:7" x14ac:dyDescent="0.3">
      <c r="A451" s="5">
        <v>12.5</v>
      </c>
      <c r="B451" s="5">
        <v>700000</v>
      </c>
      <c r="C451" s="5">
        <v>12</v>
      </c>
      <c r="D451" s="5">
        <v>17.399999999999999</v>
      </c>
      <c r="E451" s="5">
        <v>12.25</v>
      </c>
      <c r="F451" s="5">
        <v>0</v>
      </c>
      <c r="G451" s="5">
        <v>0.41137000000000001</v>
      </c>
    </row>
    <row r="452" spans="1:7" x14ac:dyDescent="0.3">
      <c r="A452" s="5">
        <v>22.5</v>
      </c>
      <c r="B452" s="5">
        <v>700000</v>
      </c>
      <c r="C452" s="5">
        <v>12</v>
      </c>
      <c r="D452" s="5">
        <v>17.399999999999999</v>
      </c>
      <c r="E452" s="5">
        <v>12.25</v>
      </c>
      <c r="F452" s="5">
        <v>0</v>
      </c>
      <c r="G452" s="5">
        <v>0.41198899999999999</v>
      </c>
    </row>
    <row r="453" spans="1:7" x14ac:dyDescent="0.3">
      <c r="A453" s="5">
        <v>37.5</v>
      </c>
      <c r="B453" s="5">
        <v>700000</v>
      </c>
      <c r="C453" s="5">
        <v>12</v>
      </c>
      <c r="D453" s="5">
        <v>17.399999999999999</v>
      </c>
      <c r="E453" s="5">
        <v>12.25</v>
      </c>
      <c r="F453" s="5">
        <v>0</v>
      </c>
      <c r="G453" s="5">
        <v>0.41249000000000002</v>
      </c>
    </row>
    <row r="454" spans="1:7" x14ac:dyDescent="0.3">
      <c r="A454" s="5">
        <v>60</v>
      </c>
      <c r="B454" s="5">
        <v>700000</v>
      </c>
      <c r="C454" s="5">
        <v>12</v>
      </c>
      <c r="D454" s="5">
        <v>17.399999999999999</v>
      </c>
      <c r="E454" s="5">
        <v>12.25</v>
      </c>
      <c r="F454" s="5">
        <v>0</v>
      </c>
      <c r="G454" s="5">
        <v>0.41265000000000002</v>
      </c>
    </row>
    <row r="455" spans="1:7" x14ac:dyDescent="0.3">
      <c r="A455" s="5">
        <v>5</v>
      </c>
      <c r="B455" s="5">
        <v>65000</v>
      </c>
      <c r="C455" s="5">
        <v>12</v>
      </c>
      <c r="D455" s="5">
        <v>12.25</v>
      </c>
      <c r="E455" s="5">
        <v>17.399999999999999</v>
      </c>
      <c r="F455" s="5">
        <v>0</v>
      </c>
      <c r="G455" s="5">
        <v>0.47101399999999999</v>
      </c>
    </row>
    <row r="456" spans="1:7" x14ac:dyDescent="0.3">
      <c r="A456" s="5">
        <v>12.5</v>
      </c>
      <c r="B456" s="5">
        <v>65000</v>
      </c>
      <c r="C456" s="5">
        <v>12</v>
      </c>
      <c r="D456" s="5">
        <v>12.25</v>
      </c>
      <c r="E456" s="5">
        <v>17.399999999999999</v>
      </c>
      <c r="F456" s="5">
        <v>0</v>
      </c>
      <c r="G456" s="5">
        <v>0.47573100000000001</v>
      </c>
    </row>
    <row r="457" spans="1:7" x14ac:dyDescent="0.3">
      <c r="A457" s="5">
        <v>22.5</v>
      </c>
      <c r="B457" s="5">
        <v>65000</v>
      </c>
      <c r="C457" s="5">
        <v>12</v>
      </c>
      <c r="D457" s="5">
        <v>12.25</v>
      </c>
      <c r="E457" s="5">
        <v>17.399999999999999</v>
      </c>
      <c r="F457" s="5">
        <v>0</v>
      </c>
      <c r="G457" s="5">
        <v>0.47756900000000002</v>
      </c>
    </row>
    <row r="458" spans="1:7" x14ac:dyDescent="0.3">
      <c r="A458" s="5">
        <v>37.5</v>
      </c>
      <c r="B458" s="5">
        <v>65000</v>
      </c>
      <c r="C458" s="5">
        <v>12</v>
      </c>
      <c r="D458" s="5">
        <v>12.25</v>
      </c>
      <c r="E458" s="5">
        <v>17.399999999999999</v>
      </c>
      <c r="F458" s="5">
        <v>0</v>
      </c>
      <c r="G458" s="5">
        <v>0.47849599999999998</v>
      </c>
    </row>
    <row r="459" spans="1:7" x14ac:dyDescent="0.3">
      <c r="A459" s="5">
        <v>60</v>
      </c>
      <c r="B459" s="5">
        <v>65000</v>
      </c>
      <c r="C459" s="5">
        <v>12</v>
      </c>
      <c r="D459" s="5">
        <v>12.25</v>
      </c>
      <c r="E459" s="5">
        <v>17.399999999999999</v>
      </c>
      <c r="F459" s="5">
        <v>0</v>
      </c>
      <c r="G459" s="5">
        <v>0.47859499999999999</v>
      </c>
    </row>
    <row r="460" spans="1:7" x14ac:dyDescent="0.3">
      <c r="A460" s="5">
        <v>5</v>
      </c>
      <c r="B460" s="5">
        <v>65000</v>
      </c>
      <c r="C460" s="5">
        <v>12</v>
      </c>
      <c r="D460" s="5">
        <v>17.399999999999999</v>
      </c>
      <c r="E460" s="5">
        <v>12.25</v>
      </c>
      <c r="F460" s="5">
        <v>0</v>
      </c>
      <c r="G460" s="5">
        <v>0.43387500000000001</v>
      </c>
    </row>
    <row r="461" spans="1:7" x14ac:dyDescent="0.3">
      <c r="A461" s="5">
        <v>12.5</v>
      </c>
      <c r="B461" s="5">
        <v>65000</v>
      </c>
      <c r="C461" s="5">
        <v>12</v>
      </c>
      <c r="D461" s="5">
        <v>17.399999999999999</v>
      </c>
      <c r="E461" s="5">
        <v>12.25</v>
      </c>
      <c r="F461" s="5">
        <v>0</v>
      </c>
      <c r="G461" s="5">
        <v>0.44792199999999999</v>
      </c>
    </row>
    <row r="462" spans="1:7" x14ac:dyDescent="0.3">
      <c r="A462" s="5">
        <v>22.5</v>
      </c>
      <c r="B462" s="5">
        <v>65000</v>
      </c>
      <c r="C462" s="5">
        <v>12</v>
      </c>
      <c r="D462" s="5">
        <v>17.399999999999999</v>
      </c>
      <c r="E462" s="5">
        <v>12.25</v>
      </c>
      <c r="F462" s="5">
        <v>0</v>
      </c>
      <c r="G462" s="5">
        <v>0.45439099999999999</v>
      </c>
    </row>
    <row r="463" spans="1:7" x14ac:dyDescent="0.3">
      <c r="A463" s="5">
        <v>37.5</v>
      </c>
      <c r="B463" s="5">
        <v>65000</v>
      </c>
      <c r="C463" s="5">
        <v>12</v>
      </c>
      <c r="D463" s="5">
        <v>17.399999999999999</v>
      </c>
      <c r="E463" s="5">
        <v>12.25</v>
      </c>
      <c r="F463" s="5">
        <v>0</v>
      </c>
      <c r="G463" s="5">
        <v>0.45957399999999998</v>
      </c>
    </row>
    <row r="464" spans="1:7" ht="15" thickBot="1" x14ac:dyDescent="0.35">
      <c r="A464" s="11">
        <v>60</v>
      </c>
      <c r="B464" s="11">
        <v>65000</v>
      </c>
      <c r="C464" s="11">
        <v>12</v>
      </c>
      <c r="D464" s="11">
        <v>17.399999999999999</v>
      </c>
      <c r="E464" s="11">
        <v>12.25</v>
      </c>
      <c r="F464" s="11">
        <v>0</v>
      </c>
      <c r="G464" s="11">
        <v>0.46122299999999999</v>
      </c>
    </row>
    <row r="465" spans="1:7" x14ac:dyDescent="0.3">
      <c r="A465" s="10">
        <v>5</v>
      </c>
      <c r="B465" s="10">
        <v>700000</v>
      </c>
      <c r="C465" s="10">
        <v>12</v>
      </c>
      <c r="D465" s="10">
        <v>12.25</v>
      </c>
      <c r="E465" s="10">
        <v>17.399999999999999</v>
      </c>
      <c r="F465" s="10">
        <v>0</v>
      </c>
      <c r="G465" s="10">
        <v>0.40470299999999998</v>
      </c>
    </row>
    <row r="466" spans="1:7" x14ac:dyDescent="0.3">
      <c r="A466" s="5">
        <v>12.5</v>
      </c>
      <c r="B466" s="5">
        <v>700000</v>
      </c>
      <c r="C466" s="5">
        <v>12</v>
      </c>
      <c r="D466" s="5">
        <v>12.25</v>
      </c>
      <c r="E466" s="5">
        <v>17.399999999999999</v>
      </c>
      <c r="F466" s="5">
        <v>0</v>
      </c>
      <c r="G466" s="5">
        <v>0.40546399999999999</v>
      </c>
    </row>
    <row r="467" spans="1:7" x14ac:dyDescent="0.3">
      <c r="A467" s="5">
        <v>22.5</v>
      </c>
      <c r="B467" s="5">
        <v>700000</v>
      </c>
      <c r="C467" s="5">
        <v>12</v>
      </c>
      <c r="D467" s="5">
        <v>12.25</v>
      </c>
      <c r="E467" s="5">
        <v>17.399999999999999</v>
      </c>
      <c r="F467" s="5">
        <v>0</v>
      </c>
      <c r="G467" s="5">
        <v>0.405833</v>
      </c>
    </row>
    <row r="468" spans="1:7" x14ac:dyDescent="0.3">
      <c r="A468" s="5">
        <v>37.5</v>
      </c>
      <c r="B468" s="5">
        <v>700000</v>
      </c>
      <c r="C468" s="5">
        <v>12</v>
      </c>
      <c r="D468" s="5">
        <v>12.25</v>
      </c>
      <c r="E468" s="5">
        <v>17.399999999999999</v>
      </c>
      <c r="F468" s="5">
        <v>0</v>
      </c>
      <c r="G468" s="5">
        <v>0.40601100000000001</v>
      </c>
    </row>
    <row r="469" spans="1:7" x14ac:dyDescent="0.3">
      <c r="A469" s="5">
        <v>60</v>
      </c>
      <c r="B469" s="5">
        <v>700000</v>
      </c>
      <c r="C469" s="5">
        <v>12</v>
      </c>
      <c r="D469" s="5">
        <v>12.25</v>
      </c>
      <c r="E469" s="5">
        <v>17.399999999999999</v>
      </c>
      <c r="F469" s="5">
        <v>0</v>
      </c>
      <c r="G469" s="5">
        <v>0.40602700000000003</v>
      </c>
    </row>
    <row r="470" spans="1:7" x14ac:dyDescent="0.3">
      <c r="A470" s="5">
        <v>5</v>
      </c>
      <c r="B470" s="5">
        <v>700000</v>
      </c>
      <c r="C470" s="5">
        <v>12</v>
      </c>
      <c r="D470" s="5">
        <v>17.399999999999999</v>
      </c>
      <c r="E470" s="5">
        <v>12.25</v>
      </c>
      <c r="F470" s="5">
        <v>82.86</v>
      </c>
      <c r="G470" s="5">
        <v>0.210845</v>
      </c>
    </row>
    <row r="471" spans="1:7" x14ac:dyDescent="0.3">
      <c r="A471" s="5">
        <v>12.5</v>
      </c>
      <c r="B471" s="5">
        <v>700000</v>
      </c>
      <c r="C471" s="5">
        <v>12</v>
      </c>
      <c r="D471" s="5">
        <v>17.399999999999999</v>
      </c>
      <c r="E471" s="5">
        <v>12.25</v>
      </c>
      <c r="F471" s="5">
        <v>82.86</v>
      </c>
      <c r="G471" s="5">
        <v>0.213865</v>
      </c>
    </row>
    <row r="472" spans="1:7" x14ac:dyDescent="0.3">
      <c r="A472" s="5">
        <v>22.5</v>
      </c>
      <c r="B472" s="5">
        <v>700000</v>
      </c>
      <c r="C472" s="5">
        <v>12</v>
      </c>
      <c r="D472" s="5">
        <v>17.399999999999999</v>
      </c>
      <c r="E472" s="5">
        <v>12.25</v>
      </c>
      <c r="F472" s="5">
        <v>82.86</v>
      </c>
      <c r="G472" s="5">
        <v>0.21523200000000001</v>
      </c>
    </row>
    <row r="473" spans="1:7" x14ac:dyDescent="0.3">
      <c r="A473" s="5">
        <v>37.5</v>
      </c>
      <c r="B473" s="5">
        <v>700000</v>
      </c>
      <c r="C473" s="5">
        <v>12</v>
      </c>
      <c r="D473" s="5">
        <v>17.399999999999999</v>
      </c>
      <c r="E473" s="5">
        <v>12.25</v>
      </c>
      <c r="F473" s="5">
        <v>82.86</v>
      </c>
      <c r="G473" s="5">
        <v>0.21631600000000001</v>
      </c>
    </row>
    <row r="474" spans="1:7" x14ac:dyDescent="0.3">
      <c r="A474" s="5">
        <v>60</v>
      </c>
      <c r="B474" s="5">
        <v>700000</v>
      </c>
      <c r="C474" s="5">
        <v>12</v>
      </c>
      <c r="D474" s="5">
        <v>17.399999999999999</v>
      </c>
      <c r="E474" s="5">
        <v>12.25</v>
      </c>
      <c r="F474" s="5">
        <v>82.86</v>
      </c>
      <c r="G474" s="5">
        <v>0.21665999999999999</v>
      </c>
    </row>
    <row r="475" spans="1:7" x14ac:dyDescent="0.3">
      <c r="A475" s="5">
        <v>5</v>
      </c>
      <c r="B475" s="5">
        <v>65000</v>
      </c>
      <c r="C475" s="5">
        <v>12</v>
      </c>
      <c r="D475" s="5">
        <v>12.25</v>
      </c>
      <c r="E475" s="5">
        <v>17.399999999999999</v>
      </c>
      <c r="F475" s="5">
        <v>0</v>
      </c>
      <c r="G475" s="5">
        <v>0.41999700000000001</v>
      </c>
    </row>
    <row r="476" spans="1:7" x14ac:dyDescent="0.3">
      <c r="A476" s="5">
        <v>12.5</v>
      </c>
      <c r="B476" s="5">
        <v>65000</v>
      </c>
      <c r="C476" s="5">
        <v>12</v>
      </c>
      <c r="D476" s="5">
        <v>12.25</v>
      </c>
      <c r="E476" s="5">
        <v>17.399999999999999</v>
      </c>
      <c r="F476" s="5">
        <v>0</v>
      </c>
      <c r="G476" s="5">
        <v>0.42587599999999998</v>
      </c>
    </row>
    <row r="477" spans="1:7" x14ac:dyDescent="0.3">
      <c r="A477" s="5">
        <v>22.5</v>
      </c>
      <c r="B477" s="5">
        <v>65000</v>
      </c>
      <c r="C477" s="5">
        <v>12</v>
      </c>
      <c r="D477" s="5">
        <v>12.25</v>
      </c>
      <c r="E477" s="5">
        <v>17.399999999999999</v>
      </c>
      <c r="F477" s="5">
        <v>0</v>
      </c>
      <c r="G477" s="5">
        <v>0.428201</v>
      </c>
    </row>
    <row r="478" spans="1:7" x14ac:dyDescent="0.3">
      <c r="A478" s="5">
        <v>37.5</v>
      </c>
      <c r="B478" s="5">
        <v>65000</v>
      </c>
      <c r="C478" s="5">
        <v>12</v>
      </c>
      <c r="D478" s="5">
        <v>12.25</v>
      </c>
      <c r="E478" s="5">
        <v>17.399999999999999</v>
      </c>
      <c r="F478" s="5">
        <v>0</v>
      </c>
      <c r="G478" s="5">
        <v>0.42936299999999999</v>
      </c>
    </row>
    <row r="479" spans="1:7" x14ac:dyDescent="0.3">
      <c r="A479" s="5">
        <v>60</v>
      </c>
      <c r="B479" s="5">
        <v>65000</v>
      </c>
      <c r="C479" s="5">
        <v>12</v>
      </c>
      <c r="D479" s="5">
        <v>12.25</v>
      </c>
      <c r="E479" s="5">
        <v>17.399999999999999</v>
      </c>
      <c r="F479" s="5">
        <v>0</v>
      </c>
      <c r="G479" s="5">
        <v>0.42948700000000001</v>
      </c>
    </row>
    <row r="480" spans="1:7" x14ac:dyDescent="0.3">
      <c r="A480" s="5">
        <v>5</v>
      </c>
      <c r="B480" s="5">
        <v>65000</v>
      </c>
      <c r="C480" s="5">
        <v>12</v>
      </c>
      <c r="D480" s="5">
        <v>17.399999999999999</v>
      </c>
      <c r="E480" s="5">
        <v>12.25</v>
      </c>
      <c r="F480" s="5">
        <v>82.86</v>
      </c>
      <c r="G480" s="5">
        <v>0.26383400000000001</v>
      </c>
    </row>
    <row r="481" spans="1:7" x14ac:dyDescent="0.3">
      <c r="A481" s="5">
        <v>12.5</v>
      </c>
      <c r="B481" s="5">
        <v>65000</v>
      </c>
      <c r="C481" s="5">
        <v>12</v>
      </c>
      <c r="D481" s="5">
        <v>17.399999999999999</v>
      </c>
      <c r="E481" s="5">
        <v>12.25</v>
      </c>
      <c r="F481" s="5">
        <v>82.86</v>
      </c>
      <c r="G481" s="5">
        <v>0.29143000000000002</v>
      </c>
    </row>
    <row r="482" spans="1:7" x14ac:dyDescent="0.3">
      <c r="A482" s="5">
        <v>22.5</v>
      </c>
      <c r="B482" s="5">
        <v>65000</v>
      </c>
      <c r="C482" s="5">
        <v>12</v>
      </c>
      <c r="D482" s="5">
        <v>17.399999999999999</v>
      </c>
      <c r="E482" s="5">
        <v>12.25</v>
      </c>
      <c r="F482" s="5">
        <v>82.86</v>
      </c>
      <c r="G482" s="5">
        <v>0.30359000000000003</v>
      </c>
    </row>
    <row r="483" spans="1:7" x14ac:dyDescent="0.3">
      <c r="A483" s="5">
        <v>37.5</v>
      </c>
      <c r="B483" s="5">
        <v>65000</v>
      </c>
      <c r="C483" s="5">
        <v>12</v>
      </c>
      <c r="D483" s="5">
        <v>17.399999999999999</v>
      </c>
      <c r="E483" s="5">
        <v>12.25</v>
      </c>
      <c r="F483" s="5">
        <v>82.86</v>
      </c>
      <c r="G483" s="5">
        <v>0.31298900000000002</v>
      </c>
    </row>
    <row r="484" spans="1:7" ht="15" thickBot="1" x14ac:dyDescent="0.35">
      <c r="A484" s="11">
        <v>60</v>
      </c>
      <c r="B484" s="11">
        <v>65000</v>
      </c>
      <c r="C484" s="11">
        <v>12</v>
      </c>
      <c r="D484" s="11">
        <v>17.399999999999999</v>
      </c>
      <c r="E484" s="11">
        <v>12.25</v>
      </c>
      <c r="F484" s="11">
        <v>82.86</v>
      </c>
      <c r="G484" s="11">
        <v>0.31592599999999998</v>
      </c>
    </row>
    <row r="485" spans="1:7" x14ac:dyDescent="0.3">
      <c r="A485" s="10">
        <v>5</v>
      </c>
      <c r="B485" s="10">
        <v>700000</v>
      </c>
      <c r="C485" s="10">
        <v>12</v>
      </c>
      <c r="D485" s="10">
        <v>12.25</v>
      </c>
      <c r="E485" s="10">
        <v>17.399999999999999</v>
      </c>
      <c r="F485" s="10">
        <v>0</v>
      </c>
      <c r="G485" s="10">
        <v>0.44536883219838508</v>
      </c>
    </row>
    <row r="486" spans="1:7" x14ac:dyDescent="0.3">
      <c r="A486" s="5">
        <v>5</v>
      </c>
      <c r="B486" s="5">
        <v>700000</v>
      </c>
      <c r="C486" s="5">
        <v>12</v>
      </c>
      <c r="D486" s="5">
        <v>17.399999999999999</v>
      </c>
      <c r="E486" s="5">
        <v>12.25</v>
      </c>
      <c r="F486" s="5">
        <v>27.61904761904762</v>
      </c>
      <c r="G486" s="5">
        <v>0.32161269469628506</v>
      </c>
    </row>
    <row r="487" spans="1:7" x14ac:dyDescent="0.3">
      <c r="A487" s="5">
        <v>5</v>
      </c>
      <c r="B487" s="5">
        <v>65000</v>
      </c>
      <c r="C487" s="5">
        <v>12</v>
      </c>
      <c r="D487" s="5">
        <v>12.25</v>
      </c>
      <c r="E487" s="5">
        <v>17.399999999999999</v>
      </c>
      <c r="F487" s="5">
        <v>0</v>
      </c>
      <c r="G487" s="5">
        <v>0.45828044013253472</v>
      </c>
    </row>
    <row r="488" spans="1:7" ht="15" thickBot="1" x14ac:dyDescent="0.35">
      <c r="A488" s="11">
        <v>5</v>
      </c>
      <c r="B488" s="11">
        <v>65000</v>
      </c>
      <c r="C488" s="11">
        <v>12</v>
      </c>
      <c r="D488" s="11">
        <v>17.399999999999999</v>
      </c>
      <c r="E488" s="11">
        <v>12.25</v>
      </c>
      <c r="F488" s="11">
        <v>27.61904761904762</v>
      </c>
      <c r="G488" s="11">
        <v>0.36005026301671711</v>
      </c>
    </row>
    <row r="489" spans="1:7" x14ac:dyDescent="0.3">
      <c r="A489" s="10">
        <v>5</v>
      </c>
      <c r="B489" s="10">
        <v>700000</v>
      </c>
      <c r="C489" s="10">
        <v>12</v>
      </c>
      <c r="D489" s="10">
        <v>12.25</v>
      </c>
      <c r="E489" s="10">
        <v>17.399999999999999</v>
      </c>
      <c r="F489" s="10">
        <v>0</v>
      </c>
      <c r="G489" s="10">
        <v>0.43301852886285008</v>
      </c>
    </row>
    <row r="490" spans="1:7" x14ac:dyDescent="0.3">
      <c r="A490" s="5">
        <v>5</v>
      </c>
      <c r="B490" s="5">
        <v>700000</v>
      </c>
      <c r="C490" s="5">
        <v>12</v>
      </c>
      <c r="D490" s="5">
        <v>17.399999999999999</v>
      </c>
      <c r="E490" s="5">
        <v>12.25</v>
      </c>
      <c r="F490" s="5">
        <v>46.031746031746025</v>
      </c>
      <c r="G490" s="5">
        <v>0.27627896439592986</v>
      </c>
    </row>
    <row r="491" spans="1:7" x14ac:dyDescent="0.3">
      <c r="A491" s="5">
        <v>5</v>
      </c>
      <c r="B491" s="5">
        <v>65000</v>
      </c>
      <c r="C491" s="5">
        <v>12</v>
      </c>
      <c r="D491" s="5">
        <v>12.25</v>
      </c>
      <c r="E491" s="5">
        <v>17.399999999999999</v>
      </c>
      <c r="F491" s="5">
        <v>0</v>
      </c>
      <c r="G491" s="5">
        <v>0.44656014718622455</v>
      </c>
    </row>
    <row r="492" spans="1:7" ht="15" thickBot="1" x14ac:dyDescent="0.35">
      <c r="A492" s="11">
        <v>5</v>
      </c>
      <c r="B492" s="11">
        <v>65000</v>
      </c>
      <c r="C492" s="11">
        <v>12</v>
      </c>
      <c r="D492" s="11">
        <v>17.399999999999999</v>
      </c>
      <c r="E492" s="11">
        <v>12.25</v>
      </c>
      <c r="F492" s="11">
        <v>46.031746031746025</v>
      </c>
      <c r="G492" s="11">
        <v>0.31614555341279127</v>
      </c>
    </row>
    <row r="493" spans="1:7" x14ac:dyDescent="0.3">
      <c r="A493" s="10">
        <v>5</v>
      </c>
      <c r="B493" s="10">
        <v>700000</v>
      </c>
      <c r="C493" s="10">
        <v>18</v>
      </c>
      <c r="D493" s="10">
        <v>6.25</v>
      </c>
      <c r="E493" s="10">
        <v>8.9</v>
      </c>
      <c r="F493" s="10">
        <v>0</v>
      </c>
      <c r="G493" s="10">
        <v>0.58042700000000003</v>
      </c>
    </row>
    <row r="494" spans="1:7" x14ac:dyDescent="0.3">
      <c r="A494" s="5">
        <v>12.5</v>
      </c>
      <c r="B494" s="5">
        <v>700000</v>
      </c>
      <c r="C494" s="5">
        <v>18</v>
      </c>
      <c r="D494" s="5">
        <v>6.25</v>
      </c>
      <c r="E494" s="5">
        <v>8.9</v>
      </c>
      <c r="F494" s="5">
        <v>0</v>
      </c>
      <c r="G494" s="5">
        <v>0.58104699999999998</v>
      </c>
    </row>
    <row r="495" spans="1:7" x14ac:dyDescent="0.3">
      <c r="A495" s="5">
        <v>22.5</v>
      </c>
      <c r="B495" s="5">
        <v>700000</v>
      </c>
      <c r="C495" s="5">
        <v>18</v>
      </c>
      <c r="D495" s="5">
        <v>6.25</v>
      </c>
      <c r="E495" s="5">
        <v>8.9</v>
      </c>
      <c r="F495" s="5">
        <v>0</v>
      </c>
      <c r="G495" s="5">
        <v>0.58125300000000002</v>
      </c>
    </row>
    <row r="496" spans="1:7" x14ac:dyDescent="0.3">
      <c r="A496" s="5">
        <v>37.5</v>
      </c>
      <c r="B496" s="5">
        <v>700000</v>
      </c>
      <c r="C496" s="5">
        <v>18</v>
      </c>
      <c r="D496" s="5">
        <v>6.25</v>
      </c>
      <c r="E496" s="5">
        <v>8.9</v>
      </c>
      <c r="F496" s="5">
        <v>0</v>
      </c>
      <c r="G496" s="5">
        <v>0.58130700000000002</v>
      </c>
    </row>
    <row r="497" spans="1:7" x14ac:dyDescent="0.3">
      <c r="A497" s="5">
        <v>60</v>
      </c>
      <c r="B497" s="5">
        <v>700000</v>
      </c>
      <c r="C497" s="5">
        <v>18</v>
      </c>
      <c r="D497" s="5">
        <v>6.25</v>
      </c>
      <c r="E497" s="5">
        <v>8.9</v>
      </c>
      <c r="F497" s="5">
        <v>0</v>
      </c>
      <c r="G497" s="5">
        <v>0.581287</v>
      </c>
    </row>
    <row r="498" spans="1:7" x14ac:dyDescent="0.3">
      <c r="A498" s="5">
        <v>5</v>
      </c>
      <c r="B498" s="5">
        <v>700000</v>
      </c>
      <c r="C498" s="5">
        <v>18</v>
      </c>
      <c r="D498" s="5">
        <v>8.9</v>
      </c>
      <c r="E498" s="5">
        <v>6.25</v>
      </c>
      <c r="F498" s="5">
        <v>0</v>
      </c>
      <c r="G498" s="5">
        <v>0.54527700000000001</v>
      </c>
    </row>
    <row r="499" spans="1:7" x14ac:dyDescent="0.3">
      <c r="A499" s="5">
        <v>12.5</v>
      </c>
      <c r="B499" s="5">
        <v>700000</v>
      </c>
      <c r="C499" s="5">
        <v>18</v>
      </c>
      <c r="D499" s="5">
        <v>8.9</v>
      </c>
      <c r="E499" s="5">
        <v>6.25</v>
      </c>
      <c r="F499" s="5">
        <v>0</v>
      </c>
      <c r="G499" s="5">
        <v>0.54727899999999996</v>
      </c>
    </row>
    <row r="500" spans="1:7" x14ac:dyDescent="0.3">
      <c r="A500" s="5">
        <v>22.5</v>
      </c>
      <c r="B500" s="5">
        <v>700000</v>
      </c>
      <c r="C500" s="5">
        <v>18</v>
      </c>
      <c r="D500" s="5">
        <v>8.9</v>
      </c>
      <c r="E500" s="5">
        <v>6.25</v>
      </c>
      <c r="F500" s="5">
        <v>0</v>
      </c>
      <c r="G500" s="5">
        <v>0.54787600000000003</v>
      </c>
    </row>
    <row r="501" spans="1:7" x14ac:dyDescent="0.3">
      <c r="A501" s="5">
        <v>37.5</v>
      </c>
      <c r="B501" s="5">
        <v>700000</v>
      </c>
      <c r="C501" s="5">
        <v>18</v>
      </c>
      <c r="D501" s="5">
        <v>8.9</v>
      </c>
      <c r="E501" s="5">
        <v>6.25</v>
      </c>
      <c r="F501" s="5">
        <v>0</v>
      </c>
      <c r="G501" s="5">
        <v>0.54818599999999995</v>
      </c>
    </row>
    <row r="502" spans="1:7" x14ac:dyDescent="0.3">
      <c r="A502" s="5">
        <v>60</v>
      </c>
      <c r="B502" s="5">
        <v>700000</v>
      </c>
      <c r="C502" s="5">
        <v>18</v>
      </c>
      <c r="D502" s="5">
        <v>8.9</v>
      </c>
      <c r="E502" s="5">
        <v>6.25</v>
      </c>
      <c r="F502" s="5">
        <v>0</v>
      </c>
      <c r="G502" s="5">
        <v>0.548234</v>
      </c>
    </row>
    <row r="503" spans="1:7" x14ac:dyDescent="0.3">
      <c r="A503" s="5">
        <v>5</v>
      </c>
      <c r="B503" s="5">
        <v>65000</v>
      </c>
      <c r="C503" s="5">
        <v>18</v>
      </c>
      <c r="D503" s="5">
        <v>6.25</v>
      </c>
      <c r="E503" s="5">
        <v>8.9</v>
      </c>
      <c r="F503" s="5">
        <v>0</v>
      </c>
      <c r="G503" s="5">
        <v>0.59810799999999997</v>
      </c>
    </row>
    <row r="504" spans="1:7" x14ac:dyDescent="0.3">
      <c r="A504" s="5">
        <v>12.5</v>
      </c>
      <c r="B504" s="5">
        <v>65000</v>
      </c>
      <c r="C504" s="5">
        <v>18</v>
      </c>
      <c r="D504" s="5">
        <v>8.9</v>
      </c>
      <c r="E504" s="5">
        <v>6.25</v>
      </c>
      <c r="F504" s="5">
        <v>0</v>
      </c>
      <c r="G504" s="5">
        <v>0.61532799999999999</v>
      </c>
    </row>
    <row r="505" spans="1:7" x14ac:dyDescent="0.3">
      <c r="A505" s="5">
        <v>22.5</v>
      </c>
      <c r="B505" s="5">
        <v>65000</v>
      </c>
      <c r="C505" s="5">
        <v>18</v>
      </c>
      <c r="D505" s="5">
        <v>8.9</v>
      </c>
      <c r="E505" s="5">
        <v>6.25</v>
      </c>
      <c r="F505" s="5">
        <v>0</v>
      </c>
      <c r="G505" s="5">
        <v>0.62069399999999997</v>
      </c>
    </row>
    <row r="506" spans="1:7" x14ac:dyDescent="0.3">
      <c r="A506" s="5">
        <v>37.5</v>
      </c>
      <c r="B506" s="5">
        <v>65000</v>
      </c>
      <c r="C506" s="5">
        <v>18</v>
      </c>
      <c r="D506" s="5">
        <v>8.9</v>
      </c>
      <c r="E506" s="5">
        <v>6.25</v>
      </c>
      <c r="F506" s="5">
        <v>0</v>
      </c>
      <c r="G506" s="5">
        <v>0.62348800000000004</v>
      </c>
    </row>
    <row r="507" spans="1:7" x14ac:dyDescent="0.3">
      <c r="A507" s="5">
        <v>60</v>
      </c>
      <c r="B507" s="5">
        <v>65000</v>
      </c>
      <c r="C507" s="5">
        <v>18</v>
      </c>
      <c r="D507" s="5">
        <v>8.9</v>
      </c>
      <c r="E507" s="5">
        <v>6.25</v>
      </c>
      <c r="F507" s="5">
        <v>0</v>
      </c>
      <c r="G507" s="5">
        <v>0.62393900000000002</v>
      </c>
    </row>
    <row r="508" spans="1:7" x14ac:dyDescent="0.3">
      <c r="A508" s="5">
        <v>5</v>
      </c>
      <c r="B508" s="5">
        <v>65000</v>
      </c>
      <c r="C508" s="5">
        <v>18</v>
      </c>
      <c r="D508" s="5">
        <v>8.9</v>
      </c>
      <c r="E508" s="5">
        <v>6.25</v>
      </c>
      <c r="F508" s="5">
        <v>0</v>
      </c>
      <c r="G508" s="5">
        <v>0.59679800000000005</v>
      </c>
    </row>
    <row r="509" spans="1:7" x14ac:dyDescent="0.3">
      <c r="A509" s="5">
        <v>12.5</v>
      </c>
      <c r="B509" s="5">
        <v>65000</v>
      </c>
      <c r="C509" s="5">
        <v>18</v>
      </c>
      <c r="D509" s="5">
        <v>6.25</v>
      </c>
      <c r="E509" s="5">
        <v>8.9</v>
      </c>
      <c r="F509" s="5">
        <v>0</v>
      </c>
      <c r="G509" s="5">
        <v>0.60270400000000002</v>
      </c>
    </row>
    <row r="510" spans="1:7" x14ac:dyDescent="0.3">
      <c r="A510" s="5">
        <v>22.5</v>
      </c>
      <c r="B510" s="5">
        <v>65000</v>
      </c>
      <c r="C510" s="5">
        <v>18</v>
      </c>
      <c r="D510" s="5">
        <v>6.25</v>
      </c>
      <c r="E510" s="5">
        <v>8.9</v>
      </c>
      <c r="F510" s="5">
        <v>0</v>
      </c>
      <c r="G510" s="5">
        <v>0.60429500000000003</v>
      </c>
    </row>
    <row r="511" spans="1:7" x14ac:dyDescent="0.3">
      <c r="A511" s="5">
        <v>37.5</v>
      </c>
      <c r="B511" s="5">
        <v>65000</v>
      </c>
      <c r="C511" s="5">
        <v>18</v>
      </c>
      <c r="D511" s="5">
        <v>6.25</v>
      </c>
      <c r="E511" s="5">
        <v>8.9</v>
      </c>
      <c r="F511" s="5">
        <v>0</v>
      </c>
      <c r="G511" s="5">
        <v>0.60470500000000005</v>
      </c>
    </row>
    <row r="512" spans="1:7" ht="15" thickBot="1" x14ac:dyDescent="0.35">
      <c r="A512" s="11">
        <v>60</v>
      </c>
      <c r="B512" s="11">
        <v>65000</v>
      </c>
      <c r="C512" s="11">
        <v>18</v>
      </c>
      <c r="D512" s="11">
        <v>6.25</v>
      </c>
      <c r="E512" s="11">
        <v>8.9</v>
      </c>
      <c r="F512" s="11">
        <v>0</v>
      </c>
      <c r="G512" s="11">
        <v>0.60471600000000003</v>
      </c>
    </row>
    <row r="513" spans="1:7" x14ac:dyDescent="0.3">
      <c r="A513" s="10">
        <v>5</v>
      </c>
      <c r="B513" s="10">
        <v>700000</v>
      </c>
      <c r="C513" s="10">
        <v>18</v>
      </c>
      <c r="D513" s="10">
        <v>6.25</v>
      </c>
      <c r="E513" s="10">
        <v>8.9</v>
      </c>
      <c r="F513" s="10">
        <v>0</v>
      </c>
      <c r="G513" s="10">
        <v>0.53529199999999999</v>
      </c>
    </row>
    <row r="514" spans="1:7" x14ac:dyDescent="0.3">
      <c r="A514" s="5">
        <v>12.5</v>
      </c>
      <c r="B514" s="5">
        <v>700000</v>
      </c>
      <c r="C514" s="5">
        <v>18</v>
      </c>
      <c r="D514" s="5">
        <v>6.25</v>
      </c>
      <c r="E514" s="5">
        <v>8.9</v>
      </c>
      <c r="F514" s="5">
        <v>0</v>
      </c>
      <c r="G514" s="5">
        <v>0.53620699999999999</v>
      </c>
    </row>
    <row r="515" spans="1:7" x14ac:dyDescent="0.3">
      <c r="A515" s="5">
        <v>22.5</v>
      </c>
      <c r="B515" s="5">
        <v>700000</v>
      </c>
      <c r="C515" s="5">
        <v>18</v>
      </c>
      <c r="D515" s="5">
        <v>6.25</v>
      </c>
      <c r="E515" s="5">
        <v>8.9</v>
      </c>
      <c r="F515" s="5">
        <v>0</v>
      </c>
      <c r="G515" s="5">
        <v>0.53649500000000006</v>
      </c>
    </row>
    <row r="516" spans="1:7" x14ac:dyDescent="0.3">
      <c r="A516" s="5">
        <v>37.5</v>
      </c>
      <c r="B516" s="5">
        <v>700000</v>
      </c>
      <c r="C516" s="5">
        <v>18</v>
      </c>
      <c r="D516" s="5">
        <v>6.25</v>
      </c>
      <c r="E516" s="5">
        <v>8.9</v>
      </c>
      <c r="F516" s="5">
        <v>0</v>
      </c>
      <c r="G516" s="5">
        <v>0.53656700000000002</v>
      </c>
    </row>
    <row r="517" spans="1:7" x14ac:dyDescent="0.3">
      <c r="A517" s="5">
        <v>60</v>
      </c>
      <c r="B517" s="5">
        <v>700000</v>
      </c>
      <c r="C517" s="5">
        <v>18</v>
      </c>
      <c r="D517" s="5">
        <v>6.25</v>
      </c>
      <c r="E517" s="5">
        <v>8.9</v>
      </c>
      <c r="F517" s="5">
        <v>0</v>
      </c>
      <c r="G517" s="5">
        <v>0.53656700000000002</v>
      </c>
    </row>
    <row r="518" spans="1:7" x14ac:dyDescent="0.3">
      <c r="A518" s="5">
        <v>5</v>
      </c>
      <c r="B518" s="5">
        <v>700000</v>
      </c>
      <c r="C518" s="5">
        <v>18</v>
      </c>
      <c r="D518" s="5">
        <v>8.9</v>
      </c>
      <c r="E518" s="5">
        <v>6.25</v>
      </c>
      <c r="F518" s="5">
        <v>78.38</v>
      </c>
      <c r="G518" s="5">
        <v>0.33429599999999998</v>
      </c>
    </row>
    <row r="519" spans="1:7" x14ac:dyDescent="0.3">
      <c r="A519" s="5">
        <v>12.5</v>
      </c>
      <c r="B519" s="5">
        <v>700000</v>
      </c>
      <c r="C519" s="5">
        <v>18</v>
      </c>
      <c r="D519" s="5">
        <v>8.9</v>
      </c>
      <c r="E519" s="5">
        <v>6.25</v>
      </c>
      <c r="F519" s="5">
        <v>78.38</v>
      </c>
      <c r="G519" s="5">
        <v>0.33864899999999998</v>
      </c>
    </row>
    <row r="520" spans="1:7" x14ac:dyDescent="0.3">
      <c r="A520" s="5">
        <v>22.5</v>
      </c>
      <c r="B520" s="5">
        <v>700000</v>
      </c>
      <c r="C520" s="5">
        <v>18</v>
      </c>
      <c r="D520" s="5">
        <v>8.9</v>
      </c>
      <c r="E520" s="5">
        <v>6.25</v>
      </c>
      <c r="F520" s="5">
        <v>78.38</v>
      </c>
      <c r="G520" s="5">
        <v>0.33976699999999999</v>
      </c>
    </row>
    <row r="521" spans="1:7" x14ac:dyDescent="0.3">
      <c r="A521" s="5">
        <v>37.5</v>
      </c>
      <c r="B521" s="5">
        <v>700000</v>
      </c>
      <c r="C521" s="5">
        <v>18</v>
      </c>
      <c r="D521" s="5">
        <v>8.9</v>
      </c>
      <c r="E521" s="5">
        <v>6.25</v>
      </c>
      <c r="F521" s="5">
        <v>78.38</v>
      </c>
      <c r="G521" s="5">
        <v>0.340335</v>
      </c>
    </row>
    <row r="522" spans="1:7" x14ac:dyDescent="0.3">
      <c r="A522" s="5">
        <v>60</v>
      </c>
      <c r="B522" s="5">
        <v>700000</v>
      </c>
      <c r="C522" s="5">
        <v>18</v>
      </c>
      <c r="D522" s="5">
        <v>8.9</v>
      </c>
      <c r="E522" s="5">
        <v>6.25</v>
      </c>
      <c r="F522" s="5">
        <v>78.38</v>
      </c>
      <c r="G522" s="5">
        <v>0.34043499999999999</v>
      </c>
    </row>
    <row r="523" spans="1:7" x14ac:dyDescent="0.3">
      <c r="A523" s="5">
        <v>5</v>
      </c>
      <c r="B523" s="5">
        <v>65000</v>
      </c>
      <c r="C523" s="5">
        <v>18</v>
      </c>
      <c r="D523" s="5">
        <v>6.25</v>
      </c>
      <c r="E523" s="5">
        <v>8.9</v>
      </c>
      <c r="F523" s="5">
        <v>0</v>
      </c>
      <c r="G523" s="5">
        <v>0.55933699999999997</v>
      </c>
    </row>
    <row r="524" spans="1:7" x14ac:dyDescent="0.3">
      <c r="A524" s="5">
        <v>12.5</v>
      </c>
      <c r="B524" s="5">
        <v>65000</v>
      </c>
      <c r="C524" s="5">
        <v>18</v>
      </c>
      <c r="D524" s="5">
        <v>6.25</v>
      </c>
      <c r="E524" s="5">
        <v>8.9</v>
      </c>
      <c r="F524" s="5">
        <v>0</v>
      </c>
      <c r="G524" s="5">
        <v>0.56569100000000005</v>
      </c>
    </row>
    <row r="525" spans="1:7" x14ac:dyDescent="0.3">
      <c r="A525" s="5">
        <v>22.5</v>
      </c>
      <c r="B525" s="5">
        <v>65000</v>
      </c>
      <c r="C525" s="5">
        <v>18</v>
      </c>
      <c r="D525" s="5">
        <v>6.25</v>
      </c>
      <c r="E525" s="5">
        <v>8.9</v>
      </c>
      <c r="F525" s="5">
        <v>0</v>
      </c>
      <c r="G525" s="5">
        <v>0.56772400000000001</v>
      </c>
    </row>
    <row r="526" spans="1:7" x14ac:dyDescent="0.3">
      <c r="A526" s="5">
        <v>37.5</v>
      </c>
      <c r="B526" s="5">
        <v>65000</v>
      </c>
      <c r="C526" s="5">
        <v>18</v>
      </c>
      <c r="D526" s="5">
        <v>6.25</v>
      </c>
      <c r="E526" s="5">
        <v>8.9</v>
      </c>
      <c r="F526" s="5">
        <v>0</v>
      </c>
      <c r="G526" s="5">
        <v>0.56826299999999996</v>
      </c>
    </row>
    <row r="527" spans="1:7" x14ac:dyDescent="0.3">
      <c r="A527" s="5">
        <v>60</v>
      </c>
      <c r="B527" s="5">
        <v>65000</v>
      </c>
      <c r="C527" s="5">
        <v>18</v>
      </c>
      <c r="D527" s="5">
        <v>6.25</v>
      </c>
      <c r="E527" s="5">
        <v>8.9</v>
      </c>
      <c r="F527" s="5">
        <v>0</v>
      </c>
      <c r="G527" s="5">
        <v>0.56838900000000003</v>
      </c>
    </row>
    <row r="528" spans="1:7" x14ac:dyDescent="0.3">
      <c r="A528" s="5">
        <v>5</v>
      </c>
      <c r="B528" s="5">
        <v>65000</v>
      </c>
      <c r="C528" s="5">
        <v>18</v>
      </c>
      <c r="D528" s="5">
        <v>8.9</v>
      </c>
      <c r="E528" s="5">
        <v>6.25</v>
      </c>
      <c r="F528" s="5">
        <v>78.38</v>
      </c>
      <c r="G528" s="5">
        <v>0.42790800000000001</v>
      </c>
    </row>
    <row r="529" spans="1:7" x14ac:dyDescent="0.3">
      <c r="A529" s="5">
        <v>12.5</v>
      </c>
      <c r="B529" s="5">
        <v>65000</v>
      </c>
      <c r="C529" s="5">
        <v>18</v>
      </c>
      <c r="D529" s="5">
        <v>8.9</v>
      </c>
      <c r="E529" s="5">
        <v>6.25</v>
      </c>
      <c r="F529" s="5">
        <v>78.38</v>
      </c>
      <c r="G529" s="5">
        <v>0.45832499999999998</v>
      </c>
    </row>
    <row r="530" spans="1:7" x14ac:dyDescent="0.3">
      <c r="A530" s="5">
        <v>22.5</v>
      </c>
      <c r="B530" s="5">
        <v>65000</v>
      </c>
      <c r="C530" s="5">
        <v>18</v>
      </c>
      <c r="D530" s="5">
        <v>8.9</v>
      </c>
      <c r="E530" s="5">
        <v>6.25</v>
      </c>
      <c r="F530" s="5">
        <v>78.38</v>
      </c>
      <c r="G530" s="5">
        <v>0.46671200000000002</v>
      </c>
    </row>
    <row r="531" spans="1:7" x14ac:dyDescent="0.3">
      <c r="A531" s="5">
        <v>37.5</v>
      </c>
      <c r="B531" s="5">
        <v>65000</v>
      </c>
      <c r="C531" s="5">
        <v>18</v>
      </c>
      <c r="D531" s="5">
        <v>8.9</v>
      </c>
      <c r="E531" s="5">
        <v>6.25</v>
      </c>
      <c r="F531" s="5">
        <v>78.38</v>
      </c>
      <c r="G531" s="5">
        <v>0.47101799999999999</v>
      </c>
    </row>
    <row r="532" spans="1:7" ht="15" thickBot="1" x14ac:dyDescent="0.35">
      <c r="A532" s="12">
        <v>60</v>
      </c>
      <c r="B532" s="12">
        <v>65000</v>
      </c>
      <c r="C532" s="12">
        <v>18</v>
      </c>
      <c r="D532" s="12">
        <v>8.9</v>
      </c>
      <c r="E532" s="12">
        <v>6.25</v>
      </c>
      <c r="F532" s="12">
        <v>78.38</v>
      </c>
      <c r="G532" s="12">
        <v>0.47171400000000002</v>
      </c>
    </row>
    <row r="533" spans="1:7" x14ac:dyDescent="0.3">
      <c r="A533" s="10">
        <v>5</v>
      </c>
      <c r="B533" s="10">
        <v>700000</v>
      </c>
      <c r="C533" s="10">
        <v>18</v>
      </c>
      <c r="D533" s="10">
        <v>12.25</v>
      </c>
      <c r="E533" s="10">
        <v>17.399999999999999</v>
      </c>
      <c r="F533" s="10">
        <v>0</v>
      </c>
      <c r="G533" s="10">
        <v>0.66103000000000001</v>
      </c>
    </row>
    <row r="534" spans="1:7" x14ac:dyDescent="0.3">
      <c r="A534" s="5">
        <v>12.5</v>
      </c>
      <c r="B534" s="5">
        <v>700000</v>
      </c>
      <c r="C534" s="5">
        <v>18</v>
      </c>
      <c r="D534" s="5">
        <v>12.25</v>
      </c>
      <c r="E534" s="5">
        <v>17.399999999999999</v>
      </c>
      <c r="F534" s="5">
        <v>0</v>
      </c>
      <c r="G534" s="5">
        <v>0.66178700000000001</v>
      </c>
    </row>
    <row r="535" spans="1:7" x14ac:dyDescent="0.3">
      <c r="A535" s="5">
        <v>22.5</v>
      </c>
      <c r="B535" s="5">
        <v>700000</v>
      </c>
      <c r="C535" s="5">
        <v>18</v>
      </c>
      <c r="D535" s="5">
        <v>12.25</v>
      </c>
      <c r="E535" s="5">
        <v>17.399999999999999</v>
      </c>
      <c r="F535" s="5">
        <v>0</v>
      </c>
      <c r="G535" s="5">
        <v>0.66217300000000001</v>
      </c>
    </row>
    <row r="536" spans="1:7" x14ac:dyDescent="0.3">
      <c r="A536" s="5">
        <v>37.5</v>
      </c>
      <c r="B536" s="5">
        <v>700000</v>
      </c>
      <c r="C536" s="5">
        <v>18</v>
      </c>
      <c r="D536" s="5">
        <v>12.25</v>
      </c>
      <c r="E536" s="5">
        <v>17.399999999999999</v>
      </c>
      <c r="F536" s="5">
        <v>0</v>
      </c>
      <c r="G536" s="5">
        <v>0.66237000000000001</v>
      </c>
    </row>
    <row r="537" spans="1:7" x14ac:dyDescent="0.3">
      <c r="A537" s="5">
        <v>60</v>
      </c>
      <c r="B537" s="5">
        <v>700000</v>
      </c>
      <c r="C537" s="5">
        <v>18</v>
      </c>
      <c r="D537" s="5">
        <v>12.25</v>
      </c>
      <c r="E537" s="5">
        <v>17.399999999999999</v>
      </c>
      <c r="F537" s="5">
        <v>0</v>
      </c>
      <c r="G537" s="5">
        <v>0.66238300000000006</v>
      </c>
    </row>
    <row r="538" spans="1:7" x14ac:dyDescent="0.3">
      <c r="A538" s="5">
        <v>5</v>
      </c>
      <c r="B538" s="5">
        <v>700000</v>
      </c>
      <c r="C538" s="5">
        <v>18</v>
      </c>
      <c r="D538" s="5">
        <v>17.399999999999999</v>
      </c>
      <c r="E538" s="5">
        <v>12.25</v>
      </c>
      <c r="F538" s="5">
        <v>0</v>
      </c>
      <c r="G538" s="5">
        <v>0.59880599999999995</v>
      </c>
    </row>
    <row r="539" spans="1:7" x14ac:dyDescent="0.3">
      <c r="A539" s="5">
        <v>12.5</v>
      </c>
      <c r="B539" s="5">
        <v>700000</v>
      </c>
      <c r="C539" s="5">
        <v>18</v>
      </c>
      <c r="D539" s="5">
        <v>17.399999999999999</v>
      </c>
      <c r="E539" s="5">
        <v>12.25</v>
      </c>
      <c r="F539" s="5">
        <v>0</v>
      </c>
      <c r="G539" s="5">
        <v>0.60082100000000005</v>
      </c>
    </row>
    <row r="540" spans="1:7" x14ac:dyDescent="0.3">
      <c r="A540" s="5">
        <v>22.5</v>
      </c>
      <c r="B540" s="5">
        <v>700000</v>
      </c>
      <c r="C540" s="5">
        <v>18</v>
      </c>
      <c r="D540" s="5">
        <v>17.399999999999999</v>
      </c>
      <c r="E540" s="5">
        <v>12.25</v>
      </c>
      <c r="F540" s="5">
        <v>0</v>
      </c>
      <c r="G540" s="5">
        <v>0.60190600000000005</v>
      </c>
    </row>
    <row r="541" spans="1:7" x14ac:dyDescent="0.3">
      <c r="A541" s="5">
        <v>37.5</v>
      </c>
      <c r="B541" s="5">
        <v>700000</v>
      </c>
      <c r="C541" s="5">
        <v>18</v>
      </c>
      <c r="D541" s="5">
        <v>17.399999999999999</v>
      </c>
      <c r="E541" s="5">
        <v>12.25</v>
      </c>
      <c r="F541" s="5">
        <v>0</v>
      </c>
      <c r="G541" s="5">
        <v>0.60281300000000004</v>
      </c>
    </row>
    <row r="542" spans="1:7" x14ac:dyDescent="0.3">
      <c r="A542" s="5">
        <v>60</v>
      </c>
      <c r="B542" s="5">
        <v>700000</v>
      </c>
      <c r="C542" s="5">
        <v>18</v>
      </c>
      <c r="D542" s="5">
        <v>17.399999999999999</v>
      </c>
      <c r="E542" s="5">
        <v>12.25</v>
      </c>
      <c r="F542" s="5">
        <v>0</v>
      </c>
      <c r="G542" s="5">
        <v>0.60304899999999995</v>
      </c>
    </row>
    <row r="543" spans="1:7" x14ac:dyDescent="0.3">
      <c r="A543" s="5">
        <v>5</v>
      </c>
      <c r="B543" s="5">
        <v>65000</v>
      </c>
      <c r="C543" s="5">
        <v>18</v>
      </c>
      <c r="D543" s="5">
        <v>12.25</v>
      </c>
      <c r="E543" s="5">
        <v>17.399999999999999</v>
      </c>
      <c r="F543" s="5">
        <v>0</v>
      </c>
      <c r="G543" s="5">
        <v>0.67427700000000002</v>
      </c>
    </row>
    <row r="544" spans="1:7" x14ac:dyDescent="0.3">
      <c r="A544" s="5">
        <v>12.5</v>
      </c>
      <c r="B544" s="5">
        <v>65000</v>
      </c>
      <c r="C544" s="5">
        <v>18</v>
      </c>
      <c r="D544" s="5">
        <v>12.25</v>
      </c>
      <c r="E544" s="5">
        <v>17.399999999999999</v>
      </c>
      <c r="F544" s="5">
        <v>0</v>
      </c>
      <c r="G544" s="5">
        <v>0.67937999999999998</v>
      </c>
    </row>
    <row r="545" spans="1:7" x14ac:dyDescent="0.3">
      <c r="A545" s="5">
        <v>22.5</v>
      </c>
      <c r="B545" s="5">
        <v>65000</v>
      </c>
      <c r="C545" s="5">
        <v>18</v>
      </c>
      <c r="D545" s="5">
        <v>12.25</v>
      </c>
      <c r="E545" s="5">
        <v>17.399999999999999</v>
      </c>
      <c r="F545" s="5">
        <v>0</v>
      </c>
      <c r="G545" s="5">
        <v>0.68141200000000002</v>
      </c>
    </row>
    <row r="546" spans="1:7" x14ac:dyDescent="0.3">
      <c r="A546" s="5">
        <v>37.5</v>
      </c>
      <c r="B546" s="5">
        <v>65000</v>
      </c>
      <c r="C546" s="5">
        <v>18</v>
      </c>
      <c r="D546" s="5">
        <v>12.25</v>
      </c>
      <c r="E546" s="5">
        <v>17.399999999999999</v>
      </c>
      <c r="F546" s="5">
        <v>0</v>
      </c>
      <c r="G546" s="5">
        <v>0.68244000000000005</v>
      </c>
    </row>
    <row r="547" spans="1:7" x14ac:dyDescent="0.3">
      <c r="A547" s="5">
        <v>60</v>
      </c>
      <c r="B547" s="5">
        <v>65000</v>
      </c>
      <c r="C547" s="5">
        <v>18</v>
      </c>
      <c r="D547" s="5">
        <v>12.25</v>
      </c>
      <c r="E547" s="5">
        <v>17.399999999999999</v>
      </c>
      <c r="F547" s="5">
        <v>0</v>
      </c>
      <c r="G547" s="5">
        <v>0.68254700000000001</v>
      </c>
    </row>
    <row r="548" spans="1:7" x14ac:dyDescent="0.3">
      <c r="A548" s="5">
        <v>5</v>
      </c>
      <c r="B548" s="5">
        <v>65000</v>
      </c>
      <c r="C548" s="5">
        <v>18</v>
      </c>
      <c r="D548" s="5">
        <v>17.399999999999999</v>
      </c>
      <c r="E548" s="5">
        <v>12.25</v>
      </c>
      <c r="F548" s="5">
        <v>0</v>
      </c>
      <c r="G548" s="5">
        <v>0.630768</v>
      </c>
    </row>
    <row r="549" spans="1:7" x14ac:dyDescent="0.3">
      <c r="A549" s="5">
        <v>12.5</v>
      </c>
      <c r="B549" s="5">
        <v>65000</v>
      </c>
      <c r="C549" s="5">
        <v>18</v>
      </c>
      <c r="D549" s="5">
        <v>17.399999999999999</v>
      </c>
      <c r="E549" s="5">
        <v>12.25</v>
      </c>
      <c r="F549" s="5">
        <v>0</v>
      </c>
      <c r="G549" s="5">
        <v>0.651169</v>
      </c>
    </row>
    <row r="550" spans="1:7" x14ac:dyDescent="0.3">
      <c r="A550" s="5">
        <v>22.5</v>
      </c>
      <c r="B550" s="5">
        <v>65000</v>
      </c>
      <c r="C550" s="5">
        <v>18</v>
      </c>
      <c r="D550" s="5">
        <v>17.399999999999999</v>
      </c>
      <c r="E550" s="5">
        <v>12.25</v>
      </c>
      <c r="F550" s="5">
        <v>0</v>
      </c>
      <c r="G550" s="5">
        <v>0.66081599999999996</v>
      </c>
    </row>
    <row r="551" spans="1:7" x14ac:dyDescent="0.3">
      <c r="A551" s="5">
        <v>37.5</v>
      </c>
      <c r="B551" s="5">
        <v>65000</v>
      </c>
      <c r="C551" s="5">
        <v>18</v>
      </c>
      <c r="D551" s="5">
        <v>17.399999999999999</v>
      </c>
      <c r="E551" s="5">
        <v>12.25</v>
      </c>
      <c r="F551" s="5">
        <v>0</v>
      </c>
      <c r="G551" s="5">
        <v>0.66828799999999999</v>
      </c>
    </row>
    <row r="552" spans="1:7" ht="15" thickBot="1" x14ac:dyDescent="0.35">
      <c r="A552" s="11">
        <v>60</v>
      </c>
      <c r="B552" s="11">
        <v>65000</v>
      </c>
      <c r="C552" s="11">
        <v>18</v>
      </c>
      <c r="D552" s="11">
        <v>17.399999999999999</v>
      </c>
      <c r="E552" s="11">
        <v>12.25</v>
      </c>
      <c r="F552" s="11">
        <v>0</v>
      </c>
      <c r="G552" s="11">
        <v>0.670547</v>
      </c>
    </row>
    <row r="553" spans="1:7" x14ac:dyDescent="0.3">
      <c r="A553" s="10">
        <v>5</v>
      </c>
      <c r="B553" s="10">
        <v>700000</v>
      </c>
      <c r="C553" s="10">
        <v>18</v>
      </c>
      <c r="D553" s="10">
        <v>12.25</v>
      </c>
      <c r="E553" s="10">
        <v>17.399999999999999</v>
      </c>
      <c r="F553" s="10">
        <v>0</v>
      </c>
      <c r="G553" s="10">
        <v>0.59353199999999995</v>
      </c>
    </row>
    <row r="554" spans="1:7" x14ac:dyDescent="0.3">
      <c r="A554" s="5">
        <v>12.5</v>
      </c>
      <c r="B554" s="5">
        <v>700000</v>
      </c>
      <c r="C554" s="5">
        <v>18</v>
      </c>
      <c r="D554" s="5">
        <v>12.25</v>
      </c>
      <c r="E554" s="5">
        <v>17.399999999999999</v>
      </c>
      <c r="F554" s="5">
        <v>0</v>
      </c>
      <c r="G554" s="5">
        <v>0.59454399999999996</v>
      </c>
    </row>
    <row r="555" spans="1:7" x14ac:dyDescent="0.3">
      <c r="A555" s="5">
        <v>22.5</v>
      </c>
      <c r="B555" s="5">
        <v>700000</v>
      </c>
      <c r="C555" s="5">
        <v>18</v>
      </c>
      <c r="D555" s="5">
        <v>12.25</v>
      </c>
      <c r="E555" s="5">
        <v>17.399999999999999</v>
      </c>
      <c r="F555" s="5">
        <v>0</v>
      </c>
      <c r="G555" s="5">
        <v>0.59504999999999997</v>
      </c>
    </row>
    <row r="556" spans="1:7" x14ac:dyDescent="0.3">
      <c r="A556" s="5">
        <v>37.5</v>
      </c>
      <c r="B556" s="5">
        <v>700000</v>
      </c>
      <c r="C556" s="5">
        <v>18</v>
      </c>
      <c r="D556" s="5">
        <v>12.25</v>
      </c>
      <c r="E556" s="5">
        <v>17.399999999999999</v>
      </c>
      <c r="F556" s="5">
        <v>0</v>
      </c>
      <c r="G556" s="5">
        <v>0.59529500000000002</v>
      </c>
    </row>
    <row r="557" spans="1:7" x14ac:dyDescent="0.3">
      <c r="A557" s="5">
        <v>60</v>
      </c>
      <c r="B557" s="5">
        <v>700000</v>
      </c>
      <c r="C557" s="5">
        <v>18</v>
      </c>
      <c r="D557" s="5">
        <v>12.25</v>
      </c>
      <c r="E557" s="5">
        <v>17.399999999999999</v>
      </c>
      <c r="F557" s="5">
        <v>0</v>
      </c>
      <c r="G557" s="5">
        <v>0.59531599999999996</v>
      </c>
    </row>
    <row r="558" spans="1:7" x14ac:dyDescent="0.3">
      <c r="A558" s="5">
        <v>5</v>
      </c>
      <c r="B558" s="5">
        <v>700000</v>
      </c>
      <c r="C558" s="5">
        <v>18</v>
      </c>
      <c r="D558" s="5">
        <v>17.399999999999999</v>
      </c>
      <c r="E558" s="5">
        <v>12.25</v>
      </c>
      <c r="F558" s="5">
        <v>82.86</v>
      </c>
      <c r="G558" s="5">
        <v>0.34208699999999997</v>
      </c>
    </row>
    <row r="559" spans="1:7" x14ac:dyDescent="0.3">
      <c r="A559" s="5">
        <v>12.5</v>
      </c>
      <c r="B559" s="5">
        <v>700000</v>
      </c>
      <c r="C559" s="5">
        <v>18</v>
      </c>
      <c r="D559" s="5">
        <v>17.399999999999999</v>
      </c>
      <c r="E559" s="5">
        <v>12.25</v>
      </c>
      <c r="F559" s="5">
        <v>82.86</v>
      </c>
      <c r="G559" s="5">
        <v>0.34634300000000001</v>
      </c>
    </row>
    <row r="560" spans="1:7" x14ac:dyDescent="0.3">
      <c r="A560" s="5">
        <v>22.5</v>
      </c>
      <c r="B560" s="5">
        <v>700000</v>
      </c>
      <c r="C560" s="5">
        <v>18</v>
      </c>
      <c r="D560" s="5">
        <v>17.399999999999999</v>
      </c>
      <c r="E560" s="5">
        <v>12.25</v>
      </c>
      <c r="F560" s="5">
        <v>82.86</v>
      </c>
      <c r="G560" s="5">
        <v>0.3483</v>
      </c>
    </row>
    <row r="561" spans="1:7" x14ac:dyDescent="0.3">
      <c r="A561" s="5">
        <v>37.5</v>
      </c>
      <c r="B561" s="5">
        <v>700000</v>
      </c>
      <c r="C561" s="5">
        <v>18</v>
      </c>
      <c r="D561" s="5">
        <v>17.399999999999999</v>
      </c>
      <c r="E561" s="5">
        <v>12.25</v>
      </c>
      <c r="F561" s="5">
        <v>82.86</v>
      </c>
      <c r="G561" s="5">
        <v>0.34977599999999998</v>
      </c>
    </row>
    <row r="562" spans="1:7" x14ac:dyDescent="0.3">
      <c r="A562" s="5">
        <v>60</v>
      </c>
      <c r="B562" s="5">
        <v>700000</v>
      </c>
      <c r="C562" s="5">
        <v>18</v>
      </c>
      <c r="D562" s="5">
        <v>17.399999999999999</v>
      </c>
      <c r="E562" s="5">
        <v>12.25</v>
      </c>
      <c r="F562" s="5">
        <v>82.86</v>
      </c>
      <c r="G562" s="5">
        <v>0.35023700000000002</v>
      </c>
    </row>
    <row r="563" spans="1:7" x14ac:dyDescent="0.3">
      <c r="A563" s="5">
        <v>5</v>
      </c>
      <c r="B563" s="5">
        <v>65000</v>
      </c>
      <c r="C563" s="5">
        <v>18</v>
      </c>
      <c r="D563" s="5">
        <v>12.25</v>
      </c>
      <c r="E563" s="5">
        <v>17.399999999999999</v>
      </c>
      <c r="F563" s="5">
        <v>0</v>
      </c>
      <c r="G563" s="5">
        <v>0.61025499999999999</v>
      </c>
    </row>
    <row r="564" spans="1:7" x14ac:dyDescent="0.3">
      <c r="A564" s="5">
        <v>12.5</v>
      </c>
      <c r="B564" s="5">
        <v>65000</v>
      </c>
      <c r="C564" s="5">
        <v>18</v>
      </c>
      <c r="D564" s="5">
        <v>12.25</v>
      </c>
      <c r="E564" s="5">
        <v>17.399999999999999</v>
      </c>
      <c r="F564" s="5">
        <v>0</v>
      </c>
      <c r="G564" s="5">
        <v>0.61663299999999999</v>
      </c>
    </row>
    <row r="565" spans="1:7" x14ac:dyDescent="0.3">
      <c r="A565" s="5">
        <v>22.5</v>
      </c>
      <c r="B565" s="5">
        <v>65000</v>
      </c>
      <c r="C565" s="5">
        <v>18</v>
      </c>
      <c r="D565" s="5">
        <v>12.25</v>
      </c>
      <c r="E565" s="5">
        <v>17.399999999999999</v>
      </c>
      <c r="F565" s="5">
        <v>0</v>
      </c>
      <c r="G565" s="5">
        <v>0.61918700000000004</v>
      </c>
    </row>
    <row r="566" spans="1:7" x14ac:dyDescent="0.3">
      <c r="A566" s="5">
        <v>37.5</v>
      </c>
      <c r="B566" s="5">
        <v>65000</v>
      </c>
      <c r="C566" s="5">
        <v>18</v>
      </c>
      <c r="D566" s="5">
        <v>12.25</v>
      </c>
      <c r="E566" s="5">
        <v>17.399999999999999</v>
      </c>
      <c r="F566" s="5">
        <v>0</v>
      </c>
      <c r="G566" s="5">
        <v>0.62044699999999997</v>
      </c>
    </row>
    <row r="567" spans="1:7" x14ac:dyDescent="0.3">
      <c r="A567" s="5">
        <v>60</v>
      </c>
      <c r="B567" s="5">
        <v>65000</v>
      </c>
      <c r="C567" s="5">
        <v>18</v>
      </c>
      <c r="D567" s="5">
        <v>12.25</v>
      </c>
      <c r="E567" s="5">
        <v>17.399999999999999</v>
      </c>
      <c r="F567" s="5">
        <v>0</v>
      </c>
      <c r="G567" s="5">
        <v>0.62057799999999996</v>
      </c>
    </row>
    <row r="568" spans="1:7" x14ac:dyDescent="0.3">
      <c r="A568" s="5">
        <v>5</v>
      </c>
      <c r="B568" s="5">
        <v>65000</v>
      </c>
      <c r="C568" s="5">
        <v>18</v>
      </c>
      <c r="D568" s="5">
        <v>17.399999999999999</v>
      </c>
      <c r="E568" s="5">
        <v>12.25</v>
      </c>
      <c r="F568" s="5">
        <v>82.86</v>
      </c>
      <c r="G568" s="5">
        <v>0.40567999999999999</v>
      </c>
    </row>
    <row r="569" spans="1:7" x14ac:dyDescent="0.3">
      <c r="A569" s="5">
        <v>12.5</v>
      </c>
      <c r="B569" s="5">
        <v>65000</v>
      </c>
      <c r="C569" s="5">
        <v>18</v>
      </c>
      <c r="D569" s="5">
        <v>17.399999999999999</v>
      </c>
      <c r="E569" s="5">
        <v>12.25</v>
      </c>
      <c r="F569" s="5">
        <v>82.86</v>
      </c>
      <c r="G569" s="5">
        <v>0.443357</v>
      </c>
    </row>
    <row r="570" spans="1:7" x14ac:dyDescent="0.3">
      <c r="A570" s="5">
        <v>22.5</v>
      </c>
      <c r="B570" s="5">
        <v>65000</v>
      </c>
      <c r="C570" s="5">
        <v>18</v>
      </c>
      <c r="D570" s="5">
        <v>17.399999999999999</v>
      </c>
      <c r="E570" s="5">
        <v>12.25</v>
      </c>
      <c r="F570" s="5">
        <v>82.86</v>
      </c>
      <c r="G570" s="5">
        <v>0.46003500000000003</v>
      </c>
    </row>
    <row r="571" spans="1:7" x14ac:dyDescent="0.3">
      <c r="A571" s="5">
        <v>37.5</v>
      </c>
      <c r="B571" s="5">
        <v>65000</v>
      </c>
      <c r="C571" s="5">
        <v>18</v>
      </c>
      <c r="D571" s="5">
        <v>17.399999999999999</v>
      </c>
      <c r="E571" s="5">
        <v>12.25</v>
      </c>
      <c r="F571" s="5">
        <v>82.86</v>
      </c>
      <c r="G571" s="5">
        <v>0.47237299999999999</v>
      </c>
    </row>
    <row r="572" spans="1:7" ht="15" thickBot="1" x14ac:dyDescent="0.35">
      <c r="A572" s="11">
        <v>60</v>
      </c>
      <c r="B572" s="11">
        <v>65000</v>
      </c>
      <c r="C572" s="11">
        <v>18</v>
      </c>
      <c r="D572" s="11">
        <v>17.399999999999999</v>
      </c>
      <c r="E572" s="11">
        <v>12.25</v>
      </c>
      <c r="F572" s="11">
        <v>82.86</v>
      </c>
      <c r="G572" s="11">
        <v>0.476163</v>
      </c>
    </row>
    <row r="573" spans="1:7" x14ac:dyDescent="0.3">
      <c r="A573" s="10">
        <v>5</v>
      </c>
      <c r="B573" s="10">
        <v>700000</v>
      </c>
      <c r="C573" s="10">
        <v>18</v>
      </c>
      <c r="D573" s="10">
        <v>12.25</v>
      </c>
      <c r="E573" s="10">
        <v>17.399999999999999</v>
      </c>
      <c r="F573" s="10">
        <v>0</v>
      </c>
      <c r="G573" s="10">
        <v>0.64401452896777356</v>
      </c>
    </row>
    <row r="574" spans="1:7" x14ac:dyDescent="0.3">
      <c r="A574" s="5">
        <v>5</v>
      </c>
      <c r="B574" s="5">
        <v>700000</v>
      </c>
      <c r="C574" s="5">
        <v>18</v>
      </c>
      <c r="D574" s="5">
        <v>17.399999999999999</v>
      </c>
      <c r="E574" s="5">
        <v>12.25</v>
      </c>
      <c r="F574" s="5">
        <v>27.61904761904762</v>
      </c>
      <c r="G574" s="5">
        <v>0.49207997283718552</v>
      </c>
    </row>
    <row r="575" spans="1:7" x14ac:dyDescent="0.3">
      <c r="A575" s="5">
        <v>5</v>
      </c>
      <c r="B575" s="5">
        <v>65000</v>
      </c>
      <c r="C575" s="5">
        <v>18</v>
      </c>
      <c r="D575" s="5">
        <v>12.25</v>
      </c>
      <c r="E575" s="5">
        <v>17.399999999999999</v>
      </c>
      <c r="F575" s="5">
        <v>0</v>
      </c>
      <c r="G575" s="5">
        <v>0.65801162048521777</v>
      </c>
    </row>
    <row r="576" spans="1:7" ht="15" thickBot="1" x14ac:dyDescent="0.35">
      <c r="A576" s="11">
        <v>5</v>
      </c>
      <c r="B576" s="11">
        <v>65000</v>
      </c>
      <c r="C576" s="11">
        <v>18</v>
      </c>
      <c r="D576" s="11">
        <v>17.399999999999999</v>
      </c>
      <c r="E576" s="11">
        <v>12.25</v>
      </c>
      <c r="F576" s="11">
        <v>27.61904761904762</v>
      </c>
      <c r="G576" s="11">
        <v>0.53885116930703747</v>
      </c>
    </row>
    <row r="577" spans="1:7" x14ac:dyDescent="0.3">
      <c r="A577" s="10">
        <v>5</v>
      </c>
      <c r="B577" s="10">
        <v>700000</v>
      </c>
      <c r="C577" s="10">
        <v>18</v>
      </c>
      <c r="D577" s="10">
        <v>12.25</v>
      </c>
      <c r="E577" s="10">
        <v>17.399999999999999</v>
      </c>
      <c r="F577" s="10">
        <v>0</v>
      </c>
      <c r="G577" s="10">
        <v>0.62876077538778818</v>
      </c>
    </row>
    <row r="578" spans="1:7" x14ac:dyDescent="0.3">
      <c r="A578" s="5">
        <v>5</v>
      </c>
      <c r="B578" s="5">
        <v>700000</v>
      </c>
      <c r="C578" s="5">
        <v>18</v>
      </c>
      <c r="D578" s="5">
        <v>17.399999999999999</v>
      </c>
      <c r="E578" s="5">
        <v>12.25</v>
      </c>
      <c r="F578" s="5">
        <v>46.031746031746025</v>
      </c>
      <c r="G578" s="5">
        <v>0.43158885119679591</v>
      </c>
    </row>
    <row r="579" spans="1:7" x14ac:dyDescent="0.3">
      <c r="A579" s="5">
        <v>5</v>
      </c>
      <c r="B579" s="5">
        <v>65000</v>
      </c>
      <c r="C579" s="5">
        <v>18</v>
      </c>
      <c r="D579" s="5">
        <v>12.25</v>
      </c>
      <c r="E579" s="5">
        <v>17.399999999999999</v>
      </c>
      <c r="F579" s="5">
        <v>0</v>
      </c>
      <c r="G579" s="5">
        <v>0.64342611537917105</v>
      </c>
    </row>
    <row r="580" spans="1:7" ht="15" thickBot="1" x14ac:dyDescent="0.35">
      <c r="A580" s="11">
        <v>5</v>
      </c>
      <c r="B580" s="11">
        <v>65000</v>
      </c>
      <c r="C580" s="11">
        <v>18</v>
      </c>
      <c r="D580" s="11">
        <v>17.399999999999999</v>
      </c>
      <c r="E580" s="11">
        <v>12.25</v>
      </c>
      <c r="F580" s="11">
        <v>46.031746031746025</v>
      </c>
      <c r="G580" s="11">
        <v>0.48035815504039808</v>
      </c>
    </row>
    <row r="581" spans="1:7" x14ac:dyDescent="0.3">
      <c r="A581" s="10">
        <v>5</v>
      </c>
      <c r="B581" s="10">
        <v>700000</v>
      </c>
      <c r="C581" s="10">
        <v>24</v>
      </c>
      <c r="D581" s="10">
        <v>6.25</v>
      </c>
      <c r="E581" s="10">
        <v>8.9</v>
      </c>
      <c r="F581" s="10">
        <v>0</v>
      </c>
      <c r="G581" s="10">
        <v>0.75046900000000005</v>
      </c>
    </row>
    <row r="582" spans="1:7" x14ac:dyDescent="0.3">
      <c r="A582" s="5">
        <v>12.5</v>
      </c>
      <c r="B582" s="5">
        <v>700000</v>
      </c>
      <c r="C582" s="5">
        <v>24</v>
      </c>
      <c r="D582" s="5">
        <v>6.25</v>
      </c>
      <c r="E582" s="5">
        <v>8.9</v>
      </c>
      <c r="F582" s="5">
        <v>0</v>
      </c>
      <c r="G582" s="5">
        <v>0.75117900000000004</v>
      </c>
    </row>
    <row r="583" spans="1:7" x14ac:dyDescent="0.3">
      <c r="A583" s="5">
        <v>22.5</v>
      </c>
      <c r="B583" s="5">
        <v>700000</v>
      </c>
      <c r="C583" s="5">
        <v>24</v>
      </c>
      <c r="D583" s="5">
        <v>6.25</v>
      </c>
      <c r="E583" s="5">
        <v>8.9</v>
      </c>
      <c r="F583" s="5">
        <v>0</v>
      </c>
      <c r="G583" s="5">
        <v>0.75141599999999997</v>
      </c>
    </row>
    <row r="584" spans="1:7" x14ac:dyDescent="0.3">
      <c r="A584" s="5">
        <v>37.5</v>
      </c>
      <c r="B584" s="5">
        <v>700000</v>
      </c>
      <c r="C584" s="5">
        <v>24</v>
      </c>
      <c r="D584" s="5">
        <v>6.25</v>
      </c>
      <c r="E584" s="5">
        <v>8.9</v>
      </c>
      <c r="F584" s="5">
        <v>0</v>
      </c>
      <c r="G584" s="5">
        <v>0.75147900000000001</v>
      </c>
    </row>
    <row r="585" spans="1:7" x14ac:dyDescent="0.3">
      <c r="A585" s="5">
        <v>60</v>
      </c>
      <c r="B585" s="5">
        <v>700000</v>
      </c>
      <c r="C585" s="5">
        <v>24</v>
      </c>
      <c r="D585" s="5">
        <v>6.25</v>
      </c>
      <c r="E585" s="5">
        <v>8.9</v>
      </c>
      <c r="F585" s="5">
        <v>0</v>
      </c>
      <c r="G585" s="5">
        <v>0.75147900000000001</v>
      </c>
    </row>
    <row r="586" spans="1:7" x14ac:dyDescent="0.3">
      <c r="A586" s="5">
        <v>5</v>
      </c>
      <c r="B586" s="5">
        <v>700000</v>
      </c>
      <c r="C586" s="5">
        <v>24</v>
      </c>
      <c r="D586" s="5">
        <v>8.9</v>
      </c>
      <c r="E586" s="5">
        <v>6.25</v>
      </c>
      <c r="F586" s="5">
        <v>0</v>
      </c>
      <c r="G586" s="5">
        <v>0.73025700000000004</v>
      </c>
    </row>
    <row r="587" spans="1:7" x14ac:dyDescent="0.3">
      <c r="A587" s="5">
        <v>12.5</v>
      </c>
      <c r="B587" s="5">
        <v>700000</v>
      </c>
      <c r="C587" s="5">
        <v>24</v>
      </c>
      <c r="D587" s="5">
        <v>8.9</v>
      </c>
      <c r="E587" s="5">
        <v>6.25</v>
      </c>
      <c r="F587" s="5">
        <v>0</v>
      </c>
      <c r="G587" s="5">
        <v>0.73300299999999996</v>
      </c>
    </row>
    <row r="588" spans="1:7" x14ac:dyDescent="0.3">
      <c r="A588" s="5">
        <v>22.5</v>
      </c>
      <c r="B588" s="5">
        <v>700000</v>
      </c>
      <c r="C588" s="5">
        <v>24</v>
      </c>
      <c r="D588" s="5">
        <v>8.9</v>
      </c>
      <c r="E588" s="5">
        <v>6.25</v>
      </c>
      <c r="F588" s="5">
        <v>0</v>
      </c>
      <c r="G588" s="5">
        <v>0.73378900000000002</v>
      </c>
    </row>
    <row r="589" spans="1:7" x14ac:dyDescent="0.3">
      <c r="A589" s="5">
        <v>37.5</v>
      </c>
      <c r="B589" s="5">
        <v>700000</v>
      </c>
      <c r="C589" s="5">
        <v>24</v>
      </c>
      <c r="D589" s="5">
        <v>8.9</v>
      </c>
      <c r="E589" s="5">
        <v>6.25</v>
      </c>
      <c r="F589" s="5">
        <v>0</v>
      </c>
      <c r="G589" s="5">
        <v>0.73419299999999998</v>
      </c>
    </row>
    <row r="590" spans="1:7" x14ac:dyDescent="0.3">
      <c r="A590" s="5">
        <v>60</v>
      </c>
      <c r="B590" s="5">
        <v>700000</v>
      </c>
      <c r="C590" s="5">
        <v>24</v>
      </c>
      <c r="D590" s="5">
        <v>8.9</v>
      </c>
      <c r="E590" s="5">
        <v>6.25</v>
      </c>
      <c r="F590" s="5">
        <v>0</v>
      </c>
      <c r="G590" s="5">
        <v>0.73425799999999997</v>
      </c>
    </row>
    <row r="591" spans="1:7" x14ac:dyDescent="0.3">
      <c r="A591" s="5">
        <v>5</v>
      </c>
      <c r="B591" s="5">
        <v>65000</v>
      </c>
      <c r="C591" s="5">
        <v>24</v>
      </c>
      <c r="D591" s="5">
        <v>8.9</v>
      </c>
      <c r="E591" s="5">
        <v>6.25</v>
      </c>
      <c r="F591" s="5">
        <v>0</v>
      </c>
      <c r="G591" s="5">
        <v>0.79941200000000001</v>
      </c>
    </row>
    <row r="592" spans="1:7" x14ac:dyDescent="0.3">
      <c r="A592" s="5">
        <v>12.5</v>
      </c>
      <c r="B592" s="5">
        <v>65000</v>
      </c>
      <c r="C592" s="5">
        <v>24</v>
      </c>
      <c r="D592" s="5">
        <v>8.9</v>
      </c>
      <c r="E592" s="5">
        <v>6.25</v>
      </c>
      <c r="F592" s="5">
        <v>0</v>
      </c>
      <c r="G592" s="5">
        <v>0.82329600000000003</v>
      </c>
    </row>
    <row r="593" spans="1:7" x14ac:dyDescent="0.3">
      <c r="A593" s="5">
        <v>22.5</v>
      </c>
      <c r="B593" s="5">
        <v>65000</v>
      </c>
      <c r="C593" s="5">
        <v>24</v>
      </c>
      <c r="D593" s="5">
        <v>8.9</v>
      </c>
      <c r="E593" s="5">
        <v>6.25</v>
      </c>
      <c r="F593" s="5">
        <v>0</v>
      </c>
      <c r="G593" s="5">
        <v>0.82997200000000004</v>
      </c>
    </row>
    <row r="594" spans="1:7" x14ac:dyDescent="0.3">
      <c r="A594" s="5">
        <v>37.5</v>
      </c>
      <c r="B594" s="5">
        <v>65000</v>
      </c>
      <c r="C594" s="5">
        <v>24</v>
      </c>
      <c r="D594" s="5">
        <v>8.9</v>
      </c>
      <c r="E594" s="5">
        <v>6.25</v>
      </c>
      <c r="F594" s="5">
        <v>0</v>
      </c>
      <c r="G594" s="5">
        <v>0.83338199999999996</v>
      </c>
    </row>
    <row r="595" spans="1:7" x14ac:dyDescent="0.3">
      <c r="A595" s="5">
        <v>60</v>
      </c>
      <c r="B595" s="5">
        <v>65000</v>
      </c>
      <c r="C595" s="5">
        <v>24</v>
      </c>
      <c r="D595" s="5">
        <v>8.9</v>
      </c>
      <c r="E595" s="5">
        <v>6.25</v>
      </c>
      <c r="F595" s="5">
        <v>0</v>
      </c>
      <c r="G595" s="5">
        <v>0.83393099999999998</v>
      </c>
    </row>
    <row r="596" spans="1:7" x14ac:dyDescent="0.3">
      <c r="A596" s="5">
        <v>5</v>
      </c>
      <c r="B596" s="5">
        <v>65000</v>
      </c>
      <c r="C596" s="5">
        <v>24</v>
      </c>
      <c r="D596" s="5">
        <v>6.25</v>
      </c>
      <c r="E596" s="5">
        <v>8.9</v>
      </c>
      <c r="F596" s="5">
        <v>0</v>
      </c>
      <c r="G596" s="5">
        <v>0.77031499999999997</v>
      </c>
    </row>
    <row r="597" spans="1:7" x14ac:dyDescent="0.3">
      <c r="A597" s="5">
        <v>12.5</v>
      </c>
      <c r="B597" s="5">
        <v>65000</v>
      </c>
      <c r="C597" s="5">
        <v>24</v>
      </c>
      <c r="D597" s="5">
        <v>6.25</v>
      </c>
      <c r="E597" s="5">
        <v>8.9</v>
      </c>
      <c r="F597" s="5">
        <v>0</v>
      </c>
      <c r="G597" s="5">
        <v>0.77542800000000001</v>
      </c>
    </row>
    <row r="598" spans="1:7" x14ac:dyDescent="0.3">
      <c r="A598" s="5">
        <v>22.5</v>
      </c>
      <c r="B598" s="5">
        <v>65000</v>
      </c>
      <c r="C598" s="5">
        <v>24</v>
      </c>
      <c r="D598" s="5">
        <v>6.25</v>
      </c>
      <c r="E598" s="5">
        <v>8.9</v>
      </c>
      <c r="F598" s="5">
        <v>0</v>
      </c>
      <c r="G598" s="5">
        <v>0.77711600000000003</v>
      </c>
    </row>
    <row r="599" spans="1:7" x14ac:dyDescent="0.3">
      <c r="A599" s="5">
        <v>37.5</v>
      </c>
      <c r="B599" s="5">
        <v>65000</v>
      </c>
      <c r="C599" s="5">
        <v>24</v>
      </c>
      <c r="D599" s="5">
        <v>6.25</v>
      </c>
      <c r="E599" s="5">
        <v>8.9</v>
      </c>
      <c r="F599" s="5">
        <v>0</v>
      </c>
      <c r="G599" s="5">
        <v>0.77754500000000004</v>
      </c>
    </row>
    <row r="600" spans="1:7" ht="15" thickBot="1" x14ac:dyDescent="0.35">
      <c r="A600" s="11">
        <v>60</v>
      </c>
      <c r="B600" s="11">
        <v>65000</v>
      </c>
      <c r="C600" s="11">
        <v>24</v>
      </c>
      <c r="D600" s="11">
        <v>6.25</v>
      </c>
      <c r="E600" s="11">
        <v>8.9</v>
      </c>
      <c r="F600" s="11">
        <v>0</v>
      </c>
      <c r="G600" s="11">
        <v>0.77755700000000005</v>
      </c>
    </row>
    <row r="601" spans="1:7" x14ac:dyDescent="0.3">
      <c r="A601" s="10">
        <v>5</v>
      </c>
      <c r="B601" s="10">
        <v>700000</v>
      </c>
      <c r="C601" s="10">
        <v>24</v>
      </c>
      <c r="D601" s="10">
        <v>6.25</v>
      </c>
      <c r="E601" s="10">
        <v>8.9</v>
      </c>
      <c r="F601" s="10">
        <v>0</v>
      </c>
      <c r="G601" s="10">
        <v>0.69877800000000001</v>
      </c>
    </row>
    <row r="602" spans="1:7" x14ac:dyDescent="0.3">
      <c r="A602" s="5">
        <v>12.5</v>
      </c>
      <c r="B602" s="5">
        <v>700000</v>
      </c>
      <c r="C602" s="5">
        <v>24</v>
      </c>
      <c r="D602" s="5">
        <v>6.25</v>
      </c>
      <c r="E602" s="5">
        <v>8.9</v>
      </c>
      <c r="F602" s="5">
        <v>0</v>
      </c>
      <c r="G602" s="5">
        <v>0.69993700000000003</v>
      </c>
    </row>
    <row r="603" spans="1:7" x14ac:dyDescent="0.3">
      <c r="A603" s="5">
        <v>22.5</v>
      </c>
      <c r="B603" s="5">
        <v>700000</v>
      </c>
      <c r="C603" s="5">
        <v>24</v>
      </c>
      <c r="D603" s="5">
        <v>6.25</v>
      </c>
      <c r="E603" s="5">
        <v>8.9</v>
      </c>
      <c r="F603" s="5">
        <v>0</v>
      </c>
      <c r="G603" s="5">
        <v>0.70028999999999997</v>
      </c>
    </row>
    <row r="604" spans="1:7" x14ac:dyDescent="0.3">
      <c r="A604" s="5">
        <v>37.5</v>
      </c>
      <c r="B604" s="5">
        <v>700000</v>
      </c>
      <c r="C604" s="5">
        <v>24</v>
      </c>
      <c r="D604" s="5">
        <v>6.25</v>
      </c>
      <c r="E604" s="5">
        <v>8.9</v>
      </c>
      <c r="F604" s="5">
        <v>0</v>
      </c>
      <c r="G604" s="5">
        <v>0.70037300000000002</v>
      </c>
    </row>
    <row r="605" spans="1:7" x14ac:dyDescent="0.3">
      <c r="A605" s="5">
        <v>60</v>
      </c>
      <c r="B605" s="5">
        <v>700000</v>
      </c>
      <c r="C605" s="5">
        <v>24</v>
      </c>
      <c r="D605" s="5">
        <v>6.25</v>
      </c>
      <c r="E605" s="5">
        <v>8.9</v>
      </c>
      <c r="F605" s="5">
        <v>0</v>
      </c>
      <c r="G605" s="5">
        <v>0.70037799999999995</v>
      </c>
    </row>
    <row r="606" spans="1:7" x14ac:dyDescent="0.3">
      <c r="A606" s="5">
        <v>5</v>
      </c>
      <c r="B606" s="5">
        <v>700000</v>
      </c>
      <c r="C606" s="5">
        <v>24</v>
      </c>
      <c r="D606" s="5">
        <v>8.9</v>
      </c>
      <c r="E606" s="5">
        <v>6.25</v>
      </c>
      <c r="F606" s="5">
        <v>78.38</v>
      </c>
      <c r="G606" s="5">
        <v>0.488508</v>
      </c>
    </row>
    <row r="607" spans="1:7" x14ac:dyDescent="0.3">
      <c r="A607" s="5">
        <v>12.5</v>
      </c>
      <c r="B607" s="5">
        <v>700000</v>
      </c>
      <c r="C607" s="5">
        <v>24</v>
      </c>
      <c r="D607" s="5">
        <v>8.9</v>
      </c>
      <c r="E607" s="5">
        <v>6.25</v>
      </c>
      <c r="F607" s="5">
        <v>78.38</v>
      </c>
      <c r="G607" s="5">
        <v>0.494035</v>
      </c>
    </row>
    <row r="608" spans="1:7" x14ac:dyDescent="0.3">
      <c r="A608" s="5">
        <v>22.5</v>
      </c>
      <c r="B608" s="5">
        <v>700000</v>
      </c>
      <c r="C608" s="5">
        <v>24</v>
      </c>
      <c r="D608" s="5">
        <v>8.9</v>
      </c>
      <c r="E608" s="5">
        <v>6.25</v>
      </c>
      <c r="F608" s="5">
        <v>78.38</v>
      </c>
      <c r="G608" s="5">
        <v>0.49543900000000002</v>
      </c>
    </row>
    <row r="609" spans="1:7" x14ac:dyDescent="0.3">
      <c r="A609" s="5">
        <v>37.5</v>
      </c>
      <c r="B609" s="5">
        <v>700000</v>
      </c>
      <c r="C609" s="5">
        <v>24</v>
      </c>
      <c r="D609" s="5">
        <v>8.9</v>
      </c>
      <c r="E609" s="5">
        <v>6.25</v>
      </c>
      <c r="F609" s="5">
        <v>78.38</v>
      </c>
      <c r="G609" s="5">
        <v>0.49610599999999999</v>
      </c>
    </row>
    <row r="610" spans="1:7" x14ac:dyDescent="0.3">
      <c r="A610" s="5">
        <v>60</v>
      </c>
      <c r="B610" s="5">
        <v>700000</v>
      </c>
      <c r="C610" s="5">
        <v>24</v>
      </c>
      <c r="D610" s="5">
        <v>8.9</v>
      </c>
      <c r="E610" s="5">
        <v>6.25</v>
      </c>
      <c r="F610" s="5">
        <v>78.38</v>
      </c>
      <c r="G610" s="5">
        <v>0.49625599999999997</v>
      </c>
    </row>
    <row r="611" spans="1:7" x14ac:dyDescent="0.3">
      <c r="A611" s="5">
        <v>5</v>
      </c>
      <c r="B611" s="5">
        <v>65000</v>
      </c>
      <c r="C611" s="5">
        <v>24</v>
      </c>
      <c r="D611" s="5">
        <v>6.25</v>
      </c>
      <c r="E611" s="5">
        <v>8.9</v>
      </c>
      <c r="F611" s="5">
        <v>0</v>
      </c>
      <c r="G611" s="5">
        <v>0.72540000000000004</v>
      </c>
    </row>
    <row r="612" spans="1:7" x14ac:dyDescent="0.3">
      <c r="A612" s="5">
        <v>12.5</v>
      </c>
      <c r="B612" s="5">
        <v>65000</v>
      </c>
      <c r="C612" s="5">
        <v>24</v>
      </c>
      <c r="D612" s="5">
        <v>6.25</v>
      </c>
      <c r="E612" s="5">
        <v>8.9</v>
      </c>
      <c r="F612" s="5">
        <v>0</v>
      </c>
      <c r="G612" s="5">
        <v>0.73277800000000004</v>
      </c>
    </row>
    <row r="613" spans="1:7" x14ac:dyDescent="0.3">
      <c r="A613" s="5">
        <v>22.5</v>
      </c>
      <c r="B613" s="5">
        <v>65000</v>
      </c>
      <c r="C613" s="5">
        <v>24</v>
      </c>
      <c r="D613" s="5">
        <v>6.25</v>
      </c>
      <c r="E613" s="5">
        <v>8.9</v>
      </c>
      <c r="F613" s="5">
        <v>0</v>
      </c>
      <c r="G613" s="5">
        <v>0.73510500000000001</v>
      </c>
    </row>
    <row r="614" spans="1:7" x14ac:dyDescent="0.3">
      <c r="A614" s="5">
        <v>37.5</v>
      </c>
      <c r="B614" s="5">
        <v>65000</v>
      </c>
      <c r="C614" s="5">
        <v>24</v>
      </c>
      <c r="D614" s="5">
        <v>6.25</v>
      </c>
      <c r="E614" s="5">
        <v>8.9</v>
      </c>
      <c r="F614" s="5">
        <v>0</v>
      </c>
      <c r="G614" s="5">
        <v>0.735684</v>
      </c>
    </row>
    <row r="615" spans="1:7" x14ac:dyDescent="0.3">
      <c r="A615" s="5">
        <v>60</v>
      </c>
      <c r="B615" s="5">
        <v>65000</v>
      </c>
      <c r="C615" s="5">
        <v>24</v>
      </c>
      <c r="D615" s="5">
        <v>6.25</v>
      </c>
      <c r="E615" s="5">
        <v>8.9</v>
      </c>
      <c r="F615" s="5">
        <v>0</v>
      </c>
      <c r="G615" s="5">
        <v>0.73570500000000005</v>
      </c>
    </row>
    <row r="616" spans="1:7" x14ac:dyDescent="0.3">
      <c r="A616" s="5">
        <v>5</v>
      </c>
      <c r="B616" s="5">
        <v>65000</v>
      </c>
      <c r="C616" s="5">
        <v>24</v>
      </c>
      <c r="D616" s="5">
        <v>8.9</v>
      </c>
      <c r="E616" s="5">
        <v>6.25</v>
      </c>
      <c r="F616" s="5">
        <v>78.38</v>
      </c>
      <c r="G616" s="5">
        <v>0.59657300000000002</v>
      </c>
    </row>
    <row r="617" spans="1:7" x14ac:dyDescent="0.3">
      <c r="A617" s="5">
        <v>12.5</v>
      </c>
      <c r="B617" s="5">
        <v>65000</v>
      </c>
      <c r="C617" s="5">
        <v>24</v>
      </c>
      <c r="D617" s="5">
        <v>8.9</v>
      </c>
      <c r="E617" s="5">
        <v>6.25</v>
      </c>
      <c r="F617" s="5">
        <v>78.38</v>
      </c>
      <c r="G617" s="5">
        <v>0.63632299999999997</v>
      </c>
    </row>
    <row r="618" spans="1:7" x14ac:dyDescent="0.3">
      <c r="A618" s="5">
        <v>22.5</v>
      </c>
      <c r="B618" s="5">
        <v>65000</v>
      </c>
      <c r="C618" s="5">
        <v>24</v>
      </c>
      <c r="D618" s="5">
        <v>8.9</v>
      </c>
      <c r="E618" s="5">
        <v>6.25</v>
      </c>
      <c r="F618" s="5">
        <v>78.38</v>
      </c>
      <c r="G618" s="5">
        <v>0.64685599999999999</v>
      </c>
    </row>
    <row r="619" spans="1:7" x14ac:dyDescent="0.3">
      <c r="A619" s="5">
        <v>37.5</v>
      </c>
      <c r="B619" s="5">
        <v>65000</v>
      </c>
      <c r="C619" s="5">
        <v>24</v>
      </c>
      <c r="D619" s="5">
        <v>8.9</v>
      </c>
      <c r="E619" s="5">
        <v>6.25</v>
      </c>
      <c r="F619" s="5">
        <v>78.38</v>
      </c>
      <c r="G619" s="5">
        <v>0.65213299999999996</v>
      </c>
    </row>
    <row r="620" spans="1:7" ht="15" thickBot="1" x14ac:dyDescent="0.35">
      <c r="A620" s="11">
        <v>60</v>
      </c>
      <c r="B620" s="11">
        <v>65000</v>
      </c>
      <c r="C620" s="11">
        <v>24</v>
      </c>
      <c r="D620" s="11">
        <v>8.9</v>
      </c>
      <c r="E620" s="11">
        <v>6.25</v>
      </c>
      <c r="F620" s="11">
        <v>78.38</v>
      </c>
      <c r="G620" s="11">
        <v>0.65298400000000001</v>
      </c>
    </row>
    <row r="621" spans="1:7" x14ac:dyDescent="0.3">
      <c r="A621" s="10">
        <v>5</v>
      </c>
      <c r="B621" s="10">
        <v>700000</v>
      </c>
      <c r="C621" s="10">
        <v>24</v>
      </c>
      <c r="D621" s="10">
        <v>12.25</v>
      </c>
      <c r="E621" s="10">
        <v>17.399999999999999</v>
      </c>
      <c r="F621" s="10">
        <v>0</v>
      </c>
      <c r="G621" s="10">
        <v>0.87168800000000002</v>
      </c>
    </row>
    <row r="622" spans="1:7" x14ac:dyDescent="0.3">
      <c r="A622" s="5">
        <v>12.5</v>
      </c>
      <c r="B622" s="5">
        <v>700000</v>
      </c>
      <c r="C622" s="5">
        <v>24</v>
      </c>
      <c r="D622" s="5">
        <v>12.25</v>
      </c>
      <c r="E622" s="5">
        <v>17.399999999999999</v>
      </c>
      <c r="F622" s="5">
        <v>0</v>
      </c>
      <c r="G622" s="5">
        <v>0.87259299999999995</v>
      </c>
    </row>
    <row r="623" spans="1:7" x14ac:dyDescent="0.3">
      <c r="A623" s="5">
        <v>22.5</v>
      </c>
      <c r="B623" s="5">
        <v>700000</v>
      </c>
      <c r="C623" s="5">
        <v>24</v>
      </c>
      <c r="D623" s="5">
        <v>12.25</v>
      </c>
      <c r="E623" s="5">
        <v>17.399999999999999</v>
      </c>
      <c r="F623" s="5">
        <v>0</v>
      </c>
      <c r="G623" s="5">
        <v>0.87301899999999999</v>
      </c>
    </row>
    <row r="624" spans="1:7" x14ac:dyDescent="0.3">
      <c r="A624" s="5">
        <v>37.5</v>
      </c>
      <c r="B624" s="5">
        <v>700000</v>
      </c>
      <c r="C624" s="5">
        <v>24</v>
      </c>
      <c r="D624" s="5">
        <v>12.25</v>
      </c>
      <c r="E624" s="5">
        <v>17.399999999999999</v>
      </c>
      <c r="F624" s="5">
        <v>0</v>
      </c>
      <c r="G624" s="5">
        <v>0.87323300000000004</v>
      </c>
    </row>
    <row r="625" spans="1:7" x14ac:dyDescent="0.3">
      <c r="A625" s="5">
        <v>60</v>
      </c>
      <c r="B625" s="5">
        <v>700000</v>
      </c>
      <c r="C625" s="5">
        <v>24</v>
      </c>
      <c r="D625" s="5">
        <v>12.25</v>
      </c>
      <c r="E625" s="5">
        <v>17.399999999999999</v>
      </c>
      <c r="F625" s="5">
        <v>0</v>
      </c>
      <c r="G625" s="5">
        <v>0.87446199999999996</v>
      </c>
    </row>
    <row r="626" spans="1:7" x14ac:dyDescent="0.3">
      <c r="A626" s="5">
        <v>5</v>
      </c>
      <c r="B626" s="5">
        <v>700000</v>
      </c>
      <c r="C626" s="5">
        <v>24</v>
      </c>
      <c r="D626" s="5">
        <v>17.399999999999999</v>
      </c>
      <c r="E626" s="5">
        <v>12.25</v>
      </c>
      <c r="F626" s="5">
        <v>0</v>
      </c>
      <c r="G626" s="5">
        <v>0.80844700000000003</v>
      </c>
    </row>
    <row r="627" spans="1:7" x14ac:dyDescent="0.3">
      <c r="A627" s="5">
        <v>12.5</v>
      </c>
      <c r="B627" s="5">
        <v>700000</v>
      </c>
      <c r="C627" s="5">
        <v>24</v>
      </c>
      <c r="D627" s="5">
        <v>17.399999999999999</v>
      </c>
      <c r="E627" s="5">
        <v>12.25</v>
      </c>
      <c r="F627" s="5">
        <v>0</v>
      </c>
      <c r="G627" s="5">
        <v>0.81135900000000005</v>
      </c>
    </row>
    <row r="628" spans="1:7" x14ac:dyDescent="0.3">
      <c r="A628" s="5">
        <v>22.5</v>
      </c>
      <c r="B628" s="5">
        <v>700000</v>
      </c>
      <c r="C628" s="5">
        <v>24</v>
      </c>
      <c r="D628" s="5">
        <v>17.399999999999999</v>
      </c>
      <c r="E628" s="5">
        <v>12.25</v>
      </c>
      <c r="F628" s="5">
        <v>0</v>
      </c>
      <c r="G628" s="5">
        <v>0.81276999999999999</v>
      </c>
    </row>
    <row r="629" spans="1:7" x14ac:dyDescent="0.3">
      <c r="A629" s="5">
        <v>37.5</v>
      </c>
      <c r="B629" s="5">
        <v>700000</v>
      </c>
      <c r="C629" s="5">
        <v>24</v>
      </c>
      <c r="D629" s="5">
        <v>17.399999999999999</v>
      </c>
      <c r="E629" s="5">
        <v>12.25</v>
      </c>
      <c r="F629" s="5">
        <v>0</v>
      </c>
      <c r="G629" s="5">
        <v>0.81396100000000005</v>
      </c>
    </row>
    <row r="630" spans="1:7" x14ac:dyDescent="0.3">
      <c r="A630" s="5">
        <v>60</v>
      </c>
      <c r="B630" s="5">
        <v>700000</v>
      </c>
      <c r="C630" s="5">
        <v>24</v>
      </c>
      <c r="D630" s="5">
        <v>17.399999999999999</v>
      </c>
      <c r="E630" s="5">
        <v>12.25</v>
      </c>
      <c r="F630" s="5">
        <v>0</v>
      </c>
      <c r="G630" s="5">
        <v>0.81485600000000002</v>
      </c>
    </row>
    <row r="631" spans="1:7" x14ac:dyDescent="0.3">
      <c r="A631" s="5">
        <v>5</v>
      </c>
      <c r="B631" s="5">
        <v>65000</v>
      </c>
      <c r="C631" s="5">
        <v>24</v>
      </c>
      <c r="D631" s="5">
        <v>12.25</v>
      </c>
      <c r="E631" s="5">
        <v>17.399999999999999</v>
      </c>
      <c r="F631" s="5">
        <v>0</v>
      </c>
      <c r="G631" s="5">
        <v>0.88447799999999999</v>
      </c>
    </row>
    <row r="632" spans="1:7" x14ac:dyDescent="0.3">
      <c r="A632" s="5">
        <v>12.5</v>
      </c>
      <c r="B632" s="5">
        <v>65000</v>
      </c>
      <c r="C632" s="5">
        <v>24</v>
      </c>
      <c r="D632" s="5">
        <v>12.25</v>
      </c>
      <c r="E632" s="5">
        <v>17.399999999999999</v>
      </c>
      <c r="F632" s="5">
        <v>0</v>
      </c>
      <c r="G632" s="5">
        <v>0.88942600000000005</v>
      </c>
    </row>
    <row r="633" spans="1:7" x14ac:dyDescent="0.3">
      <c r="A633" s="5">
        <v>22.5</v>
      </c>
      <c r="B633" s="5">
        <v>65000</v>
      </c>
      <c r="C633" s="5">
        <v>24</v>
      </c>
      <c r="D633" s="5">
        <v>17.399999999999999</v>
      </c>
      <c r="E633" s="5">
        <v>12.25</v>
      </c>
      <c r="F633" s="5">
        <v>0</v>
      </c>
      <c r="G633" s="5">
        <v>0.89206099999999999</v>
      </c>
    </row>
    <row r="634" spans="1:7" x14ac:dyDescent="0.3">
      <c r="A634" s="5">
        <v>37.5</v>
      </c>
      <c r="B634" s="5">
        <v>65000</v>
      </c>
      <c r="C634" s="5">
        <v>24</v>
      </c>
      <c r="D634" s="5">
        <v>17.399999999999999</v>
      </c>
      <c r="E634" s="5">
        <v>12.25</v>
      </c>
      <c r="F634" s="5">
        <v>0</v>
      </c>
      <c r="G634" s="5">
        <v>0.90191699999999997</v>
      </c>
    </row>
    <row r="635" spans="1:7" x14ac:dyDescent="0.3">
      <c r="A635" s="5">
        <v>60</v>
      </c>
      <c r="B635" s="5">
        <v>65000</v>
      </c>
      <c r="C635" s="5">
        <v>24</v>
      </c>
      <c r="D635" s="5">
        <v>17.399999999999999</v>
      </c>
      <c r="E635" s="5">
        <v>12.25</v>
      </c>
      <c r="F635" s="5">
        <v>0</v>
      </c>
      <c r="G635" s="5">
        <v>0.90573099999999995</v>
      </c>
    </row>
    <row r="636" spans="1:7" x14ac:dyDescent="0.3">
      <c r="A636" s="5">
        <v>5</v>
      </c>
      <c r="B636" s="5">
        <v>65000</v>
      </c>
      <c r="C636" s="5">
        <v>24</v>
      </c>
      <c r="D636" s="5">
        <v>17.399999999999999</v>
      </c>
      <c r="E636" s="5">
        <v>12.25</v>
      </c>
      <c r="F636" s="5">
        <v>0</v>
      </c>
      <c r="G636" s="5">
        <v>0.84883200000000003</v>
      </c>
    </row>
    <row r="637" spans="1:7" x14ac:dyDescent="0.3">
      <c r="A637" s="5">
        <v>12.5</v>
      </c>
      <c r="B637" s="5">
        <v>65000</v>
      </c>
      <c r="C637" s="5">
        <v>24</v>
      </c>
      <c r="D637" s="5">
        <v>17.399999999999999</v>
      </c>
      <c r="E637" s="5">
        <v>12.25</v>
      </c>
      <c r="F637" s="5">
        <v>0</v>
      </c>
      <c r="G637" s="5">
        <v>0.87848000000000004</v>
      </c>
    </row>
    <row r="638" spans="1:7" x14ac:dyDescent="0.3">
      <c r="A638" s="5">
        <v>22.5</v>
      </c>
      <c r="B638" s="5">
        <v>65000</v>
      </c>
      <c r="C638" s="5">
        <v>24</v>
      </c>
      <c r="D638" s="5">
        <v>12.25</v>
      </c>
      <c r="E638" s="5">
        <v>17.399999999999999</v>
      </c>
      <c r="F638" s="5">
        <v>0</v>
      </c>
      <c r="G638" s="5">
        <v>0.89100400000000002</v>
      </c>
    </row>
    <row r="639" spans="1:7" x14ac:dyDescent="0.3">
      <c r="A639" s="5">
        <v>37.5</v>
      </c>
      <c r="B639" s="5">
        <v>65000</v>
      </c>
      <c r="C639" s="5">
        <v>24</v>
      </c>
      <c r="D639" s="5">
        <v>12.25</v>
      </c>
      <c r="E639" s="5">
        <v>17.399999999999999</v>
      </c>
      <c r="F639" s="5">
        <v>0</v>
      </c>
      <c r="G639" s="5">
        <v>0.89205299999999998</v>
      </c>
    </row>
    <row r="640" spans="1:7" ht="15" thickBot="1" x14ac:dyDescent="0.35">
      <c r="A640" s="11">
        <v>60</v>
      </c>
      <c r="B640" s="11">
        <v>65000</v>
      </c>
      <c r="C640" s="11">
        <v>24</v>
      </c>
      <c r="D640" s="11">
        <v>12.25</v>
      </c>
      <c r="E640" s="11">
        <v>17.399999999999999</v>
      </c>
      <c r="F640" s="11">
        <v>0</v>
      </c>
      <c r="G640" s="11">
        <v>0.89337599999999995</v>
      </c>
    </row>
    <row r="641" spans="1:7" x14ac:dyDescent="0.3">
      <c r="A641" s="10">
        <v>5</v>
      </c>
      <c r="B641" s="10">
        <v>700000</v>
      </c>
      <c r="C641" s="10">
        <v>24</v>
      </c>
      <c r="D641" s="10">
        <v>12.25</v>
      </c>
      <c r="E641" s="10">
        <v>17.399999999999999</v>
      </c>
      <c r="F641" s="10">
        <v>0</v>
      </c>
      <c r="G641" s="10">
        <v>0.78859400000000002</v>
      </c>
    </row>
    <row r="642" spans="1:7" x14ac:dyDescent="0.3">
      <c r="A642" s="5">
        <v>12.5</v>
      </c>
      <c r="B642" s="5">
        <v>700000</v>
      </c>
      <c r="C642" s="5">
        <v>24</v>
      </c>
      <c r="D642" s="5">
        <v>12.25</v>
      </c>
      <c r="E642" s="5">
        <v>17.399999999999999</v>
      </c>
      <c r="F642" s="5">
        <v>0</v>
      </c>
      <c r="G642" s="5">
        <v>0.78986400000000001</v>
      </c>
    </row>
    <row r="643" spans="1:7" x14ac:dyDescent="0.3">
      <c r="A643" s="5">
        <v>22.5</v>
      </c>
      <c r="B643" s="5">
        <v>700000</v>
      </c>
      <c r="C643" s="5">
        <v>24</v>
      </c>
      <c r="D643" s="5">
        <v>12.25</v>
      </c>
      <c r="E643" s="5">
        <v>17.399999999999999</v>
      </c>
      <c r="F643" s="5">
        <v>0</v>
      </c>
      <c r="G643" s="5">
        <v>0.79045799999999999</v>
      </c>
    </row>
    <row r="644" spans="1:7" x14ac:dyDescent="0.3">
      <c r="A644" s="5">
        <v>37.5</v>
      </c>
      <c r="B644" s="5">
        <v>700000</v>
      </c>
      <c r="C644" s="5">
        <v>24</v>
      </c>
      <c r="D644" s="5">
        <v>12.25</v>
      </c>
      <c r="E644" s="5">
        <v>17.399999999999999</v>
      </c>
      <c r="F644" s="5">
        <v>0</v>
      </c>
      <c r="G644" s="5">
        <v>0.79073300000000002</v>
      </c>
    </row>
    <row r="645" spans="1:7" x14ac:dyDescent="0.3">
      <c r="A645" s="5">
        <v>60</v>
      </c>
      <c r="B645" s="5">
        <v>700000</v>
      </c>
      <c r="C645" s="5">
        <v>24</v>
      </c>
      <c r="D645" s="5">
        <v>12.25</v>
      </c>
      <c r="E645" s="5">
        <v>17.399999999999999</v>
      </c>
      <c r="F645" s="5">
        <v>0</v>
      </c>
      <c r="G645" s="5">
        <v>0.79138299999999995</v>
      </c>
    </row>
    <row r="646" spans="1:7" x14ac:dyDescent="0.3">
      <c r="A646" s="5">
        <v>5</v>
      </c>
      <c r="B646" s="5">
        <v>700000</v>
      </c>
      <c r="C646" s="5">
        <v>24</v>
      </c>
      <c r="D646" s="5">
        <v>17.399999999999999</v>
      </c>
      <c r="E646" s="5">
        <v>12.25</v>
      </c>
      <c r="F646" s="5">
        <v>82.86</v>
      </c>
      <c r="G646" s="5">
        <v>0.48833599999999999</v>
      </c>
    </row>
    <row r="647" spans="1:7" x14ac:dyDescent="0.3">
      <c r="A647" s="5">
        <v>12.5</v>
      </c>
      <c r="B647" s="5">
        <v>700000</v>
      </c>
      <c r="C647" s="5">
        <v>24</v>
      </c>
      <c r="D647" s="5">
        <v>17.399999999999999</v>
      </c>
      <c r="E647" s="5">
        <v>12.25</v>
      </c>
      <c r="F647" s="5">
        <v>82.86</v>
      </c>
      <c r="G647" s="5">
        <v>0.49429299999999998</v>
      </c>
    </row>
    <row r="648" spans="1:7" x14ac:dyDescent="0.3">
      <c r="A648" s="5">
        <v>22.5</v>
      </c>
      <c r="B648" s="5">
        <v>700000</v>
      </c>
      <c r="C648" s="5">
        <v>24</v>
      </c>
      <c r="D648" s="5">
        <v>17.399999999999999</v>
      </c>
      <c r="E648" s="5">
        <v>12.25</v>
      </c>
      <c r="F648" s="5">
        <v>82.86</v>
      </c>
      <c r="G648" s="5">
        <v>0.49697799999999998</v>
      </c>
    </row>
    <row r="649" spans="1:7" x14ac:dyDescent="0.3">
      <c r="A649" s="5">
        <v>37.5</v>
      </c>
      <c r="B649" s="5">
        <v>700000</v>
      </c>
      <c r="C649" s="5">
        <v>24</v>
      </c>
      <c r="D649" s="5">
        <v>17.399999999999999</v>
      </c>
      <c r="E649" s="5">
        <v>12.25</v>
      </c>
      <c r="F649" s="5">
        <v>82.86</v>
      </c>
      <c r="G649" s="5">
        <v>0.498942</v>
      </c>
    </row>
    <row r="650" spans="1:7" x14ac:dyDescent="0.3">
      <c r="A650" s="5">
        <v>60</v>
      </c>
      <c r="B650" s="5">
        <v>700000</v>
      </c>
      <c r="C650" s="5">
        <v>24</v>
      </c>
      <c r="D650" s="5">
        <v>17.399999999999999</v>
      </c>
      <c r="E650" s="5">
        <v>12.25</v>
      </c>
      <c r="F650" s="5">
        <v>82.86</v>
      </c>
      <c r="G650" s="5">
        <v>0.49956499999999998</v>
      </c>
    </row>
    <row r="651" spans="1:7" x14ac:dyDescent="0.3">
      <c r="A651" s="5">
        <v>5</v>
      </c>
      <c r="B651" s="5">
        <v>65000</v>
      </c>
      <c r="C651" s="5">
        <v>24</v>
      </c>
      <c r="D651" s="5">
        <v>12.25</v>
      </c>
      <c r="E651" s="5">
        <v>17.399999999999999</v>
      </c>
      <c r="F651" s="5">
        <v>0</v>
      </c>
      <c r="G651" s="5">
        <v>0.80498400000000003</v>
      </c>
    </row>
    <row r="652" spans="1:7" x14ac:dyDescent="0.3">
      <c r="A652" s="5">
        <v>12.5</v>
      </c>
      <c r="B652" s="5">
        <v>65000</v>
      </c>
      <c r="C652" s="5">
        <v>24</v>
      </c>
      <c r="D652" s="5">
        <v>12.25</v>
      </c>
      <c r="E652" s="5">
        <v>17.399999999999999</v>
      </c>
      <c r="F652" s="5">
        <v>0</v>
      </c>
      <c r="G652" s="5">
        <v>0.81118100000000004</v>
      </c>
    </row>
    <row r="653" spans="1:7" x14ac:dyDescent="0.3">
      <c r="A653" s="5">
        <v>22.5</v>
      </c>
      <c r="B653" s="5">
        <v>65000</v>
      </c>
      <c r="C653" s="5">
        <v>24</v>
      </c>
      <c r="D653" s="5">
        <v>12.25</v>
      </c>
      <c r="E653" s="5">
        <v>17.399999999999999</v>
      </c>
      <c r="F653" s="5">
        <v>0</v>
      </c>
      <c r="G653" s="5">
        <v>0.81343799999999999</v>
      </c>
    </row>
    <row r="654" spans="1:7" x14ac:dyDescent="0.3">
      <c r="A654" s="5">
        <v>37.5</v>
      </c>
      <c r="B654" s="5">
        <v>65000</v>
      </c>
      <c r="C654" s="5">
        <v>24</v>
      </c>
      <c r="D654" s="5">
        <v>12.25</v>
      </c>
      <c r="E654" s="5">
        <v>17.399999999999999</v>
      </c>
      <c r="F654" s="5">
        <v>0</v>
      </c>
      <c r="G654" s="5">
        <v>0.81454499999999996</v>
      </c>
    </row>
    <row r="655" spans="1:7" x14ac:dyDescent="0.3">
      <c r="A655" s="5">
        <v>60</v>
      </c>
      <c r="B655" s="5">
        <v>65000</v>
      </c>
      <c r="C655" s="5">
        <v>24</v>
      </c>
      <c r="D655" s="5">
        <v>12.25</v>
      </c>
      <c r="E655" s="5">
        <v>17.399999999999999</v>
      </c>
      <c r="F655" s="5">
        <v>0</v>
      </c>
      <c r="G655" s="5">
        <v>0.81530800000000003</v>
      </c>
    </row>
    <row r="656" spans="1:7" x14ac:dyDescent="0.3">
      <c r="A656" s="5">
        <v>5</v>
      </c>
      <c r="B656" s="5">
        <v>65000</v>
      </c>
      <c r="C656" s="5">
        <v>24</v>
      </c>
      <c r="D656" s="5">
        <v>17.399999999999999</v>
      </c>
      <c r="E656" s="5">
        <v>12.25</v>
      </c>
      <c r="F656" s="5">
        <v>82.86</v>
      </c>
      <c r="G656" s="5">
        <v>0.562079</v>
      </c>
    </row>
    <row r="657" spans="1:7" x14ac:dyDescent="0.3">
      <c r="A657" s="5">
        <v>12.5</v>
      </c>
      <c r="B657" s="5">
        <v>65000</v>
      </c>
      <c r="C657" s="5">
        <v>24</v>
      </c>
      <c r="D657" s="5">
        <v>17.399999999999999</v>
      </c>
      <c r="E657" s="5">
        <v>12.25</v>
      </c>
      <c r="F657" s="5">
        <v>82.86</v>
      </c>
      <c r="G657" s="5">
        <v>0.61384700000000003</v>
      </c>
    </row>
    <row r="658" spans="1:7" x14ac:dyDescent="0.3">
      <c r="A658" s="5">
        <v>22.5</v>
      </c>
      <c r="B658" s="5">
        <v>65000</v>
      </c>
      <c r="C658" s="5">
        <v>24</v>
      </c>
      <c r="D658" s="5">
        <v>17.399999999999999</v>
      </c>
      <c r="E658" s="5">
        <v>12.25</v>
      </c>
      <c r="F658" s="5">
        <v>82.86</v>
      </c>
      <c r="G658" s="5">
        <v>0.6361</v>
      </c>
    </row>
    <row r="659" spans="1:7" x14ac:dyDescent="0.3">
      <c r="A659" s="5">
        <v>37.5</v>
      </c>
      <c r="B659" s="5">
        <v>65000</v>
      </c>
      <c r="C659" s="5">
        <v>24</v>
      </c>
      <c r="D659" s="5">
        <v>17.399999999999999</v>
      </c>
      <c r="E659" s="5">
        <v>12.25</v>
      </c>
      <c r="F659" s="5">
        <v>82.86</v>
      </c>
      <c r="G659" s="5">
        <v>0.65200499999999995</v>
      </c>
    </row>
    <row r="660" spans="1:7" ht="15" thickBot="1" x14ac:dyDescent="0.35">
      <c r="A660" s="11">
        <v>60</v>
      </c>
      <c r="B660" s="11">
        <v>65000</v>
      </c>
      <c r="C660" s="11">
        <v>24</v>
      </c>
      <c r="D660" s="11">
        <v>17.399999999999999</v>
      </c>
      <c r="E660" s="11">
        <v>12.25</v>
      </c>
      <c r="F660" s="11">
        <v>82.86</v>
      </c>
      <c r="G660" s="11">
        <v>0.65698299999999998</v>
      </c>
    </row>
    <row r="661" spans="1:7" ht="15" thickBot="1" x14ac:dyDescent="0.35">
      <c r="A661" s="10">
        <v>5</v>
      </c>
      <c r="B661" s="10">
        <v>700000</v>
      </c>
      <c r="C661" s="10">
        <v>24</v>
      </c>
      <c r="D661" s="10">
        <v>12.25</v>
      </c>
      <c r="E661" s="10">
        <v>17.399999999999999</v>
      </c>
      <c r="F661" s="10">
        <v>0</v>
      </c>
      <c r="G661" s="10">
        <v>0.84834191572571405</v>
      </c>
    </row>
    <row r="662" spans="1:7" ht="15" thickBot="1" x14ac:dyDescent="0.35">
      <c r="A662" s="5">
        <v>5</v>
      </c>
      <c r="B662" s="5">
        <v>700000</v>
      </c>
      <c r="C662" s="5">
        <v>24</v>
      </c>
      <c r="D662" s="5">
        <v>17.399999999999999</v>
      </c>
      <c r="E662" s="5">
        <v>12.25</v>
      </c>
      <c r="F662" s="17">
        <v>27.61904761904762</v>
      </c>
      <c r="G662" s="5">
        <v>0.67906180820578288</v>
      </c>
    </row>
    <row r="663" spans="1:7" ht="15" thickBot="1" x14ac:dyDescent="0.35">
      <c r="A663" s="5">
        <v>5</v>
      </c>
      <c r="B663" s="5">
        <v>65000</v>
      </c>
      <c r="C663" s="5">
        <v>24</v>
      </c>
      <c r="D663" s="5">
        <v>12.25</v>
      </c>
      <c r="E663" s="5">
        <v>17.399999999999999</v>
      </c>
      <c r="F663" s="5">
        <v>0</v>
      </c>
      <c r="G663" s="5">
        <v>0.86181636416912288</v>
      </c>
    </row>
    <row r="664" spans="1:7" ht="15" thickBot="1" x14ac:dyDescent="0.35">
      <c r="A664" s="11">
        <v>5</v>
      </c>
      <c r="B664" s="11">
        <v>65000</v>
      </c>
      <c r="C664" s="11">
        <v>24</v>
      </c>
      <c r="D664" s="11">
        <v>17.399999999999999</v>
      </c>
      <c r="E664" s="11">
        <v>12.25</v>
      </c>
      <c r="F664" s="17">
        <v>27.61904761904762</v>
      </c>
      <c r="G664" s="11">
        <v>0.73237002263023376</v>
      </c>
    </row>
    <row r="665" spans="1:7" ht="15" thickBot="1" x14ac:dyDescent="0.35">
      <c r="A665" s="10">
        <v>5</v>
      </c>
      <c r="B665" s="10">
        <v>700000</v>
      </c>
      <c r="C665" s="10">
        <v>24</v>
      </c>
      <c r="D665" s="10">
        <v>12.25</v>
      </c>
      <c r="E665" s="10">
        <v>17.399999999999999</v>
      </c>
      <c r="F665" s="10">
        <v>0</v>
      </c>
      <c r="G665" s="10">
        <v>0.82966207863537178</v>
      </c>
    </row>
    <row r="666" spans="1:7" ht="15" thickBot="1" x14ac:dyDescent="0.35">
      <c r="A666" s="5">
        <v>5</v>
      </c>
      <c r="B666" s="5">
        <v>700000</v>
      </c>
      <c r="C666" s="5">
        <v>24</v>
      </c>
      <c r="D666" s="5">
        <v>17.399999999999999</v>
      </c>
      <c r="E666" s="5">
        <v>12.25</v>
      </c>
      <c r="F666" s="17">
        <v>46.031746031746025</v>
      </c>
      <c r="G666" s="5">
        <v>0.60186940637620456</v>
      </c>
    </row>
    <row r="667" spans="1:7" ht="15" thickBot="1" x14ac:dyDescent="0.35">
      <c r="A667" s="5">
        <v>5</v>
      </c>
      <c r="B667" s="5">
        <v>65000</v>
      </c>
      <c r="C667" s="5">
        <v>24</v>
      </c>
      <c r="D667" s="5">
        <v>12.25</v>
      </c>
      <c r="E667" s="5">
        <v>17.399999999999999</v>
      </c>
      <c r="F667" s="5">
        <v>0</v>
      </c>
      <c r="G667" s="5">
        <v>0.84378216919520055</v>
      </c>
    </row>
    <row r="668" spans="1:7" ht="15" thickBot="1" x14ac:dyDescent="0.35">
      <c r="A668" s="11">
        <v>5</v>
      </c>
      <c r="B668" s="11">
        <v>65000</v>
      </c>
      <c r="C668" s="11">
        <v>24</v>
      </c>
      <c r="D668" s="11">
        <v>17.399999999999999</v>
      </c>
      <c r="E668" s="11">
        <v>12.25</v>
      </c>
      <c r="F668" s="17">
        <v>46.031746031746025</v>
      </c>
      <c r="G668" s="11">
        <v>0.65860099975631758</v>
      </c>
    </row>
    <row r="669" spans="1:7" x14ac:dyDescent="0.3">
      <c r="A669" s="10">
        <v>5</v>
      </c>
      <c r="B669" s="10">
        <v>700000</v>
      </c>
      <c r="C669" s="10">
        <v>30</v>
      </c>
      <c r="D669" s="10">
        <v>8.9</v>
      </c>
      <c r="E669" s="10">
        <v>6.25</v>
      </c>
      <c r="F669" s="10">
        <v>0</v>
      </c>
      <c r="G669" s="10">
        <v>0.95603199999999999</v>
      </c>
    </row>
    <row r="670" spans="1:7" x14ac:dyDescent="0.3">
      <c r="A670" s="5">
        <v>12.5</v>
      </c>
      <c r="B670" s="5">
        <v>700000</v>
      </c>
      <c r="C670" s="5">
        <v>30</v>
      </c>
      <c r="D670" s="5">
        <v>8.9</v>
      </c>
      <c r="E670" s="5">
        <v>6.25</v>
      </c>
      <c r="F670" s="5">
        <v>0</v>
      </c>
      <c r="G670" s="5">
        <v>0.95981300000000003</v>
      </c>
    </row>
    <row r="671" spans="1:7" x14ac:dyDescent="0.3">
      <c r="A671" s="5">
        <v>22.5</v>
      </c>
      <c r="B671" s="5">
        <v>700000</v>
      </c>
      <c r="C671" s="5">
        <v>30</v>
      </c>
      <c r="D671" s="5">
        <v>8.9</v>
      </c>
      <c r="E671" s="5">
        <v>6.25</v>
      </c>
      <c r="F671" s="5">
        <v>0</v>
      </c>
      <c r="G671" s="5">
        <v>0.96083600000000002</v>
      </c>
    </row>
    <row r="672" spans="1:7" x14ac:dyDescent="0.3">
      <c r="A672" s="5">
        <v>37.5</v>
      </c>
      <c r="B672" s="5">
        <v>700000</v>
      </c>
      <c r="C672" s="5">
        <v>30</v>
      </c>
      <c r="D672" s="5">
        <v>8.9</v>
      </c>
      <c r="E672" s="5">
        <v>6.25</v>
      </c>
      <c r="F672" s="5">
        <v>0</v>
      </c>
      <c r="G672" s="5">
        <v>0.95693799999999996</v>
      </c>
    </row>
    <row r="673" spans="1:7" x14ac:dyDescent="0.3">
      <c r="A673" s="5">
        <v>60</v>
      </c>
      <c r="B673" s="5">
        <v>700000</v>
      </c>
      <c r="C673" s="5">
        <v>30</v>
      </c>
      <c r="D673" s="5">
        <v>8.9</v>
      </c>
      <c r="E673" s="5">
        <v>6.25</v>
      </c>
      <c r="F673" s="5">
        <v>0</v>
      </c>
      <c r="G673" s="5">
        <v>0.96143699999999999</v>
      </c>
    </row>
    <row r="674" spans="1:7" x14ac:dyDescent="0.3">
      <c r="A674" s="5">
        <v>5</v>
      </c>
      <c r="B674" s="5">
        <v>700000</v>
      </c>
      <c r="C674" s="5">
        <v>30</v>
      </c>
      <c r="D674" s="5">
        <v>6.25</v>
      </c>
      <c r="E674" s="5">
        <v>8.9</v>
      </c>
      <c r="F674" s="5">
        <v>0</v>
      </c>
      <c r="G674" s="5">
        <v>0.93833299999999997</v>
      </c>
    </row>
    <row r="675" spans="1:7" x14ac:dyDescent="0.3">
      <c r="A675" s="5">
        <v>12.5</v>
      </c>
      <c r="B675" s="5">
        <v>700000</v>
      </c>
      <c r="C675" s="5">
        <v>30</v>
      </c>
      <c r="D675" s="5">
        <v>6.25</v>
      </c>
      <c r="E675" s="5">
        <v>8.9</v>
      </c>
      <c r="F675" s="5">
        <v>0</v>
      </c>
      <c r="G675" s="5">
        <v>0.93917899999999999</v>
      </c>
    </row>
    <row r="676" spans="1:7" x14ac:dyDescent="0.3">
      <c r="A676" s="5">
        <v>22.5</v>
      </c>
      <c r="B676" s="5">
        <v>700000</v>
      </c>
      <c r="C676" s="5">
        <v>30</v>
      </c>
      <c r="D676" s="5">
        <v>6.25</v>
      </c>
      <c r="E676" s="5">
        <v>8.9</v>
      </c>
      <c r="F676" s="5">
        <v>0</v>
      </c>
      <c r="G676" s="5">
        <v>0.93945199999999995</v>
      </c>
    </row>
    <row r="677" spans="1:7" x14ac:dyDescent="0.3">
      <c r="A677" s="5">
        <v>37.5</v>
      </c>
      <c r="B677" s="5">
        <v>700000</v>
      </c>
      <c r="C677" s="5">
        <v>30</v>
      </c>
      <c r="D677" s="5">
        <v>6.25</v>
      </c>
      <c r="E677" s="5">
        <v>8.9</v>
      </c>
      <c r="F677" s="5">
        <v>0</v>
      </c>
      <c r="G677" s="5">
        <v>0.92883300000000002</v>
      </c>
    </row>
    <row r="678" spans="1:7" x14ac:dyDescent="0.3">
      <c r="A678" s="5">
        <v>60</v>
      </c>
      <c r="B678" s="5">
        <v>700000</v>
      </c>
      <c r="C678" s="5">
        <v>30</v>
      </c>
      <c r="D678" s="5">
        <v>6.25</v>
      </c>
      <c r="E678" s="5">
        <v>8.9</v>
      </c>
      <c r="F678" s="5">
        <v>0</v>
      </c>
      <c r="G678" s="5">
        <v>0.939523</v>
      </c>
    </row>
    <row r="679" spans="1:7" x14ac:dyDescent="0.3">
      <c r="A679" s="5">
        <v>5</v>
      </c>
      <c r="B679" s="5">
        <v>65000</v>
      </c>
      <c r="C679" s="5">
        <v>30</v>
      </c>
      <c r="D679" s="5">
        <v>8.9</v>
      </c>
      <c r="E679" s="5">
        <v>6.25</v>
      </c>
      <c r="F679" s="5">
        <v>0</v>
      </c>
      <c r="G679" s="5">
        <v>1.0494060000000001</v>
      </c>
    </row>
    <row r="680" spans="1:7" x14ac:dyDescent="0.3">
      <c r="A680" s="5">
        <v>12.5</v>
      </c>
      <c r="B680" s="5">
        <v>65000</v>
      </c>
      <c r="C680" s="5">
        <v>30</v>
      </c>
      <c r="D680" s="5">
        <v>8.9</v>
      </c>
      <c r="E680" s="5">
        <v>6.25</v>
      </c>
      <c r="F680" s="5">
        <v>0</v>
      </c>
      <c r="G680" s="5">
        <v>1.081046</v>
      </c>
    </row>
    <row r="681" spans="1:7" x14ac:dyDescent="0.3">
      <c r="A681" s="5">
        <v>22.5</v>
      </c>
      <c r="B681" s="5">
        <v>65000</v>
      </c>
      <c r="C681" s="5">
        <v>30</v>
      </c>
      <c r="D681" s="5">
        <v>8.9</v>
      </c>
      <c r="E681" s="5">
        <v>6.25</v>
      </c>
      <c r="F681" s="5">
        <v>0</v>
      </c>
      <c r="G681" s="5">
        <v>1.0895379999999999</v>
      </c>
    </row>
    <row r="682" spans="1:7" x14ac:dyDescent="0.3">
      <c r="A682" s="5">
        <v>37.5</v>
      </c>
      <c r="B682" s="5">
        <v>65000</v>
      </c>
      <c r="C682" s="5">
        <v>30</v>
      </c>
      <c r="D682" s="5">
        <v>8.9</v>
      </c>
      <c r="E682" s="5">
        <v>6.25</v>
      </c>
      <c r="F682" s="5">
        <v>0</v>
      </c>
      <c r="G682" s="5">
        <v>1.093793</v>
      </c>
    </row>
    <row r="683" spans="1:7" x14ac:dyDescent="0.3">
      <c r="A683" s="5">
        <v>60</v>
      </c>
      <c r="B683" s="5">
        <v>65000</v>
      </c>
      <c r="C683" s="5">
        <v>30</v>
      </c>
      <c r="D683" s="5">
        <v>8.9</v>
      </c>
      <c r="E683" s="5">
        <v>6.25</v>
      </c>
      <c r="F683" s="5">
        <v>0</v>
      </c>
      <c r="G683" s="5">
        <v>1.094463</v>
      </c>
    </row>
    <row r="684" spans="1:7" x14ac:dyDescent="0.3">
      <c r="A684" s="5">
        <v>5</v>
      </c>
      <c r="B684" s="5">
        <v>65000</v>
      </c>
      <c r="C684" s="5">
        <v>30</v>
      </c>
      <c r="D684" s="5">
        <v>6.25</v>
      </c>
      <c r="E684" s="5">
        <v>8.9</v>
      </c>
      <c r="F684" s="5">
        <v>0</v>
      </c>
      <c r="G684" s="5">
        <v>0.960615</v>
      </c>
    </row>
    <row r="685" spans="1:7" x14ac:dyDescent="0.3">
      <c r="A685" s="5">
        <v>12.5</v>
      </c>
      <c r="B685" s="5">
        <v>65000</v>
      </c>
      <c r="C685" s="5">
        <v>30</v>
      </c>
      <c r="D685" s="5">
        <v>6.25</v>
      </c>
      <c r="E685" s="5">
        <v>8.9</v>
      </c>
      <c r="F685" s="5">
        <v>0</v>
      </c>
      <c r="G685" s="5">
        <v>0.96616500000000005</v>
      </c>
    </row>
    <row r="686" spans="1:7" x14ac:dyDescent="0.3">
      <c r="A686" s="5">
        <v>22.5</v>
      </c>
      <c r="B686" s="5">
        <v>65000</v>
      </c>
      <c r="C686" s="5">
        <v>30</v>
      </c>
      <c r="D686" s="5">
        <v>6.25</v>
      </c>
      <c r="E686" s="5">
        <v>8.9</v>
      </c>
      <c r="F686" s="5">
        <v>0</v>
      </c>
      <c r="G686" s="5">
        <v>0.96797900000000003</v>
      </c>
    </row>
    <row r="687" spans="1:7" x14ac:dyDescent="0.3">
      <c r="A687" s="5">
        <v>37.5</v>
      </c>
      <c r="B687" s="5">
        <v>65000</v>
      </c>
      <c r="C687" s="5">
        <v>30</v>
      </c>
      <c r="D687" s="5">
        <v>6.25</v>
      </c>
      <c r="E687" s="5">
        <v>8.9</v>
      </c>
      <c r="F687" s="5">
        <v>0</v>
      </c>
      <c r="G687" s="5">
        <v>0.96843900000000005</v>
      </c>
    </row>
    <row r="688" spans="1:7" ht="15" thickBot="1" x14ac:dyDescent="0.35">
      <c r="A688" s="11">
        <v>60</v>
      </c>
      <c r="B688" s="11">
        <v>65000</v>
      </c>
      <c r="C688" s="11">
        <v>30</v>
      </c>
      <c r="D688" s="11">
        <v>6.25</v>
      </c>
      <c r="E688" s="11">
        <v>8.9</v>
      </c>
      <c r="F688" s="11">
        <v>0</v>
      </c>
      <c r="G688" s="11">
        <v>0.96844799999999998</v>
      </c>
    </row>
    <row r="689" spans="1:7" x14ac:dyDescent="0.3">
      <c r="A689" s="10">
        <v>5</v>
      </c>
      <c r="B689" s="10">
        <v>700000</v>
      </c>
      <c r="C689" s="10">
        <v>30</v>
      </c>
      <c r="D689" s="10">
        <v>6.25</v>
      </c>
      <c r="E689" s="10">
        <v>8.9</v>
      </c>
      <c r="F689" s="10">
        <v>0</v>
      </c>
      <c r="G689" s="10">
        <v>0.87674700000000005</v>
      </c>
    </row>
    <row r="690" spans="1:7" x14ac:dyDescent="0.3">
      <c r="A690" s="5">
        <v>12.5</v>
      </c>
      <c r="B690" s="5">
        <v>700000</v>
      </c>
      <c r="C690" s="5">
        <v>30</v>
      </c>
      <c r="D690" s="5">
        <v>6.25</v>
      </c>
      <c r="E690" s="5">
        <v>8.9</v>
      </c>
      <c r="F690" s="5">
        <v>0</v>
      </c>
      <c r="G690" s="5">
        <v>0.87817900000000004</v>
      </c>
    </row>
    <row r="691" spans="1:7" x14ac:dyDescent="0.3">
      <c r="A691" s="5">
        <v>22.5</v>
      </c>
      <c r="B691" s="5">
        <v>700000</v>
      </c>
      <c r="C691" s="5">
        <v>30</v>
      </c>
      <c r="D691" s="5">
        <v>6.25</v>
      </c>
      <c r="E691" s="5">
        <v>8.9</v>
      </c>
      <c r="F691" s="5">
        <v>0</v>
      </c>
      <c r="G691" s="5">
        <v>0.87859600000000004</v>
      </c>
    </row>
    <row r="692" spans="1:7" x14ac:dyDescent="0.3">
      <c r="A692" s="5">
        <v>37.5</v>
      </c>
      <c r="B692" s="5">
        <v>700000</v>
      </c>
      <c r="C692" s="5">
        <v>30</v>
      </c>
      <c r="D692" s="5">
        <v>6.25</v>
      </c>
      <c r="E692" s="5">
        <v>8.9</v>
      </c>
      <c r="F692" s="5">
        <v>0</v>
      </c>
      <c r="G692" s="5">
        <v>0.87868800000000002</v>
      </c>
    </row>
    <row r="693" spans="1:7" x14ac:dyDescent="0.3">
      <c r="A693" s="5">
        <v>60</v>
      </c>
      <c r="B693" s="5">
        <v>700000</v>
      </c>
      <c r="C693" s="5">
        <v>30</v>
      </c>
      <c r="D693" s="5">
        <v>6.25</v>
      </c>
      <c r="E693" s="5">
        <v>8.9</v>
      </c>
      <c r="F693" s="5">
        <v>0</v>
      </c>
      <c r="G693" s="5">
        <v>0.87869600000000003</v>
      </c>
    </row>
    <row r="694" spans="1:7" x14ac:dyDescent="0.3">
      <c r="A694" s="5">
        <v>5</v>
      </c>
      <c r="B694" s="5">
        <v>700000</v>
      </c>
      <c r="C694" s="5">
        <v>30</v>
      </c>
      <c r="D694" s="5">
        <v>8.9</v>
      </c>
      <c r="E694" s="5">
        <v>6.25</v>
      </c>
      <c r="F694" s="5">
        <v>78.38</v>
      </c>
      <c r="G694" s="5">
        <v>0.67735999999999996</v>
      </c>
    </row>
    <row r="695" spans="1:7" x14ac:dyDescent="0.3">
      <c r="A695" s="5">
        <v>12.5</v>
      </c>
      <c r="B695" s="5">
        <v>700000</v>
      </c>
      <c r="C695" s="5">
        <v>30</v>
      </c>
      <c r="D695" s="5">
        <v>8.9</v>
      </c>
      <c r="E695" s="5">
        <v>6.25</v>
      </c>
      <c r="F695" s="5">
        <v>78.38</v>
      </c>
      <c r="G695" s="5">
        <v>0.68414900000000001</v>
      </c>
    </row>
    <row r="696" spans="1:7" x14ac:dyDescent="0.3">
      <c r="A696" s="5">
        <v>22.5</v>
      </c>
      <c r="B696" s="5">
        <v>700000</v>
      </c>
      <c r="C696" s="5">
        <v>30</v>
      </c>
      <c r="D696" s="5">
        <v>8.9</v>
      </c>
      <c r="E696" s="5">
        <v>6.25</v>
      </c>
      <c r="F696" s="5">
        <v>78.38</v>
      </c>
      <c r="G696" s="5">
        <v>0.68585200000000002</v>
      </c>
    </row>
    <row r="697" spans="1:7" x14ac:dyDescent="0.3">
      <c r="A697" s="5">
        <v>37.5</v>
      </c>
      <c r="B697" s="5">
        <v>700000</v>
      </c>
      <c r="C697" s="5">
        <v>30</v>
      </c>
      <c r="D697" s="5">
        <v>8.9</v>
      </c>
      <c r="E697" s="5">
        <v>6.25</v>
      </c>
      <c r="F697" s="5">
        <v>78.38</v>
      </c>
      <c r="G697" s="5">
        <v>0.68651099999999998</v>
      </c>
    </row>
    <row r="698" spans="1:7" x14ac:dyDescent="0.3">
      <c r="A698" s="5">
        <v>60</v>
      </c>
      <c r="B698" s="5">
        <v>700000</v>
      </c>
      <c r="C698" s="5">
        <v>30</v>
      </c>
      <c r="D698" s="5">
        <v>8.9</v>
      </c>
      <c r="E698" s="5">
        <v>6.25</v>
      </c>
      <c r="F698" s="5">
        <v>78.38</v>
      </c>
      <c r="G698" s="5">
        <v>0.68682699999999997</v>
      </c>
    </row>
    <row r="699" spans="1:7" x14ac:dyDescent="0.3">
      <c r="A699" s="5">
        <v>5</v>
      </c>
      <c r="B699" s="5">
        <v>65000</v>
      </c>
      <c r="C699" s="5">
        <v>30</v>
      </c>
      <c r="D699" s="5">
        <v>6.25</v>
      </c>
      <c r="E699" s="5">
        <v>8.9</v>
      </c>
      <c r="F699" s="5">
        <v>0</v>
      </c>
      <c r="G699" s="5">
        <v>0.90621600000000002</v>
      </c>
    </row>
    <row r="700" spans="1:7" x14ac:dyDescent="0.3">
      <c r="A700" s="5">
        <v>12.5</v>
      </c>
      <c r="B700" s="5">
        <v>65000</v>
      </c>
      <c r="C700" s="5">
        <v>30</v>
      </c>
      <c r="D700" s="5">
        <v>6.25</v>
      </c>
      <c r="E700" s="5">
        <v>8.9</v>
      </c>
      <c r="F700" s="5">
        <v>0</v>
      </c>
      <c r="G700" s="5">
        <v>0.91491299999999998</v>
      </c>
    </row>
    <row r="701" spans="1:7" x14ac:dyDescent="0.3">
      <c r="A701" s="5">
        <v>22.5</v>
      </c>
      <c r="B701" s="5">
        <v>65000</v>
      </c>
      <c r="C701" s="5">
        <v>30</v>
      </c>
      <c r="D701" s="5">
        <v>6.25</v>
      </c>
      <c r="E701" s="5">
        <v>8.9</v>
      </c>
      <c r="F701" s="5">
        <v>0</v>
      </c>
      <c r="G701" s="5">
        <v>0.91754100000000005</v>
      </c>
    </row>
    <row r="702" spans="1:7" x14ac:dyDescent="0.3">
      <c r="A702" s="5">
        <v>37.5</v>
      </c>
      <c r="B702" s="5">
        <v>65000</v>
      </c>
      <c r="C702" s="5">
        <v>30</v>
      </c>
      <c r="D702" s="5">
        <v>6.25</v>
      </c>
      <c r="E702" s="5">
        <v>8.9</v>
      </c>
      <c r="F702" s="5">
        <v>0</v>
      </c>
      <c r="G702" s="5">
        <v>0.91834099999999996</v>
      </c>
    </row>
    <row r="703" spans="1:7" x14ac:dyDescent="0.3">
      <c r="A703" s="5">
        <v>60</v>
      </c>
      <c r="B703" s="5">
        <v>65000</v>
      </c>
      <c r="C703" s="5">
        <v>30</v>
      </c>
      <c r="D703" s="5">
        <v>6.25</v>
      </c>
      <c r="E703" s="5">
        <v>8.9</v>
      </c>
      <c r="F703" s="5">
        <v>0</v>
      </c>
      <c r="G703" s="5">
        <v>0.91820599999999997</v>
      </c>
    </row>
    <row r="704" spans="1:7" x14ac:dyDescent="0.3">
      <c r="A704" s="5">
        <v>5</v>
      </c>
      <c r="B704" s="5">
        <v>65000</v>
      </c>
      <c r="C704" s="5">
        <v>30</v>
      </c>
      <c r="D704" s="5">
        <v>8.9</v>
      </c>
      <c r="E704" s="5">
        <v>6.25</v>
      </c>
      <c r="F704" s="5">
        <v>78.38</v>
      </c>
      <c r="G704" s="5">
        <v>0.80071700000000001</v>
      </c>
    </row>
    <row r="705" spans="1:7" x14ac:dyDescent="0.3">
      <c r="A705" s="5">
        <v>12.5</v>
      </c>
      <c r="B705" s="5">
        <v>65000</v>
      </c>
      <c r="C705" s="5">
        <v>30</v>
      </c>
      <c r="D705" s="5">
        <v>8.9</v>
      </c>
      <c r="E705" s="5">
        <v>6.25</v>
      </c>
      <c r="F705" s="5">
        <v>78.38</v>
      </c>
      <c r="G705" s="5">
        <v>0.85173100000000002</v>
      </c>
    </row>
    <row r="706" spans="1:7" x14ac:dyDescent="0.3">
      <c r="A706" s="5">
        <v>22.5</v>
      </c>
      <c r="B706" s="5">
        <v>65000</v>
      </c>
      <c r="C706" s="5">
        <v>30</v>
      </c>
      <c r="D706" s="5">
        <v>8.9</v>
      </c>
      <c r="E706" s="5">
        <v>6.25</v>
      </c>
      <c r="F706" s="5">
        <v>78.38</v>
      </c>
      <c r="G706" s="5">
        <v>0.86480500000000005</v>
      </c>
    </row>
    <row r="707" spans="1:7" x14ac:dyDescent="0.3">
      <c r="A707" s="5">
        <v>37.5</v>
      </c>
      <c r="B707" s="5">
        <v>65000</v>
      </c>
      <c r="C707" s="5">
        <v>30</v>
      </c>
      <c r="D707" s="5">
        <v>8.9</v>
      </c>
      <c r="E707" s="5">
        <v>6.25</v>
      </c>
      <c r="F707" s="5">
        <v>78.38</v>
      </c>
      <c r="G707" s="5">
        <v>0.871224</v>
      </c>
    </row>
    <row r="708" spans="1:7" ht="15" thickBot="1" x14ac:dyDescent="0.35">
      <c r="A708" s="11">
        <v>60</v>
      </c>
      <c r="B708" s="11">
        <v>65000</v>
      </c>
      <c r="C708" s="11">
        <v>30</v>
      </c>
      <c r="D708" s="11">
        <v>8.9</v>
      </c>
      <c r="E708" s="11">
        <v>6.25</v>
      </c>
      <c r="F708" s="11">
        <v>78.38</v>
      </c>
      <c r="G708" s="11">
        <v>0.87225799999999998</v>
      </c>
    </row>
    <row r="709" spans="1:7" x14ac:dyDescent="0.3">
      <c r="A709" s="10">
        <v>5</v>
      </c>
      <c r="B709" s="10">
        <v>700000</v>
      </c>
      <c r="C709" s="10">
        <v>30</v>
      </c>
      <c r="D709" s="10">
        <v>12.25</v>
      </c>
      <c r="E709" s="10">
        <v>17.399999999999999</v>
      </c>
      <c r="F709" s="10">
        <v>0</v>
      </c>
      <c r="G709" s="10">
        <v>1.0788070000000001</v>
      </c>
    </row>
    <row r="710" spans="1:7" x14ac:dyDescent="0.3">
      <c r="A710" s="5">
        <v>12.5</v>
      </c>
      <c r="B710" s="5">
        <v>700000</v>
      </c>
      <c r="C710" s="5">
        <v>30</v>
      </c>
      <c r="D710" s="5">
        <v>12.25</v>
      </c>
      <c r="E710" s="5">
        <v>17.399999999999999</v>
      </c>
      <c r="F710" s="5">
        <v>0</v>
      </c>
      <c r="G710" s="5">
        <v>1.0798319999999999</v>
      </c>
    </row>
    <row r="711" spans="1:7" x14ac:dyDescent="0.3">
      <c r="A711" s="5">
        <v>22.5</v>
      </c>
      <c r="B711" s="5">
        <v>700000</v>
      </c>
      <c r="C711" s="5">
        <v>30</v>
      </c>
      <c r="D711" s="5">
        <v>12.25</v>
      </c>
      <c r="E711" s="5">
        <v>17.399999999999999</v>
      </c>
      <c r="F711" s="5">
        <v>0</v>
      </c>
      <c r="G711" s="5">
        <v>1.0803339999999999</v>
      </c>
    </row>
    <row r="712" spans="1:7" x14ac:dyDescent="0.3">
      <c r="A712" s="5">
        <v>37.5</v>
      </c>
      <c r="B712" s="5">
        <v>700000</v>
      </c>
      <c r="C712" s="5">
        <v>30</v>
      </c>
      <c r="D712" s="5">
        <v>12.25</v>
      </c>
      <c r="E712" s="5">
        <v>17.399999999999999</v>
      </c>
      <c r="F712" s="5">
        <v>0</v>
      </c>
      <c r="G712" s="5">
        <v>1.0805670000000001</v>
      </c>
    </row>
    <row r="713" spans="1:7" x14ac:dyDescent="0.3">
      <c r="A713" s="5">
        <v>60</v>
      </c>
      <c r="B713" s="5">
        <v>700000</v>
      </c>
      <c r="C713" s="5">
        <v>30</v>
      </c>
      <c r="D713" s="5">
        <v>12.25</v>
      </c>
      <c r="E713" s="5">
        <v>17.399999999999999</v>
      </c>
      <c r="F713" s="5">
        <v>0</v>
      </c>
      <c r="G713" s="5">
        <v>1.0839760000000001</v>
      </c>
    </row>
    <row r="714" spans="1:7" x14ac:dyDescent="0.3">
      <c r="A714" s="5">
        <v>5</v>
      </c>
      <c r="B714" s="5">
        <v>700000</v>
      </c>
      <c r="C714" s="5">
        <v>30</v>
      </c>
      <c r="D714" s="5">
        <v>17.399999999999999</v>
      </c>
      <c r="E714" s="5">
        <v>12.25</v>
      </c>
      <c r="F714" s="5">
        <v>0</v>
      </c>
      <c r="G714" s="5">
        <v>1.0190459999999999</v>
      </c>
    </row>
    <row r="715" spans="1:7" x14ac:dyDescent="0.3">
      <c r="A715" s="5">
        <v>12.5</v>
      </c>
      <c r="B715" s="5">
        <v>700000</v>
      </c>
      <c r="C715" s="5">
        <v>30</v>
      </c>
      <c r="D715" s="5">
        <v>17.399999999999999</v>
      </c>
      <c r="E715" s="5">
        <v>12.25</v>
      </c>
      <c r="F715" s="5">
        <v>0</v>
      </c>
      <c r="G715" s="5">
        <v>1.023112</v>
      </c>
    </row>
    <row r="716" spans="1:7" x14ac:dyDescent="0.3">
      <c r="A716" s="5">
        <v>22.5</v>
      </c>
      <c r="B716" s="5">
        <v>700000</v>
      </c>
      <c r="C716" s="5">
        <v>30</v>
      </c>
      <c r="D716" s="5">
        <v>17.399999999999999</v>
      </c>
      <c r="E716" s="5">
        <v>12.25</v>
      </c>
      <c r="F716" s="5">
        <v>0</v>
      </c>
      <c r="G716" s="5">
        <v>1.025147</v>
      </c>
    </row>
    <row r="717" spans="1:7" x14ac:dyDescent="0.3">
      <c r="A717" s="5">
        <v>37.5</v>
      </c>
      <c r="B717" s="5">
        <v>700000</v>
      </c>
      <c r="C717" s="5">
        <v>30</v>
      </c>
      <c r="D717" s="5">
        <v>17.399999999999999</v>
      </c>
      <c r="E717" s="5">
        <v>12.25</v>
      </c>
      <c r="F717" s="5">
        <v>0</v>
      </c>
      <c r="G717" s="5">
        <v>1.0266409999999999</v>
      </c>
    </row>
    <row r="718" spans="1:7" x14ac:dyDescent="0.3">
      <c r="A718" s="5">
        <v>60</v>
      </c>
      <c r="B718" s="5">
        <v>700000</v>
      </c>
      <c r="C718" s="5">
        <v>30</v>
      </c>
      <c r="D718" s="5">
        <v>17.399999999999999</v>
      </c>
      <c r="E718" s="5">
        <v>12.25</v>
      </c>
      <c r="F718" s="5">
        <v>0</v>
      </c>
      <c r="G718" s="5">
        <v>1.029601</v>
      </c>
    </row>
    <row r="719" spans="1:7" x14ac:dyDescent="0.3">
      <c r="A719" s="5">
        <v>5</v>
      </c>
      <c r="B719" s="5">
        <v>65000</v>
      </c>
      <c r="C719" s="5">
        <v>30</v>
      </c>
      <c r="D719" s="5">
        <v>12.25</v>
      </c>
      <c r="E719" s="5">
        <v>17.399999999999999</v>
      </c>
      <c r="F719" s="5">
        <v>0</v>
      </c>
      <c r="G719" s="5">
        <v>1.090822</v>
      </c>
    </row>
    <row r="720" spans="1:7" x14ac:dyDescent="0.3">
      <c r="A720" s="5">
        <v>12.5</v>
      </c>
      <c r="B720" s="5">
        <v>65000</v>
      </c>
      <c r="C720" s="5">
        <v>30</v>
      </c>
      <c r="D720" s="5">
        <v>17.399999999999999</v>
      </c>
      <c r="E720" s="5">
        <v>12.25</v>
      </c>
      <c r="F720" s="5">
        <v>0</v>
      </c>
      <c r="G720" s="5">
        <v>1.1074200000000001</v>
      </c>
    </row>
    <row r="721" spans="1:7" x14ac:dyDescent="0.3">
      <c r="A721" s="5">
        <v>22.5</v>
      </c>
      <c r="B721" s="5">
        <v>65000</v>
      </c>
      <c r="C721" s="5">
        <v>30</v>
      </c>
      <c r="D721" s="5">
        <v>17.399999999999999</v>
      </c>
      <c r="E721" s="5">
        <v>12.25</v>
      </c>
      <c r="F721" s="5">
        <v>0</v>
      </c>
      <c r="G721" s="5">
        <v>1.125011</v>
      </c>
    </row>
    <row r="722" spans="1:7" x14ac:dyDescent="0.3">
      <c r="A722" s="5">
        <v>37.5</v>
      </c>
      <c r="B722" s="5">
        <v>65000</v>
      </c>
      <c r="C722" s="5">
        <v>30</v>
      </c>
      <c r="D722" s="5">
        <v>17.399999999999999</v>
      </c>
      <c r="E722" s="5">
        <v>12.25</v>
      </c>
      <c r="F722" s="5">
        <v>0</v>
      </c>
      <c r="G722" s="5">
        <v>1.1375919999999999</v>
      </c>
    </row>
    <row r="723" spans="1:7" x14ac:dyDescent="0.3">
      <c r="A723" s="5">
        <v>60</v>
      </c>
      <c r="B723" s="5">
        <v>65000</v>
      </c>
      <c r="C723" s="5">
        <v>30</v>
      </c>
      <c r="D723" s="5">
        <v>17.399999999999999</v>
      </c>
      <c r="E723" s="5">
        <v>12.25</v>
      </c>
      <c r="F723" s="5">
        <v>0</v>
      </c>
      <c r="G723" s="5">
        <v>1.144414</v>
      </c>
    </row>
    <row r="724" spans="1:7" x14ac:dyDescent="0.3">
      <c r="A724" s="5">
        <v>5</v>
      </c>
      <c r="B724" s="5">
        <v>65000</v>
      </c>
      <c r="C724" s="5">
        <v>30</v>
      </c>
      <c r="D724" s="5">
        <v>17.399999999999999</v>
      </c>
      <c r="E724" s="5">
        <v>12.25</v>
      </c>
      <c r="F724" s="5">
        <v>0</v>
      </c>
      <c r="G724" s="5">
        <v>1.0675889999999999</v>
      </c>
    </row>
    <row r="725" spans="1:7" x14ac:dyDescent="0.3">
      <c r="A725" s="5">
        <v>12.5</v>
      </c>
      <c r="B725" s="5">
        <v>65000</v>
      </c>
      <c r="C725" s="5">
        <v>30</v>
      </c>
      <c r="D725" s="5">
        <v>12.25</v>
      </c>
      <c r="E725" s="5">
        <v>17.399999999999999</v>
      </c>
      <c r="F725" s="5">
        <v>0</v>
      </c>
      <c r="G725" s="5">
        <v>1.0955299999999999</v>
      </c>
    </row>
    <row r="726" spans="1:7" x14ac:dyDescent="0.3">
      <c r="A726" s="5">
        <v>22.5</v>
      </c>
      <c r="B726" s="5">
        <v>65000</v>
      </c>
      <c r="C726" s="5">
        <v>30</v>
      </c>
      <c r="D726" s="5">
        <v>12.25</v>
      </c>
      <c r="E726" s="5">
        <v>17.399999999999999</v>
      </c>
      <c r="F726" s="5">
        <v>0</v>
      </c>
      <c r="G726" s="5">
        <v>1.097129</v>
      </c>
    </row>
    <row r="727" spans="1:7" x14ac:dyDescent="0.3">
      <c r="A727" s="5">
        <v>37.5</v>
      </c>
      <c r="B727" s="5">
        <v>65000</v>
      </c>
      <c r="C727" s="5">
        <v>30</v>
      </c>
      <c r="D727" s="5">
        <v>12.25</v>
      </c>
      <c r="E727" s="5">
        <v>17.399999999999999</v>
      </c>
      <c r="F727" s="5">
        <v>0</v>
      </c>
      <c r="G727" s="5">
        <v>1.097912</v>
      </c>
    </row>
    <row r="728" spans="1:7" ht="15" thickBot="1" x14ac:dyDescent="0.35">
      <c r="A728" s="11">
        <v>60</v>
      </c>
      <c r="B728" s="11">
        <v>65000</v>
      </c>
      <c r="C728" s="11">
        <v>30</v>
      </c>
      <c r="D728" s="11">
        <v>12.25</v>
      </c>
      <c r="E728" s="11">
        <v>17.399999999999999</v>
      </c>
      <c r="F728" s="11">
        <v>0</v>
      </c>
      <c r="G728" s="11">
        <v>1.101394</v>
      </c>
    </row>
    <row r="729" spans="1:7" x14ac:dyDescent="0.3">
      <c r="A729" s="10">
        <v>5</v>
      </c>
      <c r="B729" s="10">
        <v>700000</v>
      </c>
      <c r="C729" s="10">
        <v>30</v>
      </c>
      <c r="D729" s="10">
        <v>12.25</v>
      </c>
      <c r="E729" s="10">
        <v>17.399999999999999</v>
      </c>
      <c r="F729" s="10">
        <v>0</v>
      </c>
      <c r="G729" s="10">
        <v>0.98087299999999999</v>
      </c>
    </row>
    <row r="730" spans="1:7" x14ac:dyDescent="0.3">
      <c r="A730" s="5">
        <v>12.5</v>
      </c>
      <c r="B730" s="5">
        <v>700000</v>
      </c>
      <c r="C730" s="5">
        <v>30</v>
      </c>
      <c r="D730" s="5">
        <v>12.25</v>
      </c>
      <c r="E730" s="5">
        <v>17.399999999999999</v>
      </c>
      <c r="F730" s="5">
        <v>0</v>
      </c>
      <c r="G730" s="5">
        <v>0.98236699999999999</v>
      </c>
    </row>
    <row r="731" spans="1:7" x14ac:dyDescent="0.3">
      <c r="A731" s="5">
        <v>22.5</v>
      </c>
      <c r="B731" s="5">
        <v>700000</v>
      </c>
      <c r="C731" s="5">
        <v>30</v>
      </c>
      <c r="D731" s="5">
        <v>12.25</v>
      </c>
      <c r="E731" s="5">
        <v>17.399999999999999</v>
      </c>
      <c r="F731" s="5">
        <v>0</v>
      </c>
      <c r="G731" s="5">
        <v>0.98305200000000004</v>
      </c>
    </row>
    <row r="732" spans="1:7" x14ac:dyDescent="0.3">
      <c r="A732" s="5">
        <v>37.5</v>
      </c>
      <c r="B732" s="5">
        <v>700000</v>
      </c>
      <c r="C732" s="5">
        <v>30</v>
      </c>
      <c r="D732" s="5">
        <v>12.25</v>
      </c>
      <c r="E732" s="5">
        <v>17.399999999999999</v>
      </c>
      <c r="F732" s="5">
        <v>0</v>
      </c>
      <c r="G732" s="5">
        <v>0.98336199999999996</v>
      </c>
    </row>
    <row r="733" spans="1:7" x14ac:dyDescent="0.3">
      <c r="A733" s="5">
        <v>60</v>
      </c>
      <c r="B733" s="5">
        <v>700000</v>
      </c>
      <c r="C733" s="5">
        <v>30</v>
      </c>
      <c r="D733" s="5">
        <v>12.25</v>
      </c>
      <c r="E733" s="5">
        <v>17.399999999999999</v>
      </c>
      <c r="F733" s="5">
        <v>0</v>
      </c>
      <c r="G733" s="5">
        <v>0.98551299999999997</v>
      </c>
    </row>
    <row r="734" spans="1:7" x14ac:dyDescent="0.3">
      <c r="A734" s="5">
        <v>5</v>
      </c>
      <c r="B734" s="5">
        <v>700000</v>
      </c>
      <c r="C734" s="5">
        <v>30</v>
      </c>
      <c r="D734" s="5">
        <v>17.399999999999999</v>
      </c>
      <c r="E734" s="5">
        <v>12.25</v>
      </c>
      <c r="F734" s="5">
        <v>82.86</v>
      </c>
      <c r="G734" s="5">
        <v>0.64650399999999997</v>
      </c>
    </row>
    <row r="735" spans="1:7" x14ac:dyDescent="0.3">
      <c r="A735" s="5">
        <v>12.5</v>
      </c>
      <c r="B735" s="5">
        <v>700000</v>
      </c>
      <c r="C735" s="5">
        <v>30</v>
      </c>
      <c r="D735" s="5">
        <v>17.399999999999999</v>
      </c>
      <c r="E735" s="5">
        <v>12.25</v>
      </c>
      <c r="F735" s="5">
        <v>82.86</v>
      </c>
      <c r="G735" s="5">
        <v>0.65443700000000005</v>
      </c>
    </row>
    <row r="736" spans="1:7" x14ac:dyDescent="0.3">
      <c r="A736" s="5">
        <v>22.5</v>
      </c>
      <c r="B736" s="5">
        <v>700000</v>
      </c>
      <c r="C736" s="5">
        <v>30</v>
      </c>
      <c r="D736" s="5">
        <v>17.399999999999999</v>
      </c>
      <c r="E736" s="5">
        <v>12.25</v>
      </c>
      <c r="F736" s="5">
        <v>82.86</v>
      </c>
      <c r="G736" s="5">
        <v>0.65793800000000002</v>
      </c>
    </row>
    <row r="737" spans="1:7" x14ac:dyDescent="0.3">
      <c r="A737" s="5">
        <v>37.5</v>
      </c>
      <c r="B737" s="5">
        <v>700000</v>
      </c>
      <c r="C737" s="5">
        <v>30</v>
      </c>
      <c r="D737" s="5">
        <v>17.399999999999999</v>
      </c>
      <c r="E737" s="5">
        <v>12.25</v>
      </c>
      <c r="F737" s="5">
        <v>82.86</v>
      </c>
      <c r="G737" s="5">
        <v>0.66042299999999998</v>
      </c>
    </row>
    <row r="738" spans="1:7" x14ac:dyDescent="0.3">
      <c r="A738" s="5">
        <v>60</v>
      </c>
      <c r="B738" s="5">
        <v>700000</v>
      </c>
      <c r="C738" s="5">
        <v>30</v>
      </c>
      <c r="D738" s="5">
        <v>17.399999999999999</v>
      </c>
      <c r="E738" s="5">
        <v>12.25</v>
      </c>
      <c r="F738" s="5">
        <v>82.86</v>
      </c>
      <c r="G738" s="5">
        <v>0.66138399999999997</v>
      </c>
    </row>
    <row r="739" spans="1:7" x14ac:dyDescent="0.3">
      <c r="A739" s="5">
        <v>5</v>
      </c>
      <c r="B739" s="5">
        <v>65000</v>
      </c>
      <c r="C739" s="5">
        <v>30</v>
      </c>
      <c r="D739" s="5">
        <v>12.25</v>
      </c>
      <c r="E739" s="5">
        <v>17.399999999999999</v>
      </c>
      <c r="F739" s="5">
        <v>0</v>
      </c>
      <c r="G739" s="5">
        <v>0.99652200000000002</v>
      </c>
    </row>
    <row r="740" spans="1:7" x14ac:dyDescent="0.3">
      <c r="A740" s="5">
        <v>12.5</v>
      </c>
      <c r="B740" s="5">
        <v>65000</v>
      </c>
      <c r="C740" s="5">
        <v>30</v>
      </c>
      <c r="D740" s="5">
        <v>12.25</v>
      </c>
      <c r="E740" s="5">
        <v>17.399999999999999</v>
      </c>
      <c r="F740" s="5">
        <v>0</v>
      </c>
      <c r="G740" s="5">
        <v>1.0024759999999999</v>
      </c>
    </row>
    <row r="741" spans="1:7" x14ac:dyDescent="0.3">
      <c r="A741" s="5">
        <v>22.5</v>
      </c>
      <c r="B741" s="5">
        <v>65000</v>
      </c>
      <c r="C741" s="5">
        <v>30</v>
      </c>
      <c r="D741" s="5">
        <v>12.25</v>
      </c>
      <c r="E741" s="5">
        <v>17.399999999999999</v>
      </c>
      <c r="F741" s="5">
        <v>0</v>
      </c>
      <c r="G741" s="5">
        <v>1.0044900000000001</v>
      </c>
    </row>
    <row r="742" spans="1:7" x14ac:dyDescent="0.3">
      <c r="A742" s="5">
        <v>37.5</v>
      </c>
      <c r="B742" s="5">
        <v>65000</v>
      </c>
      <c r="C742" s="5">
        <v>30</v>
      </c>
      <c r="D742" s="5">
        <v>12.25</v>
      </c>
      <c r="E742" s="5">
        <v>17.399999999999999</v>
      </c>
      <c r="F742" s="5">
        <v>0</v>
      </c>
      <c r="G742" s="5">
        <v>1.0054700000000001</v>
      </c>
    </row>
    <row r="743" spans="1:7" x14ac:dyDescent="0.3">
      <c r="A743" s="5">
        <v>60</v>
      </c>
      <c r="B743" s="5">
        <v>65000</v>
      </c>
      <c r="C743" s="5">
        <v>30</v>
      </c>
      <c r="D743" s="5">
        <v>12.25</v>
      </c>
      <c r="E743" s="5">
        <v>17.399999999999999</v>
      </c>
      <c r="F743" s="5">
        <v>0</v>
      </c>
      <c r="G743" s="5">
        <v>1.007719</v>
      </c>
    </row>
    <row r="744" spans="1:7" x14ac:dyDescent="0.3">
      <c r="A744" s="5">
        <v>5</v>
      </c>
      <c r="B744" s="5">
        <v>65000</v>
      </c>
      <c r="C744" s="5">
        <v>30</v>
      </c>
      <c r="D744" s="5">
        <v>17.399999999999999</v>
      </c>
      <c r="E744" s="5">
        <v>12.25</v>
      </c>
      <c r="F744" s="5">
        <v>82.86</v>
      </c>
      <c r="G744" s="5">
        <v>0.73127699999999995</v>
      </c>
    </row>
    <row r="745" spans="1:7" x14ac:dyDescent="0.3">
      <c r="A745" s="5">
        <v>12.5</v>
      </c>
      <c r="B745" s="5">
        <v>65000</v>
      </c>
      <c r="C745" s="5">
        <v>30</v>
      </c>
      <c r="D745" s="5">
        <v>17.399999999999999</v>
      </c>
      <c r="E745" s="5">
        <v>12.25</v>
      </c>
      <c r="F745" s="5">
        <v>82.86</v>
      </c>
      <c r="G745" s="5">
        <v>0.79809099999999999</v>
      </c>
    </row>
    <row r="746" spans="1:7" x14ac:dyDescent="0.3">
      <c r="A746" s="5">
        <v>22.5</v>
      </c>
      <c r="B746" s="5">
        <v>65000</v>
      </c>
      <c r="C746" s="5">
        <v>30</v>
      </c>
      <c r="D746" s="5">
        <v>17.399999999999999</v>
      </c>
      <c r="E746" s="5">
        <v>12.25</v>
      </c>
      <c r="F746" s="5">
        <v>82.86</v>
      </c>
      <c r="G746" s="5">
        <v>0.82606400000000002</v>
      </c>
    </row>
    <row r="747" spans="1:7" x14ac:dyDescent="0.3">
      <c r="A747" s="5">
        <v>37.5</v>
      </c>
      <c r="B747" s="5">
        <v>65000</v>
      </c>
      <c r="C747" s="5">
        <v>30</v>
      </c>
      <c r="D747" s="5">
        <v>17.399999999999999</v>
      </c>
      <c r="E747" s="5">
        <v>12.25</v>
      </c>
      <c r="F747" s="5">
        <v>82.86</v>
      </c>
      <c r="G747" s="5">
        <v>0.84551600000000005</v>
      </c>
    </row>
    <row r="748" spans="1:7" ht="15" thickBot="1" x14ac:dyDescent="0.35">
      <c r="A748" s="11">
        <v>60</v>
      </c>
      <c r="B748" s="11">
        <v>65000</v>
      </c>
      <c r="C748" s="11">
        <v>30</v>
      </c>
      <c r="D748" s="11">
        <v>17.399999999999999</v>
      </c>
      <c r="E748" s="11">
        <v>12.25</v>
      </c>
      <c r="F748" s="11">
        <v>82.86</v>
      </c>
      <c r="G748" s="11">
        <v>0.85190500000000002</v>
      </c>
    </row>
    <row r="749" spans="1:7" x14ac:dyDescent="0.3">
      <c r="A749" s="10">
        <v>5</v>
      </c>
      <c r="B749" s="10">
        <v>700000</v>
      </c>
      <c r="C749" s="10">
        <v>30</v>
      </c>
      <c r="D749" s="10">
        <v>12.25</v>
      </c>
      <c r="E749" s="10">
        <v>17.399999999999999</v>
      </c>
      <c r="F749" s="18">
        <v>0</v>
      </c>
      <c r="G749" s="10">
        <v>1.0547410610695074</v>
      </c>
    </row>
    <row r="750" spans="1:7" x14ac:dyDescent="0.3">
      <c r="A750" s="5">
        <v>5</v>
      </c>
      <c r="B750" s="5">
        <v>700000</v>
      </c>
      <c r="C750" s="5">
        <v>30</v>
      </c>
      <c r="D750" s="5">
        <v>17.399999999999999</v>
      </c>
      <c r="E750" s="5">
        <v>12.25</v>
      </c>
      <c r="F750" s="19">
        <v>27.61904761904762</v>
      </c>
      <c r="G750" s="5">
        <v>0.87751627792695552</v>
      </c>
    </row>
    <row r="751" spans="1:7" x14ac:dyDescent="0.3">
      <c r="A751" s="5">
        <v>5</v>
      </c>
      <c r="B751" s="5">
        <v>65000</v>
      </c>
      <c r="C751" s="5">
        <v>30</v>
      </c>
      <c r="D751" s="5">
        <v>12.25</v>
      </c>
      <c r="E751" s="5">
        <v>17.399999999999999</v>
      </c>
      <c r="F751" s="5">
        <v>0</v>
      </c>
      <c r="G751" s="5">
        <v>1.0674295229657462</v>
      </c>
    </row>
    <row r="752" spans="1:7" ht="15" thickBot="1" x14ac:dyDescent="0.35">
      <c r="A752" s="12">
        <v>5</v>
      </c>
      <c r="B752" s="12">
        <v>65000</v>
      </c>
      <c r="C752" s="12">
        <v>30</v>
      </c>
      <c r="D752" s="12">
        <v>17.399999999999999</v>
      </c>
      <c r="E752" s="12">
        <v>12.25</v>
      </c>
      <c r="F752" s="20">
        <v>27.61904761904762</v>
      </c>
      <c r="G752" s="12">
        <v>0.93901122118409308</v>
      </c>
    </row>
    <row r="753" spans="1:7" x14ac:dyDescent="0.3">
      <c r="A753" s="10">
        <v>5</v>
      </c>
      <c r="B753" s="10">
        <v>700000</v>
      </c>
      <c r="C753" s="10">
        <v>30</v>
      </c>
      <c r="D753" s="10">
        <v>12.25</v>
      </c>
      <c r="E753" s="10">
        <v>17.399999999999999</v>
      </c>
      <c r="F753" s="18">
        <v>0</v>
      </c>
      <c r="G753" s="10">
        <v>1.0327484534591909</v>
      </c>
    </row>
    <row r="754" spans="1:7" x14ac:dyDescent="0.3">
      <c r="A754" s="5">
        <v>5</v>
      </c>
      <c r="B754" s="5">
        <v>700000</v>
      </c>
      <c r="C754" s="5">
        <v>30</v>
      </c>
      <c r="D754" s="5">
        <v>17.399999999999999</v>
      </c>
      <c r="E754" s="5">
        <v>12.25</v>
      </c>
      <c r="F754" s="19">
        <v>46.031746031746025</v>
      </c>
      <c r="G754" s="5">
        <v>0.78516354956737489</v>
      </c>
    </row>
    <row r="755" spans="1:7" x14ac:dyDescent="0.3">
      <c r="A755" s="5">
        <v>5</v>
      </c>
      <c r="B755" s="5">
        <v>65000</v>
      </c>
      <c r="C755" s="5">
        <v>30</v>
      </c>
      <c r="D755" s="5">
        <v>12.25</v>
      </c>
      <c r="E755" s="5">
        <v>17.399999999999999</v>
      </c>
      <c r="F755" s="5">
        <v>0</v>
      </c>
      <c r="G755" s="5">
        <v>1.0460688731746097</v>
      </c>
    </row>
    <row r="756" spans="1:7" ht="15" thickBot="1" x14ac:dyDescent="0.35">
      <c r="A756" s="11">
        <v>5</v>
      </c>
      <c r="B756" s="11">
        <v>65000</v>
      </c>
      <c r="C756" s="11">
        <v>30</v>
      </c>
      <c r="D756" s="11">
        <v>17.399999999999999</v>
      </c>
      <c r="E756" s="11">
        <v>12.25</v>
      </c>
      <c r="F756" s="21">
        <v>46.031746031746025</v>
      </c>
      <c r="G756" s="11">
        <v>0.85163641937983836</v>
      </c>
    </row>
    <row r="757" spans="1:7" ht="15" thickBot="1" x14ac:dyDescent="0.35">
      <c r="A757" s="22">
        <v>3</v>
      </c>
      <c r="B757" s="22">
        <v>300000000</v>
      </c>
      <c r="C757" s="22">
        <v>12</v>
      </c>
      <c r="D757" s="22">
        <v>18.25</v>
      </c>
      <c r="E757" s="22">
        <v>17.399999999999999</v>
      </c>
      <c r="F757" s="22">
        <v>0</v>
      </c>
      <c r="G757" s="22">
        <v>0.47037168067922636</v>
      </c>
    </row>
    <row r="758" spans="1:7" ht="15" thickBot="1" x14ac:dyDescent="0.35">
      <c r="A758" s="22">
        <v>3</v>
      </c>
      <c r="B758" s="22">
        <v>300000000</v>
      </c>
      <c r="C758" s="23">
        <v>12</v>
      </c>
      <c r="D758" s="23">
        <v>17.399999999999999</v>
      </c>
      <c r="E758" s="23">
        <v>18.25</v>
      </c>
      <c r="F758" s="23">
        <v>0</v>
      </c>
      <c r="G758" s="23">
        <v>0.41575719779648684</v>
      </c>
    </row>
    <row r="759" spans="1:7" ht="15" thickBot="1" x14ac:dyDescent="0.35">
      <c r="A759" s="22">
        <v>3</v>
      </c>
      <c r="B759" s="22">
        <v>300000000</v>
      </c>
      <c r="C759" s="22">
        <v>6</v>
      </c>
      <c r="D759" s="22">
        <v>6.25</v>
      </c>
      <c r="E759" s="22">
        <v>8.9</v>
      </c>
      <c r="F759" s="22">
        <v>0</v>
      </c>
      <c r="G759" s="22">
        <v>0.2094217147445484</v>
      </c>
    </row>
    <row r="760" spans="1:7" ht="15" thickBot="1" x14ac:dyDescent="0.35">
      <c r="A760" s="22">
        <v>3</v>
      </c>
      <c r="B760" s="22">
        <v>300000000</v>
      </c>
      <c r="C760" s="23">
        <v>6</v>
      </c>
      <c r="D760" s="23">
        <v>8.9</v>
      </c>
      <c r="E760" s="23">
        <v>6.25</v>
      </c>
      <c r="F760" s="23">
        <v>0</v>
      </c>
      <c r="G760" s="23">
        <v>0.18081613169200503</v>
      </c>
    </row>
    <row r="761" spans="1:7" ht="15" thickBot="1" x14ac:dyDescent="0.35">
      <c r="A761" s="22">
        <v>3</v>
      </c>
      <c r="B761" s="22">
        <v>300000000</v>
      </c>
      <c r="C761" s="22">
        <v>12</v>
      </c>
      <c r="D761" s="22">
        <v>6.25</v>
      </c>
      <c r="E761" s="22">
        <v>8.9</v>
      </c>
      <c r="F761" s="22">
        <v>0</v>
      </c>
      <c r="G761" s="22">
        <v>0.40621154527620451</v>
      </c>
    </row>
    <row r="762" spans="1:7" ht="15" thickBot="1" x14ac:dyDescent="0.35">
      <c r="A762" s="22">
        <v>3</v>
      </c>
      <c r="B762" s="22">
        <v>300000000</v>
      </c>
      <c r="C762" s="23">
        <v>12</v>
      </c>
      <c r="D762" s="23">
        <v>8.9</v>
      </c>
      <c r="E762" s="23">
        <v>6.25</v>
      </c>
      <c r="F762" s="23">
        <v>0</v>
      </c>
      <c r="G762" s="23">
        <v>0.36307656558615081</v>
      </c>
    </row>
    <row r="763" spans="1:7" ht="15" thickBot="1" x14ac:dyDescent="0.35">
      <c r="A763" s="22">
        <v>3</v>
      </c>
      <c r="B763" s="22">
        <v>300000000</v>
      </c>
      <c r="C763" s="22">
        <v>18</v>
      </c>
      <c r="D763" s="22">
        <v>6.25</v>
      </c>
      <c r="E763" s="22">
        <v>8.9</v>
      </c>
      <c r="F763" s="22">
        <v>0</v>
      </c>
      <c r="G763" s="22">
        <v>0.57125823850288415</v>
      </c>
    </row>
    <row r="764" spans="1:7" ht="15" thickBot="1" x14ac:dyDescent="0.35">
      <c r="A764" s="22">
        <v>3</v>
      </c>
      <c r="B764" s="22">
        <v>300000000</v>
      </c>
      <c r="C764" s="23">
        <v>18</v>
      </c>
      <c r="D764" s="23">
        <v>8.9</v>
      </c>
      <c r="E764" s="23">
        <v>6.25</v>
      </c>
      <c r="F764" s="23">
        <v>0</v>
      </c>
      <c r="G764" s="23">
        <v>0.49657364187108954</v>
      </c>
    </row>
    <row r="765" spans="1:7" ht="15" thickBot="1" x14ac:dyDescent="0.35">
      <c r="A765" s="22">
        <v>3</v>
      </c>
      <c r="B765" s="22">
        <v>300000000</v>
      </c>
      <c r="C765" s="22">
        <v>24</v>
      </c>
      <c r="D765" s="22">
        <v>6.25</v>
      </c>
      <c r="E765" s="22">
        <v>8.9</v>
      </c>
      <c r="F765" s="22">
        <v>0</v>
      </c>
      <c r="G765" s="22">
        <v>0.73271340708336286</v>
      </c>
    </row>
    <row r="766" spans="1:7" ht="15" thickBot="1" x14ac:dyDescent="0.35">
      <c r="A766" s="22">
        <v>3</v>
      </c>
      <c r="B766" s="22">
        <v>300000000</v>
      </c>
      <c r="C766" s="23">
        <v>24</v>
      </c>
      <c r="D766" s="23">
        <v>8.9</v>
      </c>
      <c r="E766" s="23">
        <v>6.25</v>
      </c>
      <c r="F766" s="23">
        <v>0</v>
      </c>
      <c r="G766" s="23">
        <v>0.63585726276165522</v>
      </c>
    </row>
    <row r="767" spans="1:7" ht="15" thickBot="1" x14ac:dyDescent="0.35">
      <c r="A767" s="22">
        <v>3</v>
      </c>
      <c r="B767" s="22">
        <v>300000000</v>
      </c>
      <c r="C767" s="22">
        <v>30</v>
      </c>
      <c r="D767" s="22">
        <v>6.25</v>
      </c>
      <c r="E767" s="22">
        <v>8.9</v>
      </c>
      <c r="F767" s="22">
        <v>0</v>
      </c>
      <c r="G767" s="22">
        <v>0.92841777395901814</v>
      </c>
    </row>
    <row r="768" spans="1:7" ht="15" thickBot="1" x14ac:dyDescent="0.35">
      <c r="A768" s="22">
        <v>3</v>
      </c>
      <c r="B768" s="22">
        <v>300000000</v>
      </c>
      <c r="C768" s="23">
        <v>30</v>
      </c>
      <c r="D768" s="23">
        <v>8.9</v>
      </c>
      <c r="E768" s="23">
        <v>6.25</v>
      </c>
      <c r="F768" s="23">
        <v>0</v>
      </c>
      <c r="G768" s="23">
        <v>0.86481250864812509</v>
      </c>
    </row>
    <row r="769" spans="1:7" ht="15" thickBot="1" x14ac:dyDescent="0.35">
      <c r="A769" s="22">
        <v>3</v>
      </c>
      <c r="B769" s="22">
        <v>300000000</v>
      </c>
      <c r="C769" s="23">
        <v>6</v>
      </c>
      <c r="D769" s="23">
        <v>8.9</v>
      </c>
      <c r="E769" s="23">
        <v>6.25</v>
      </c>
      <c r="F769" s="23">
        <v>78.378378378378372</v>
      </c>
      <c r="G769" s="23">
        <v>0.11548104205473107</v>
      </c>
    </row>
    <row r="770" spans="1:7" ht="15" thickBot="1" x14ac:dyDescent="0.35">
      <c r="A770" s="22">
        <v>3</v>
      </c>
      <c r="B770" s="22">
        <v>300000000</v>
      </c>
      <c r="C770" s="22">
        <v>6</v>
      </c>
      <c r="D770" s="22">
        <v>12.25</v>
      </c>
      <c r="E770" s="22">
        <v>17.399999999999999</v>
      </c>
      <c r="F770" s="22">
        <v>0</v>
      </c>
      <c r="G770" s="22">
        <v>0.23347507996630312</v>
      </c>
    </row>
    <row r="771" spans="1:7" ht="15" thickBot="1" x14ac:dyDescent="0.35">
      <c r="A771" s="22">
        <v>3</v>
      </c>
      <c r="B771" s="22">
        <v>300000000</v>
      </c>
      <c r="C771" s="23">
        <v>6</v>
      </c>
      <c r="D771" s="23">
        <v>17.399999999999999</v>
      </c>
      <c r="E771" s="23">
        <v>12.25</v>
      </c>
      <c r="F771" s="23">
        <v>27.61904761904762</v>
      </c>
      <c r="G771" s="23">
        <v>0.14533531764487026</v>
      </c>
    </row>
    <row r="772" spans="1:7" ht="15" thickBot="1" x14ac:dyDescent="0.35">
      <c r="A772" s="22">
        <v>3</v>
      </c>
      <c r="B772" s="22">
        <v>300000000</v>
      </c>
      <c r="C772" s="23">
        <v>6</v>
      </c>
      <c r="D772" s="23">
        <v>17.399999999999999</v>
      </c>
      <c r="E772" s="23">
        <v>12.25</v>
      </c>
      <c r="F772" s="23">
        <v>46.031746031746025</v>
      </c>
      <c r="G772" s="23">
        <v>0.11768942701725561</v>
      </c>
    </row>
    <row r="773" spans="1:7" ht="15" thickBot="1" x14ac:dyDescent="0.35">
      <c r="A773" s="22">
        <v>3</v>
      </c>
      <c r="B773" s="22">
        <v>300000000</v>
      </c>
      <c r="C773" s="23">
        <v>12</v>
      </c>
      <c r="D773" s="23">
        <v>8.9</v>
      </c>
      <c r="E773" s="23">
        <v>6.25</v>
      </c>
      <c r="F773" s="23">
        <v>78.378378378378372</v>
      </c>
      <c r="G773" s="23">
        <v>0.18695153094608691</v>
      </c>
    </row>
    <row r="774" spans="1:7" ht="15" thickBot="1" x14ac:dyDescent="0.35">
      <c r="A774" s="22">
        <v>3</v>
      </c>
      <c r="B774" s="22">
        <v>300000000</v>
      </c>
      <c r="C774" s="22">
        <v>12</v>
      </c>
      <c r="D774" s="22">
        <v>12.25</v>
      </c>
      <c r="E774" s="22">
        <v>17.399999999999999</v>
      </c>
      <c r="F774" s="22">
        <v>0</v>
      </c>
      <c r="G774" s="22">
        <v>0.43698807401916939</v>
      </c>
    </row>
    <row r="775" spans="1:7" ht="15" thickBot="1" x14ac:dyDescent="0.35">
      <c r="A775" s="22">
        <v>3</v>
      </c>
      <c r="B775" s="22">
        <v>300000000</v>
      </c>
      <c r="C775" s="23">
        <v>12</v>
      </c>
      <c r="D775" s="23">
        <v>17.399999999999999</v>
      </c>
      <c r="E775" s="23">
        <v>12.25</v>
      </c>
      <c r="F775" s="23">
        <v>27.61904761904762</v>
      </c>
      <c r="G775" s="23">
        <v>0.30624776056325087</v>
      </c>
    </row>
    <row r="776" spans="1:7" ht="15" thickBot="1" x14ac:dyDescent="0.35">
      <c r="A776" s="22">
        <v>3</v>
      </c>
      <c r="B776" s="22">
        <v>300000000</v>
      </c>
      <c r="C776" s="23">
        <v>12</v>
      </c>
      <c r="D776" s="23">
        <v>17.399999999999999</v>
      </c>
      <c r="E776" s="23">
        <v>12.25</v>
      </c>
      <c r="F776" s="23">
        <v>46.031746031746025</v>
      </c>
      <c r="G776" s="23">
        <v>0.26075823278930471</v>
      </c>
    </row>
    <row r="777" spans="1:7" ht="15" thickBot="1" x14ac:dyDescent="0.35">
      <c r="A777" s="22">
        <v>3</v>
      </c>
      <c r="B777" s="22">
        <v>300000000</v>
      </c>
      <c r="C777" s="23">
        <v>18</v>
      </c>
      <c r="D777" s="23">
        <v>8.9</v>
      </c>
      <c r="E777" s="23">
        <v>6.25</v>
      </c>
      <c r="F777" s="23">
        <v>78.378378378378372</v>
      </c>
      <c r="G777" s="23">
        <v>0.32309238180472943</v>
      </c>
    </row>
    <row r="778" spans="1:7" ht="15" thickBot="1" x14ac:dyDescent="0.35">
      <c r="A778" s="22">
        <v>3</v>
      </c>
      <c r="B778" s="22">
        <v>300000000</v>
      </c>
      <c r="C778" s="22">
        <v>18</v>
      </c>
      <c r="D778" s="22">
        <v>12.25</v>
      </c>
      <c r="E778" s="22">
        <v>17.399999999999999</v>
      </c>
      <c r="F778" s="22">
        <v>0</v>
      </c>
      <c r="G778" s="22">
        <v>0.63396980941037506</v>
      </c>
    </row>
    <row r="779" spans="1:7" ht="15" thickBot="1" x14ac:dyDescent="0.35">
      <c r="A779" s="22">
        <v>3</v>
      </c>
      <c r="B779" s="22">
        <v>300000000</v>
      </c>
      <c r="C779" s="23">
        <v>18</v>
      </c>
      <c r="D779" s="23">
        <v>17.399999999999999</v>
      </c>
      <c r="E779" s="23">
        <v>12.25</v>
      </c>
      <c r="F779" s="23">
        <v>27.61904761904762</v>
      </c>
      <c r="G779" s="23">
        <v>0.47683079182521293</v>
      </c>
    </row>
    <row r="780" spans="1:7" ht="15" thickBot="1" x14ac:dyDescent="0.35">
      <c r="A780" s="22">
        <v>3</v>
      </c>
      <c r="B780" s="22">
        <v>300000000</v>
      </c>
      <c r="C780" s="23">
        <v>18</v>
      </c>
      <c r="D780" s="23">
        <v>17.399999999999999</v>
      </c>
      <c r="E780" s="23">
        <v>12.25</v>
      </c>
      <c r="F780" s="23">
        <v>46.031746031746025</v>
      </c>
      <c r="G780" s="23">
        <v>0.41624695099108394</v>
      </c>
    </row>
    <row r="781" spans="1:7" ht="15" thickBot="1" x14ac:dyDescent="0.35">
      <c r="A781" s="22">
        <v>3</v>
      </c>
      <c r="B781" s="22">
        <v>300000000</v>
      </c>
      <c r="C781" s="23">
        <v>24</v>
      </c>
      <c r="D781" s="23">
        <v>8.9</v>
      </c>
      <c r="E781" s="23">
        <v>6.25</v>
      </c>
      <c r="F781" s="23">
        <v>78.378378378378372</v>
      </c>
      <c r="G781" s="23">
        <v>0.48103287378659454</v>
      </c>
    </row>
    <row r="782" spans="1:7" ht="15" thickBot="1" x14ac:dyDescent="0.35">
      <c r="A782" s="22">
        <v>3</v>
      </c>
      <c r="B782" s="22">
        <v>300000000</v>
      </c>
      <c r="C782" s="22">
        <v>24</v>
      </c>
      <c r="D782" s="22">
        <v>12.25</v>
      </c>
      <c r="E782" s="22">
        <v>17.399999999999999</v>
      </c>
      <c r="F782" s="22">
        <v>0</v>
      </c>
      <c r="G782" s="22">
        <v>0.83656898576187977</v>
      </c>
    </row>
    <row r="783" spans="1:7" ht="15" thickBot="1" x14ac:dyDescent="0.35">
      <c r="A783" s="22">
        <v>3</v>
      </c>
      <c r="B783" s="22">
        <v>300000000</v>
      </c>
      <c r="C783" s="23">
        <v>24</v>
      </c>
      <c r="D783" s="23">
        <v>17.399999999999999</v>
      </c>
      <c r="E783" s="23">
        <v>12.25</v>
      </c>
      <c r="F783" s="23">
        <v>27.61904761904762</v>
      </c>
      <c r="G783" s="23">
        <v>0.66639122496034975</v>
      </c>
    </row>
    <row r="784" spans="1:7" ht="15" thickBot="1" x14ac:dyDescent="0.35">
      <c r="A784" s="22">
        <v>3</v>
      </c>
      <c r="B784" s="22">
        <v>300000000</v>
      </c>
      <c r="C784" s="23">
        <v>24</v>
      </c>
      <c r="D784" s="23">
        <v>17.399999999999999</v>
      </c>
      <c r="E784" s="23">
        <v>12.25</v>
      </c>
      <c r="F784" s="23">
        <v>46.031746031746025</v>
      </c>
      <c r="G784" s="23">
        <v>0.58929255428857663</v>
      </c>
    </row>
    <row r="785" spans="1:7" ht="15" thickBot="1" x14ac:dyDescent="0.35">
      <c r="A785" s="22">
        <v>3</v>
      </c>
      <c r="B785" s="22">
        <v>300000000</v>
      </c>
      <c r="C785" s="23">
        <v>30</v>
      </c>
      <c r="D785" s="23">
        <v>8.9</v>
      </c>
      <c r="E785" s="23">
        <v>6.25</v>
      </c>
      <c r="F785" s="23">
        <v>78.378378378378372</v>
      </c>
      <c r="G785" s="23">
        <v>0.67280715328565377</v>
      </c>
    </row>
    <row r="786" spans="1:7" ht="15" thickBot="1" x14ac:dyDescent="0.35">
      <c r="A786" s="22">
        <v>3</v>
      </c>
      <c r="B786" s="22">
        <v>300000000</v>
      </c>
      <c r="C786" s="22">
        <v>30</v>
      </c>
      <c r="D786" s="22">
        <v>12.25</v>
      </c>
      <c r="E786" s="22">
        <v>17.399999999999999</v>
      </c>
      <c r="F786" s="22">
        <v>0</v>
      </c>
      <c r="G786" s="22">
        <v>1.041285442952071</v>
      </c>
    </row>
    <row r="787" spans="1:7" ht="15" thickBot="1" x14ac:dyDescent="0.35">
      <c r="A787" s="22">
        <v>3</v>
      </c>
      <c r="B787" s="22">
        <v>300000000</v>
      </c>
      <c r="C787" s="23">
        <v>30</v>
      </c>
      <c r="D787" s="23">
        <v>17.399999999999999</v>
      </c>
      <c r="E787" s="23">
        <v>12.25</v>
      </c>
      <c r="F787" s="23">
        <v>27.61904761904762</v>
      </c>
      <c r="G787" s="23">
        <v>0.86619083916568507</v>
      </c>
    </row>
    <row r="788" spans="1:7" ht="15" thickBot="1" x14ac:dyDescent="0.35">
      <c r="A788" s="22">
        <v>3</v>
      </c>
      <c r="B788" s="22">
        <v>300000000</v>
      </c>
      <c r="C788" s="23">
        <v>30</v>
      </c>
      <c r="D788" s="23">
        <v>17.399999999999999</v>
      </c>
      <c r="E788" s="23">
        <v>12.25</v>
      </c>
      <c r="F788" s="23">
        <v>46.031746031746025</v>
      </c>
      <c r="G788" s="23">
        <v>0.77375425564840605</v>
      </c>
    </row>
    <row r="789" spans="1:7" ht="15" thickBot="1" x14ac:dyDescent="0.35">
      <c r="A789" s="22">
        <v>3</v>
      </c>
      <c r="B789" s="22">
        <v>300000000</v>
      </c>
      <c r="C789" s="23">
        <v>12</v>
      </c>
      <c r="D789" s="23">
        <v>17.399999999999999</v>
      </c>
      <c r="E789" s="23">
        <v>18.25</v>
      </c>
      <c r="F789" s="23">
        <v>82.857142857142847</v>
      </c>
      <c r="G789" s="23">
        <v>0.2140942528538764</v>
      </c>
    </row>
    <row r="790" spans="1:7" ht="15" thickBot="1" x14ac:dyDescent="0.35">
      <c r="A790" s="22">
        <v>3</v>
      </c>
      <c r="B790" s="22">
        <v>300000000</v>
      </c>
      <c r="C790" s="22">
        <v>30</v>
      </c>
      <c r="D790" s="22">
        <v>18.25</v>
      </c>
      <c r="E790" s="22">
        <v>17.399999999999999</v>
      </c>
      <c r="F790" s="22">
        <v>0</v>
      </c>
      <c r="G790" s="22">
        <v>1.0708587216088581</v>
      </c>
    </row>
    <row r="791" spans="1:7" ht="15" thickBot="1" x14ac:dyDescent="0.35">
      <c r="A791" s="22">
        <v>3</v>
      </c>
      <c r="B791" s="22">
        <v>300000000</v>
      </c>
      <c r="C791" s="23">
        <v>30</v>
      </c>
      <c r="D791" s="23">
        <v>17.399999999999999</v>
      </c>
      <c r="E791" s="23">
        <v>18.25</v>
      </c>
      <c r="F791" s="23">
        <v>82.857142857142847</v>
      </c>
      <c r="G791" s="23">
        <v>0.6960976764259561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Pretoria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Maverik</dc:creator>
  <cp:lastModifiedBy>Prof. G Markou</cp:lastModifiedBy>
  <dcterms:created xsi:type="dcterms:W3CDTF">2021-06-23T08:00:13Z</dcterms:created>
  <dcterms:modified xsi:type="dcterms:W3CDTF">2023-02-24T07:31:52Z</dcterms:modified>
</cp:coreProperties>
</file>