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dnfs1\institutional_services_rates\Analytics and Tools\"/>
    </mc:Choice>
  </mc:AlternateContent>
  <xr:revisionPtr revIDLastSave="0" documentId="8_{ECCBDD68-7678-48B9-9791-333A6A10685C}" xr6:coauthVersionLast="45" xr6:coauthVersionMax="45" xr10:uidLastSave="{00000000-0000-0000-0000-000000000000}"/>
  <bookViews>
    <workbookView xWindow="28680" yWindow="-255" windowWidth="29040" windowHeight="16440" xr2:uid="{86F2E82A-DD55-4EAE-B721-395DCE2C7680}"/>
  </bookViews>
  <sheets>
    <sheet name="CBs Dashboard" sheetId="1" r:id="rId1"/>
    <sheet name="CBs Runs" sheetId="9" r:id="rId2"/>
  </sheets>
  <externalReferences>
    <externalReference r:id="rId3"/>
  </externalReferences>
  <definedNames>
    <definedName name="MonthIndex">'[1]Data Maps'!$AY$1:$AZ$13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1" i="1" l="1" a="1"/>
  <c r="M41" i="1" l="1"/>
  <c r="M40" i="1" a="1"/>
  <c r="M40" i="1" l="1"/>
  <c r="M43" i="1" a="1"/>
  <c r="M43" i="1"/>
  <c r="M37" i="1" a="1"/>
  <c r="M37" i="1"/>
  <c r="M42" i="1" a="1"/>
  <c r="M42" i="1"/>
  <c r="M44" i="1" a="1"/>
  <c r="M44" i="1"/>
  <c r="M38" i="1" a="1"/>
  <c r="M38" i="1"/>
  <c r="M39" i="1" a="1"/>
  <c r="M39" i="1"/>
  <c r="H8" i="1" a="1"/>
  <c r="H8" i="1"/>
  <c r="G10" i="9"/>
  <c r="L8" i="1" a="1"/>
  <c r="L8" i="1"/>
  <c r="H29" i="1" a="1"/>
  <c r="H29" i="1"/>
  <c r="I6" i="9"/>
  <c r="G11" i="9"/>
  <c r="L9" i="1" a="1"/>
  <c r="L9" i="1"/>
  <c r="P6" i="9"/>
  <c r="L15" i="1" a="1"/>
  <c r="L15" i="1"/>
  <c r="H38" i="1" a="1"/>
  <c r="H38" i="1"/>
  <c r="H4" i="1" a="1"/>
  <c r="H4" i="1"/>
  <c r="H22" i="9"/>
  <c r="H10" i="9"/>
  <c r="P20" i="9"/>
  <c r="L38" i="1" a="1"/>
  <c r="L38" i="1"/>
  <c r="H15" i="1" a="1"/>
  <c r="H15" i="1"/>
  <c r="Q22" i="9"/>
  <c r="H21" i="1" a="1"/>
  <c r="H21" i="1"/>
  <c r="Q7" i="9"/>
  <c r="H11" i="9"/>
  <c r="R7" i="9"/>
  <c r="R10" i="9"/>
  <c r="H9" i="1" a="1"/>
  <c r="H9" i="1"/>
  <c r="H40" i="1" a="1"/>
  <c r="H40" i="1"/>
  <c r="Q6" i="9"/>
  <c r="P7" i="9"/>
  <c r="L16" i="1" a="1"/>
  <c r="L16" i="1"/>
  <c r="G6" i="9"/>
  <c r="L4" i="1" a="1"/>
  <c r="L4" i="1"/>
  <c r="P22" i="9"/>
  <c r="L40" i="1" a="1"/>
  <c r="L40" i="1"/>
  <c r="G22" i="9"/>
  <c r="L29" i="1" a="1"/>
  <c r="L29" i="1"/>
  <c r="R20" i="9"/>
  <c r="R12" i="9"/>
  <c r="H19" i="1" a="1"/>
  <c r="H19" i="1"/>
  <c r="Q10" i="9"/>
  <c r="I11" i="9"/>
  <c r="H16" i="1" a="1"/>
  <c r="H16" i="1"/>
  <c r="R6" i="9"/>
  <c r="Q12" i="9"/>
  <c r="H6" i="9"/>
  <c r="I22" i="9"/>
  <c r="Q20" i="9"/>
  <c r="P10" i="9"/>
  <c r="L19" i="1" a="1"/>
  <c r="L19" i="1"/>
  <c r="P12" i="9"/>
  <c r="L21" i="1" a="1"/>
  <c r="L21" i="1"/>
  <c r="I10" i="9"/>
  <c r="R22" i="9"/>
  <c r="G25" i="9"/>
  <c r="L32" i="1" a="1"/>
  <c r="L32" i="1"/>
  <c r="H7" i="1" a="1"/>
  <c r="H7" i="1"/>
  <c r="H17" i="1" a="1"/>
  <c r="H17" i="1"/>
  <c r="I20" i="9"/>
  <c r="G20" i="9"/>
  <c r="L27" i="1" a="1"/>
  <c r="L27" i="1"/>
  <c r="H7" i="9"/>
  <c r="R8" i="9"/>
  <c r="P24" i="9"/>
  <c r="L42" i="1" a="1"/>
  <c r="L42" i="1"/>
  <c r="H25" i="9"/>
  <c r="Q25" i="9"/>
  <c r="I9" i="9"/>
  <c r="Q23" i="9"/>
  <c r="H43" i="1" a="1"/>
  <c r="H43" i="1"/>
  <c r="H41" i="1" a="1"/>
  <c r="H41" i="1"/>
  <c r="P8" i="9"/>
  <c r="L17" i="1" a="1"/>
  <c r="L17" i="1"/>
  <c r="R11" i="9"/>
  <c r="H10" i="1" a="1"/>
  <c r="H10" i="1"/>
  <c r="I12" i="9"/>
  <c r="H27" i="1" a="1"/>
  <c r="H27" i="1"/>
  <c r="H42" i="1" a="1"/>
  <c r="H42" i="1"/>
  <c r="R24" i="9"/>
  <c r="H32" i="1" a="1"/>
  <c r="H32" i="1"/>
  <c r="H5" i="1" a="1"/>
  <c r="H5" i="1"/>
  <c r="H9" i="9"/>
  <c r="G12" i="9"/>
  <c r="L10" i="1" a="1"/>
  <c r="L10" i="1"/>
  <c r="R25" i="9"/>
  <c r="Q11" i="9"/>
  <c r="P11" i="9"/>
  <c r="L20" i="1" a="1"/>
  <c r="L20" i="1"/>
  <c r="P23" i="9"/>
  <c r="L41" i="1" a="1"/>
  <c r="L41" i="1"/>
  <c r="H20" i="9"/>
  <c r="H20" i="1" a="1"/>
  <c r="H20" i="1"/>
  <c r="I25" i="9"/>
  <c r="R23" i="9"/>
  <c r="G7" i="9"/>
  <c r="L5" i="1" a="1"/>
  <c r="L5" i="1"/>
  <c r="P25" i="9"/>
  <c r="L43" i="1" a="1"/>
  <c r="L43" i="1"/>
  <c r="I7" i="9"/>
  <c r="Q8" i="9"/>
  <c r="G9" i="9"/>
  <c r="L7" i="1" a="1"/>
  <c r="L7" i="1"/>
  <c r="Q24" i="9"/>
  <c r="H12" i="9"/>
  <c r="M29" i="1" a="1"/>
  <c r="M29" i="1"/>
  <c r="M27" i="1" a="1"/>
  <c r="M27" i="1"/>
  <c r="M30" i="1" a="1"/>
  <c r="M30" i="1"/>
  <c r="M32" i="1" a="1"/>
  <c r="M32" i="1"/>
  <c r="M31" i="1" a="1"/>
  <c r="M31" i="1"/>
  <c r="M33" i="1" a="1"/>
  <c r="M33" i="1"/>
  <c r="M28" i="1" a="1"/>
  <c r="M28" i="1"/>
  <c r="M26" i="1" a="1"/>
  <c r="M26" i="1"/>
  <c r="M17" i="1" a="1"/>
  <c r="M17" i="1"/>
  <c r="M20" i="1" a="1"/>
  <c r="M20" i="1"/>
  <c r="M16" i="1" a="1"/>
  <c r="M16" i="1"/>
  <c r="M22" i="1" a="1"/>
  <c r="M22" i="1"/>
  <c r="M19" i="1" a="1"/>
  <c r="M19" i="1"/>
  <c r="M18" i="1" a="1"/>
  <c r="M18" i="1"/>
  <c r="M4" i="1" a="1"/>
  <c r="M4" i="1"/>
  <c r="M21" i="1" a="1"/>
  <c r="M21" i="1"/>
  <c r="M15" i="1" a="1"/>
  <c r="M15" i="1"/>
  <c r="H23" i="9"/>
  <c r="G19" i="9"/>
  <c r="L26" i="1" a="1"/>
  <c r="L26" i="1"/>
  <c r="H24" i="9"/>
  <c r="I26" i="9"/>
  <c r="H28" i="1" a="1"/>
  <c r="H28" i="1"/>
  <c r="H39" i="1" a="1"/>
  <c r="H39" i="1"/>
  <c r="P19" i="9"/>
  <c r="L37" i="1" a="1"/>
  <c r="L37" i="1"/>
  <c r="H26" i="9"/>
  <c r="I19" i="9"/>
  <c r="G26" i="9"/>
  <c r="L33" i="1" a="1"/>
  <c r="L33" i="1"/>
  <c r="G23" i="9"/>
  <c r="L30" i="1" a="1"/>
  <c r="L30" i="1"/>
  <c r="H19" i="9"/>
  <c r="I23" i="9"/>
  <c r="I24" i="9"/>
  <c r="H33" i="1" a="1"/>
  <c r="H33" i="1"/>
  <c r="Q9" i="9"/>
  <c r="R21" i="9"/>
  <c r="R9" i="9"/>
  <c r="H18" i="1" a="1"/>
  <c r="H18" i="1"/>
  <c r="P9" i="9"/>
  <c r="L18" i="1" a="1"/>
  <c r="L18" i="1"/>
  <c r="Q19" i="9"/>
  <c r="I8" i="9"/>
  <c r="Q21" i="9"/>
  <c r="I21" i="9"/>
  <c r="G8" i="9"/>
  <c r="L6" i="1" a="1"/>
  <c r="L6" i="1"/>
  <c r="H21" i="9"/>
  <c r="P21" i="9"/>
  <c r="L39" i="1" a="1"/>
  <c r="L39" i="1"/>
  <c r="H31" i="1" a="1"/>
  <c r="H31" i="1"/>
  <c r="H6" i="1" a="1"/>
  <c r="H6" i="1"/>
  <c r="G24" i="9"/>
  <c r="L31" i="1" a="1"/>
  <c r="L31" i="1"/>
  <c r="H37" i="1" a="1"/>
  <c r="H37" i="1"/>
  <c r="H26" i="1" a="1"/>
  <c r="H26" i="1"/>
  <c r="R19" i="9"/>
  <c r="G21" i="9"/>
  <c r="L28" i="1" a="1"/>
  <c r="L28" i="1"/>
  <c r="H30" i="1" a="1"/>
  <c r="H30" i="1"/>
  <c r="H8" i="9"/>
  <c r="M9" i="1" a="1"/>
  <c r="M9" i="1"/>
  <c r="M10" i="1" a="1"/>
  <c r="M10" i="1"/>
  <c r="M5" i="1" a="1"/>
  <c r="M5" i="1"/>
  <c r="M6" i="1" a="1"/>
  <c r="M6" i="1"/>
  <c r="M8" i="1" a="1"/>
  <c r="M8" i="1"/>
  <c r="M7" i="1" a="1"/>
  <c r="M7" i="1"/>
  <c r="M11" i="1" a="1"/>
  <c r="M11" i="1"/>
  <c r="R13" i="9"/>
  <c r="R26" i="9"/>
  <c r="I13" i="9"/>
  <c r="P26" i="9"/>
  <c r="L44" i="1" a="1"/>
  <c r="L44" i="1"/>
  <c r="H11" i="1" a="1"/>
  <c r="H11" i="1"/>
  <c r="P13" i="9"/>
  <c r="L22" i="1" a="1"/>
  <c r="L22" i="1"/>
  <c r="H44" i="1" a="1"/>
  <c r="H44" i="1"/>
  <c r="H22" i="1" a="1"/>
  <c r="H22" i="1"/>
  <c r="G13" i="9"/>
  <c r="L11" i="1" a="1"/>
  <c r="L11" i="1"/>
  <c r="P4" i="9"/>
  <c r="G17" i="9"/>
  <c r="G4" i="9"/>
  <c r="P17" i="9"/>
  <c r="K13" i="9" l="1"/>
  <c r="B13" i="9"/>
  <c r="K26" i="9"/>
  <c r="F31" i="1" a="1"/>
  <c r="M17" i="9"/>
  <c r="D2" i="1" a="1"/>
  <c r="O11" i="9"/>
  <c r="F43" i="1" a="1"/>
  <c r="F19" i="9"/>
  <c r="O4" i="9"/>
  <c r="O12" i="9"/>
  <c r="F7" i="9"/>
  <c r="F10" i="9"/>
  <c r="O21" i="9"/>
  <c r="F4" i="9"/>
  <c r="F17" i="9"/>
  <c r="F27" i="1" a="1"/>
  <c r="F5" i="1" a="1"/>
  <c r="F35" i="1" a="1"/>
  <c r="F42" i="1" a="1"/>
  <c r="F13" i="9"/>
  <c r="F12" i="9"/>
  <c r="F21" i="9"/>
  <c r="F19" i="1" a="1"/>
  <c r="F7" i="1" a="1"/>
  <c r="D13" i="1" a="1"/>
  <c r="M4" i="9"/>
  <c r="F24" i="9"/>
  <c r="F11" i="9"/>
  <c r="O17" i="9"/>
  <c r="F26" i="9"/>
  <c r="F39" i="1" a="1"/>
  <c r="F17" i="1" a="1"/>
  <c r="O26" i="9"/>
  <c r="O9" i="9"/>
  <c r="F21" i="1" a="1"/>
  <c r="O8" i="9"/>
  <c r="O13" i="9"/>
  <c r="F6" i="1" a="1"/>
  <c r="F38" i="1" a="1"/>
  <c r="F24" i="1" a="1"/>
  <c r="O20" i="9"/>
  <c r="F4" i="1" a="1"/>
  <c r="F9" i="1" a="1"/>
  <c r="O19" i="9"/>
  <c r="F28" i="1" a="1"/>
  <c r="O7" i="9"/>
  <c r="F22" i="9"/>
  <c r="F23" i="9"/>
  <c r="O6" i="9"/>
  <c r="O23" i="9"/>
  <c r="O25" i="9"/>
  <c r="F44" i="1" a="1"/>
  <c r="F9" i="9"/>
  <c r="F20" i="1" a="1"/>
  <c r="F41" i="1" a="1"/>
  <c r="F10" i="1" a="1"/>
  <c r="F29" i="1" a="1"/>
  <c r="F30" i="1" a="1"/>
  <c r="O24" i="9"/>
  <c r="F15" i="1" a="1"/>
  <c r="F22" i="1" a="1"/>
  <c r="F26" i="1" a="1"/>
  <c r="D4" i="9"/>
  <c r="F32" i="1" a="1"/>
  <c r="F37" i="1" a="1"/>
  <c r="F8" i="1" a="1"/>
  <c r="F18" i="1" a="1"/>
  <c r="D17" i="9"/>
  <c r="F11" i="1" a="1"/>
  <c r="O10" i="9"/>
  <c r="F33" i="1" a="1"/>
  <c r="F16" i="1" a="1"/>
  <c r="F20" i="9"/>
  <c r="F8" i="9"/>
  <c r="F6" i="9"/>
  <c r="O22" i="9"/>
  <c r="F25" i="9"/>
  <c r="F40" i="1" a="1"/>
  <c r="E6" i="9" l="1"/>
  <c r="F40" i="1"/>
  <c r="F11" i="1"/>
  <c r="F22" i="1"/>
  <c r="F18" i="1"/>
  <c r="F8" i="1"/>
  <c r="F16" i="1"/>
  <c r="F26" i="1"/>
  <c r="F33" i="1"/>
  <c r="F20" i="1"/>
  <c r="F15" i="1"/>
  <c r="F30" i="1"/>
  <c r="F35" i="1"/>
  <c r="F39" i="1"/>
  <c r="F19" i="1"/>
  <c r="F7" i="1"/>
  <c r="F27" i="1"/>
  <c r="F44" i="1"/>
  <c r="G44" i="1" s="1"/>
  <c r="F6" i="1"/>
  <c r="F41" i="1"/>
  <c r="G41" i="1" s="1"/>
  <c r="F32" i="1"/>
  <c r="F4" i="1"/>
  <c r="F24" i="1"/>
  <c r="F21" i="1"/>
  <c r="F37" i="1"/>
  <c r="D13" i="1"/>
  <c r="F5" i="1"/>
  <c r="F43" i="1"/>
  <c r="D2" i="1"/>
  <c r="F38" i="1"/>
  <c r="F28" i="1"/>
  <c r="F29" i="1"/>
  <c r="F9" i="1"/>
  <c r="F10" i="1"/>
  <c r="F17" i="1"/>
  <c r="F42" i="1"/>
  <c r="F31" i="1"/>
  <c r="E12" i="9"/>
  <c r="E9" i="9"/>
  <c r="E11" i="9"/>
  <c r="E10" i="9"/>
  <c r="E8" i="9"/>
  <c r="E13" i="9"/>
  <c r="E7" i="9"/>
  <c r="B12" i="9"/>
  <c r="K20" i="9"/>
  <c r="K7" i="9"/>
  <c r="E26" i="9"/>
  <c r="E22" i="9"/>
  <c r="E21" i="9"/>
  <c r="E25" i="9"/>
  <c r="E19" i="9"/>
  <c r="E24" i="9"/>
  <c r="E23" i="9"/>
  <c r="E20" i="9"/>
  <c r="B24" i="9"/>
  <c r="B10" i="9"/>
  <c r="K19" i="9"/>
  <c r="B26" i="9"/>
  <c r="N26" i="9"/>
  <c r="N22" i="9"/>
  <c r="N20" i="9"/>
  <c r="N24" i="9"/>
  <c r="N23" i="9"/>
  <c r="N21" i="9"/>
  <c r="N19" i="9"/>
  <c r="N25" i="9"/>
  <c r="K8" i="9"/>
  <c r="K6" i="9"/>
  <c r="K22" i="9"/>
  <c r="K24" i="9"/>
  <c r="K21" i="9"/>
  <c r="B7" i="9"/>
  <c r="B9" i="9"/>
  <c r="B21" i="9"/>
  <c r="B6" i="9"/>
  <c r="B23" i="9"/>
  <c r="B25" i="9"/>
  <c r="B8" i="9"/>
  <c r="K10" i="9"/>
  <c r="K12" i="9"/>
  <c r="B22" i="9"/>
  <c r="B19" i="9"/>
  <c r="K25" i="9"/>
  <c r="K23" i="9"/>
  <c r="N9" i="9"/>
  <c r="N8" i="9"/>
  <c r="N10" i="9"/>
  <c r="N13" i="9"/>
  <c r="N7" i="9"/>
  <c r="N12" i="9"/>
  <c r="N6" i="9"/>
  <c r="N11" i="9"/>
  <c r="K11" i="9"/>
  <c r="B11" i="9"/>
  <c r="K9" i="9"/>
  <c r="B20" i="9"/>
  <c r="K37" i="1" a="1"/>
  <c r="G21" i="1" l="1"/>
  <c r="G38" i="1"/>
  <c r="G17" i="1"/>
  <c r="G15" i="1"/>
  <c r="G42" i="1"/>
  <c r="G8" i="1"/>
  <c r="G10" i="1"/>
  <c r="G11" i="1"/>
  <c r="G6" i="1"/>
  <c r="G30" i="1"/>
  <c r="G27" i="1"/>
  <c r="G20" i="1"/>
  <c r="G28" i="1"/>
  <c r="G37" i="1"/>
  <c r="G16" i="1"/>
  <c r="G18" i="1"/>
  <c r="G31" i="1"/>
  <c r="G43" i="1"/>
  <c r="G22" i="1"/>
  <c r="G32" i="1"/>
  <c r="G19" i="1"/>
  <c r="G33" i="1"/>
  <c r="G29" i="1"/>
  <c r="G39" i="1"/>
  <c r="G26" i="1"/>
  <c r="G40" i="1"/>
  <c r="G4" i="1"/>
  <c r="G5" i="1"/>
  <c r="G7" i="1"/>
  <c r="G9" i="1"/>
  <c r="K37" i="1"/>
  <c r="K11" i="1" a="1"/>
  <c r="K7" i="1" a="1"/>
  <c r="K7" i="1" l="1"/>
  <c r="K11" i="1"/>
  <c r="N4" i="1"/>
  <c r="K29" i="1" a="1"/>
  <c r="X31" i="1" l="1"/>
  <c r="K29" i="1"/>
  <c r="K21" i="1" a="1"/>
  <c r="V28" i="1" l="1"/>
  <c r="K21" i="1"/>
  <c r="K43" i="1" a="1"/>
  <c r="K4" i="1" a="1"/>
  <c r="X28" i="1" l="1"/>
  <c r="K4" i="1"/>
  <c r="K43" i="1"/>
  <c r="U28" i="1" l="1"/>
  <c r="V30" i="1"/>
  <c r="X30" i="1"/>
  <c r="W43" i="1"/>
  <c r="W15" i="1"/>
  <c r="U43" i="1" l="1"/>
  <c r="U41" i="1"/>
  <c r="W41" i="1"/>
  <c r="W20" i="1" l="1"/>
  <c r="V15" i="1"/>
  <c r="N5" i="1"/>
  <c r="X32" i="1" l="1"/>
  <c r="K22" i="1" a="1"/>
  <c r="W28" i="1" l="1"/>
  <c r="W31" i="1"/>
  <c r="W30" i="1"/>
  <c r="K22" i="1"/>
  <c r="K10" i="1" a="1"/>
  <c r="K16" i="1" a="1"/>
  <c r="K16" i="1" l="1"/>
  <c r="V26" i="1"/>
  <c r="K10" i="1"/>
  <c r="K18" i="1" a="1"/>
  <c r="K17" i="1" a="1"/>
  <c r="K31" i="1" a="1"/>
  <c r="X26" i="1" l="1"/>
  <c r="K18" i="1"/>
  <c r="K31" i="1"/>
  <c r="S26" i="1"/>
  <c r="W26" i="1"/>
  <c r="U26" i="1"/>
  <c r="K17" i="1"/>
  <c r="K38" i="1" a="1"/>
  <c r="V5" i="1" l="1"/>
  <c r="K38" i="1"/>
  <c r="V7" i="1" l="1"/>
  <c r="T5" i="1"/>
  <c r="R15" i="1"/>
  <c r="W16" i="1"/>
  <c r="V16" i="1"/>
  <c r="S16" i="1" l="1"/>
  <c r="S15" i="1"/>
  <c r="W17" i="1"/>
  <c r="V17" i="1"/>
  <c r="K44" i="1" a="1"/>
  <c r="X44" i="1" l="1"/>
  <c r="W44" i="1"/>
  <c r="U44" i="1"/>
  <c r="X43" i="1"/>
  <c r="X41" i="1"/>
  <c r="K44" i="1"/>
  <c r="K15" i="1" a="1"/>
  <c r="K30" i="1" a="1"/>
  <c r="K30" i="1" l="1"/>
  <c r="K15" i="1"/>
  <c r="K5" i="1" a="1"/>
  <c r="K5" i="1" l="1"/>
  <c r="N8" i="1" l="1"/>
  <c r="N9" i="1"/>
  <c r="V8" i="1"/>
  <c r="U7" i="1"/>
  <c r="U5" i="1"/>
  <c r="R38" i="1"/>
  <c r="R43" i="1"/>
  <c r="R41" i="1"/>
  <c r="R44" i="1"/>
  <c r="X38" i="1"/>
  <c r="W38" i="1"/>
  <c r="U38" i="1"/>
  <c r="I38" i="1"/>
  <c r="N6" i="1" l="1"/>
  <c r="N7" i="1"/>
  <c r="T6" i="1"/>
  <c r="V6" i="1"/>
  <c r="U6" i="1"/>
  <c r="S5" i="1"/>
  <c r="K19" i="1" a="1"/>
  <c r="X8" i="1" l="1"/>
  <c r="X9" i="1"/>
  <c r="X5" i="1"/>
  <c r="X7" i="1"/>
  <c r="X6" i="1"/>
  <c r="K19" i="1"/>
  <c r="K33" i="1" a="1"/>
  <c r="K42" i="1" a="1"/>
  <c r="K20" i="1" a="1"/>
  <c r="K33" i="1" l="1"/>
  <c r="K42" i="1"/>
  <c r="K20" i="1"/>
  <c r="K27" i="1" a="1"/>
  <c r="K8" i="1" a="1"/>
  <c r="K28" i="1" a="1"/>
  <c r="N10" i="1" l="1"/>
  <c r="N11" i="1"/>
  <c r="W5" i="1"/>
  <c r="X10" i="1"/>
  <c r="W6" i="1"/>
  <c r="W7" i="1"/>
  <c r="K27" i="1"/>
  <c r="W19" i="1"/>
  <c r="K8" i="1"/>
  <c r="W8" i="1"/>
  <c r="W9" i="1"/>
  <c r="K28" i="1"/>
  <c r="K39" i="1" a="1"/>
  <c r="K9" i="1" a="1"/>
  <c r="K9" i="1" l="1"/>
  <c r="K39" i="1"/>
  <c r="U15" i="1"/>
  <c r="V19" i="1"/>
  <c r="U16" i="1"/>
  <c r="U17" i="1"/>
  <c r="K32" i="1" a="1"/>
  <c r="X19" i="1" l="1"/>
  <c r="X21" i="1"/>
  <c r="X20" i="1"/>
  <c r="X16" i="1"/>
  <c r="X17" i="1"/>
  <c r="X15" i="1"/>
  <c r="U29" i="1"/>
  <c r="W29" i="1"/>
  <c r="X29" i="1"/>
  <c r="V29" i="1"/>
  <c r="T28" i="1"/>
  <c r="T26" i="1"/>
  <c r="K32" i="1"/>
  <c r="K6" i="1" a="1"/>
  <c r="K40" i="1" a="1"/>
  <c r="K6" i="1" l="1"/>
  <c r="U27" i="1"/>
  <c r="K40" i="1"/>
  <c r="V27" i="1" l="1"/>
  <c r="U39" i="1"/>
  <c r="X27" i="1"/>
  <c r="T15" i="1"/>
  <c r="W18" i="1"/>
  <c r="V18" i="1"/>
  <c r="T16" i="1"/>
  <c r="T17" i="1"/>
  <c r="U18" i="1"/>
  <c r="X18" i="1"/>
  <c r="R26" i="1"/>
  <c r="T27" i="1"/>
  <c r="R31" i="1"/>
  <c r="W27" i="1"/>
  <c r="S27" i="1"/>
  <c r="S39" i="1" l="1"/>
  <c r="R39" i="1"/>
  <c r="W39" i="1"/>
  <c r="S43" i="1"/>
  <c r="S41" i="1"/>
  <c r="X39" i="1"/>
  <c r="S44" i="1"/>
  <c r="S38" i="1"/>
  <c r="S37" i="1"/>
  <c r="Q39" i="1"/>
  <c r="Q44" i="1"/>
  <c r="Q37" i="1"/>
  <c r="Q43" i="1"/>
  <c r="Q41" i="1"/>
  <c r="Q38" i="1"/>
  <c r="I37" i="1"/>
  <c r="W37" i="1"/>
  <c r="J37" i="1"/>
  <c r="U37" i="1"/>
  <c r="X37" i="1"/>
  <c r="R37" i="1"/>
  <c r="J38" i="1"/>
  <c r="S40" i="1" l="1"/>
  <c r="R40" i="1"/>
  <c r="T40" i="1"/>
  <c r="T43" i="1"/>
  <c r="T41" i="1"/>
  <c r="T44" i="1"/>
  <c r="Q40" i="1"/>
  <c r="W40" i="1"/>
  <c r="T39" i="1"/>
  <c r="U40" i="1"/>
  <c r="X40" i="1"/>
  <c r="T37" i="1"/>
  <c r="T38" i="1"/>
  <c r="K41" i="1" a="1"/>
  <c r="R42" i="1" l="1"/>
  <c r="S42" i="1"/>
  <c r="V42" i="1"/>
  <c r="T42" i="1"/>
  <c r="V43" i="1"/>
  <c r="W42" i="1"/>
  <c r="U42" i="1"/>
  <c r="V44" i="1"/>
  <c r="X42" i="1"/>
  <c r="Q42" i="1"/>
  <c r="V41" i="1"/>
  <c r="V40" i="1"/>
  <c r="V39" i="1"/>
  <c r="V37" i="1"/>
  <c r="V38" i="1"/>
  <c r="K41" i="1"/>
  <c r="X4" i="1"/>
  <c r="R4" i="1"/>
  <c r="W4" i="1"/>
  <c r="V4" i="1"/>
  <c r="U4" i="1"/>
  <c r="T4" i="1"/>
  <c r="S4" i="1"/>
  <c r="K26" i="1" a="1"/>
  <c r="K26" i="1" l="1"/>
  <c r="P44" i="1"/>
  <c r="P43" i="1"/>
  <c r="P42" i="1"/>
  <c r="P41" i="1"/>
  <c r="P40" i="1"/>
  <c r="P39" i="1"/>
  <c r="P38" i="1"/>
  <c r="P37" i="1"/>
  <c r="X36" i="1"/>
  <c r="W36" i="1"/>
  <c r="V36" i="1"/>
  <c r="U36" i="1"/>
  <c r="T36" i="1"/>
  <c r="S36" i="1"/>
  <c r="R36" i="1"/>
  <c r="Q36" i="1"/>
  <c r="P33" i="1" l="1"/>
  <c r="P32" i="1"/>
  <c r="P31" i="1"/>
  <c r="P30" i="1"/>
  <c r="P29" i="1"/>
  <c r="P28" i="1"/>
  <c r="P27" i="1"/>
  <c r="P26" i="1"/>
  <c r="X25" i="1"/>
  <c r="W25" i="1"/>
  <c r="V25" i="1"/>
  <c r="U25" i="1"/>
  <c r="T25" i="1"/>
  <c r="S25" i="1"/>
  <c r="R25" i="1"/>
  <c r="Q25" i="1"/>
  <c r="X33" i="1" l="1"/>
  <c r="J26" i="1"/>
  <c r="I27" i="1"/>
  <c r="J27" i="1"/>
  <c r="I26" i="1"/>
  <c r="U33" i="1"/>
  <c r="I39" i="1"/>
  <c r="J39" i="1"/>
  <c r="I42" i="1"/>
  <c r="J42" i="1"/>
  <c r="I44" i="1"/>
  <c r="J44" i="1"/>
  <c r="I43" i="1"/>
  <c r="J43" i="1"/>
  <c r="I40" i="1"/>
  <c r="J40" i="1"/>
  <c r="I41" i="1"/>
  <c r="J41" i="1"/>
  <c r="U30" i="1"/>
  <c r="S28" i="1" l="1"/>
  <c r="S33" i="1"/>
  <c r="S30" i="1"/>
  <c r="J29" i="1" l="1"/>
  <c r="S29" i="1"/>
  <c r="T29" i="1"/>
  <c r="T33" i="1"/>
  <c r="T30" i="1"/>
  <c r="J30" i="1"/>
  <c r="V31" i="1" l="1"/>
  <c r="S31" i="1"/>
  <c r="T31" i="1"/>
  <c r="U31" i="1"/>
  <c r="J31" i="1"/>
  <c r="V33" i="1"/>
  <c r="R27" i="1" l="1"/>
  <c r="R33" i="1"/>
  <c r="R30" i="1"/>
  <c r="R28" i="1"/>
  <c r="J28" i="1"/>
  <c r="R29" i="1"/>
  <c r="W32" i="1" l="1"/>
  <c r="S32" i="1"/>
  <c r="T32" i="1"/>
  <c r="J32" i="1"/>
  <c r="U32" i="1"/>
  <c r="R32" i="1"/>
  <c r="V32" i="1"/>
  <c r="W33" i="1"/>
  <c r="J33" i="1"/>
  <c r="Q33" i="1" l="1"/>
  <c r="Q32" i="1"/>
  <c r="Q29" i="1"/>
  <c r="Q28" i="1"/>
  <c r="Q31" i="1"/>
  <c r="Q26" i="1"/>
  <c r="Q30" i="1"/>
  <c r="Q27" i="1"/>
  <c r="X14" i="1"/>
  <c r="W14" i="1"/>
  <c r="V14" i="1"/>
  <c r="U14" i="1"/>
  <c r="T14" i="1"/>
  <c r="S14" i="1"/>
  <c r="R14" i="1"/>
  <c r="Q14" i="1"/>
  <c r="P22" i="1"/>
  <c r="P21" i="1"/>
  <c r="P20" i="1"/>
  <c r="P19" i="1"/>
  <c r="P18" i="1"/>
  <c r="P17" i="1"/>
  <c r="P16" i="1"/>
  <c r="P15" i="1"/>
  <c r="I31" i="1" l="1"/>
  <c r="I30" i="1"/>
  <c r="I29" i="1"/>
  <c r="I33" i="1"/>
  <c r="I28" i="1"/>
  <c r="I32" i="1"/>
  <c r="X22" i="1"/>
  <c r="Q15" i="1" l="1"/>
  <c r="Q22" i="1"/>
  <c r="W21" i="1" l="1"/>
  <c r="W22" i="1"/>
  <c r="J22" i="1"/>
  <c r="Q21" i="1"/>
  <c r="V21" i="1" l="1"/>
  <c r="V20" i="1"/>
  <c r="V22" i="1"/>
  <c r="Q20" i="1"/>
  <c r="J21" i="1"/>
  <c r="S20" i="1" l="1"/>
  <c r="Q17" i="1"/>
  <c r="S17" i="1"/>
  <c r="S22" i="1"/>
  <c r="S21" i="1"/>
  <c r="T20" i="1"/>
  <c r="U20" i="1"/>
  <c r="U19" i="1"/>
  <c r="U21" i="1"/>
  <c r="U22" i="1"/>
  <c r="T18" i="1"/>
  <c r="T21" i="1"/>
  <c r="T22" i="1"/>
  <c r="T19" i="1"/>
  <c r="Q18" i="1"/>
  <c r="S18" i="1"/>
  <c r="Q19" i="1"/>
  <c r="S19" i="1"/>
  <c r="R18" i="1"/>
  <c r="R20" i="1"/>
  <c r="R21" i="1"/>
  <c r="R19" i="1"/>
  <c r="R22" i="1"/>
  <c r="R16" i="1"/>
  <c r="R17" i="1"/>
  <c r="Q16" i="1"/>
  <c r="J17" i="1"/>
  <c r="J16" i="1"/>
  <c r="J20" i="1"/>
  <c r="J18" i="1"/>
  <c r="J19" i="1"/>
  <c r="Q4" i="1" l="1"/>
  <c r="J15" i="1"/>
  <c r="I22" i="1" l="1"/>
  <c r="I21" i="1"/>
  <c r="I15" i="1"/>
  <c r="I20" i="1"/>
  <c r="I17" i="1"/>
  <c r="I18" i="1"/>
  <c r="I19" i="1"/>
  <c r="I16" i="1"/>
  <c r="P11" i="1"/>
  <c r="P10" i="1"/>
  <c r="P9" i="1"/>
  <c r="P8" i="1"/>
  <c r="P7" i="1"/>
  <c r="P6" i="1"/>
  <c r="P5" i="1"/>
  <c r="P4" i="1"/>
  <c r="X3" i="1"/>
  <c r="W3" i="1"/>
  <c r="V3" i="1"/>
  <c r="U3" i="1"/>
  <c r="T3" i="1"/>
  <c r="S3" i="1"/>
  <c r="R3" i="1"/>
  <c r="Q3" i="1"/>
  <c r="J4" i="1" l="1"/>
  <c r="J7" i="1" l="1"/>
  <c r="J5" i="1" l="1"/>
  <c r="J6" i="1"/>
  <c r="J9" i="1"/>
  <c r="J11" i="1"/>
  <c r="J10" i="1"/>
  <c r="U8" i="1"/>
  <c r="J8" i="1"/>
  <c r="S6" i="1" l="1"/>
  <c r="S8" i="1"/>
  <c r="U9" i="1" l="1"/>
  <c r="V9" i="1"/>
  <c r="S9" i="1"/>
  <c r="R5" i="1" l="1"/>
  <c r="R8" i="1"/>
  <c r="R6" i="1"/>
  <c r="R9" i="1"/>
  <c r="X11" i="1" l="1"/>
  <c r="U11" i="1"/>
  <c r="V11" i="1"/>
  <c r="S11" i="1"/>
  <c r="R11" i="1"/>
  <c r="Q11" i="1" l="1"/>
  <c r="Q8" i="1"/>
  <c r="Q6" i="1"/>
  <c r="Q9" i="1"/>
  <c r="Q5" i="1"/>
  <c r="T7" i="1" l="1"/>
  <c r="T8" i="1"/>
  <c r="T9" i="1"/>
  <c r="T11" i="1"/>
  <c r="R7" i="1"/>
  <c r="Q7" i="1"/>
  <c r="S7" i="1"/>
  <c r="V10" i="1" l="1"/>
  <c r="W10" i="1"/>
  <c r="W11" i="1"/>
  <c r="T10" i="1"/>
  <c r="U10" i="1"/>
  <c r="R10" i="1"/>
  <c r="Q10" i="1"/>
  <c r="S10" i="1"/>
  <c r="I8" i="1" l="1"/>
  <c r="I6" i="1"/>
  <c r="I9" i="1"/>
  <c r="I5" i="1"/>
  <c r="I11" i="1"/>
  <c r="I4" i="1"/>
  <c r="I7" i="1"/>
  <c r="I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<sst xmlns="http://schemas.openxmlformats.org/spreadsheetml/2006/main" count="231" uniqueCount="135">
  <si>
    <t>MPC
Meeting Date</t>
  </si>
  <si>
    <t>03/17/2022</t>
  </si>
  <si>
    <t>06/16/2022</t>
  </si>
  <si>
    <t>09/15/2022</t>
  </si>
  <si>
    <t>12/15/2022</t>
  </si>
  <si>
    <t>N/A</t>
  </si>
  <si>
    <t>Maturity</t>
  </si>
  <si>
    <t>Rate (%)</t>
  </si>
  <si>
    <t>Ticker</t>
  </si>
  <si>
    <t>GPSF1A Curncy</t>
  </si>
  <si>
    <t>GPSF2A Curncy</t>
  </si>
  <si>
    <t>GPSF3A Curncy</t>
  </si>
  <si>
    <t>GPSF4A Curncy</t>
  </si>
  <si>
    <t>GPSF5A Curncy</t>
  </si>
  <si>
    <t>GPSF6A Curncy</t>
  </si>
  <si>
    <t>GPSF7A Curncy</t>
  </si>
  <si>
    <t>GPSF8A Curncy</t>
  </si>
  <si>
    <t>UK MPC (SONIA)</t>
  </si>
  <si>
    <t>Month</t>
  </si>
  <si>
    <t>Cumalative
(Bps)</t>
  </si>
  <si>
    <t>Calendar (Bps)</t>
  </si>
  <si>
    <t>EU ECB (ESTR)</t>
  </si>
  <si>
    <t>ESTRON INDEX</t>
  </si>
  <si>
    <t>1d Chg
(Bps)</t>
  </si>
  <si>
    <t>1w Chg
(Bps)</t>
  </si>
  <si>
    <t>EESF1A Curncy</t>
  </si>
  <si>
    <t>EESF2A Curncy</t>
  </si>
  <si>
    <t>EESF3A Curncy</t>
  </si>
  <si>
    <t>EESF4A Curncy</t>
  </si>
  <si>
    <t>EESF5A Curncy</t>
  </si>
  <si>
    <t>EESF6A Curncy</t>
  </si>
  <si>
    <t>EESF7A Curncy</t>
  </si>
  <si>
    <t>EESF8A Curncy</t>
  </si>
  <si>
    <t>US FOMC (FEDERAL FUNDS)</t>
  </si>
  <si>
    <t>03/16/2022</t>
  </si>
  <si>
    <t>04/22/2022</t>
  </si>
  <si>
    <t>06/15/2022</t>
  </si>
  <si>
    <t>07/27/2022</t>
  </si>
  <si>
    <t>09/14/2022</t>
  </si>
  <si>
    <t>12/21/2022</t>
  </si>
  <si>
    <t>USSOFED1 Curncy</t>
  </si>
  <si>
    <t>USSOFED2 Curncy</t>
  </si>
  <si>
    <t>USSOFED3 Curncy</t>
  </si>
  <si>
    <t>USSOFED4 Curncy</t>
  </si>
  <si>
    <t>USSOFED5 Curncy</t>
  </si>
  <si>
    <t>USSOFED6 Curncy</t>
  </si>
  <si>
    <t>USSOFED7 Curncy</t>
  </si>
  <si>
    <t>01/26/2022</t>
  </si>
  <si>
    <t>09/21/2022</t>
  </si>
  <si>
    <t>USSOFED8 Curncy</t>
  </si>
  <si>
    <t>SONIO/N INDEX</t>
  </si>
  <si>
    <t>FEDL01 INDEX</t>
  </si>
  <si>
    <t>CDSF1A Curncy</t>
  </si>
  <si>
    <t>CDSF2A Curncy</t>
  </si>
  <si>
    <t>CDSF3A Curncy</t>
  </si>
  <si>
    <t>CDSF4A Curncy</t>
  </si>
  <si>
    <t>CDSF5A Curncy</t>
  </si>
  <si>
    <t>CDSF6A Curncy</t>
  </si>
  <si>
    <t>CDSF7A Curncy</t>
  </si>
  <si>
    <t>CDSF8A Curncy</t>
  </si>
  <si>
    <t>CAONREPO INDEX</t>
  </si>
  <si>
    <t>CA BOC (CAONREPO)</t>
  </si>
  <si>
    <t>ECB
Meeting Date</t>
  </si>
  <si>
    <t>FOMC
Meeting Date</t>
  </si>
  <si>
    <t>BOC
Meeting Date</t>
  </si>
  <si>
    <t>07/13/2022</t>
  </si>
  <si>
    <t>04/13/2022</t>
  </si>
  <si>
    <t>10/26/2022</t>
  </si>
  <si>
    <t>GBP</t>
  </si>
  <si>
    <t>SONIA</t>
  </si>
  <si>
    <t>Chg since
Last Meeting</t>
  </si>
  <si>
    <t>Chng Since Last Meeting</t>
  </si>
  <si>
    <t>Price @
Prior Close</t>
  </si>
  <si>
    <t>MPC CALENDAR SPREADS + 1D CHG (BPS)</t>
  </si>
  <si>
    <t>ECB CALENDAR SPREADS + 1D CHG (BPS)</t>
  </si>
  <si>
    <t>FOMC CALENDAR SPREADS + 1D CHG (BPS)</t>
  </si>
  <si>
    <t>BOC CALENDAR SPREADS + 1D CHG (BPS)</t>
  </si>
  <si>
    <t>USD</t>
  </si>
  <si>
    <t>Mid</t>
  </si>
  <si>
    <t>Cum BPs</t>
  </si>
  <si>
    <t>Start Date</t>
  </si>
  <si>
    <t>End Date</t>
  </si>
  <si>
    <t>EUR</t>
  </si>
  <si>
    <t>CAD</t>
  </si>
  <si>
    <t>FedFunds</t>
  </si>
  <si>
    <t>FEDL01 Index</t>
  </si>
  <si>
    <t>ESTR</t>
  </si>
  <si>
    <t>ESTRON Index</t>
  </si>
  <si>
    <t>SONIO/N Index</t>
  </si>
  <si>
    <t>CORRA</t>
  </si>
  <si>
    <t>CAONREPO Index</t>
  </si>
  <si>
    <t/>
  </si>
  <si>
    <t>USSOFED1</t>
  </si>
  <si>
    <t>EESF1A</t>
  </si>
  <si>
    <t>GPSF1A</t>
  </si>
  <si>
    <t>CDSF1A</t>
  </si>
  <si>
    <t>USSOFED2</t>
  </si>
  <si>
    <t>EESF2A</t>
  </si>
  <si>
    <t>GPSF2A</t>
  </si>
  <si>
    <t>CDSF2A</t>
  </si>
  <si>
    <t>USSOFED3</t>
  </si>
  <si>
    <t>EESF3A</t>
  </si>
  <si>
    <t>GPSF3A</t>
  </si>
  <si>
    <t>CDSF3A</t>
  </si>
  <si>
    <t>USSOFED4</t>
  </si>
  <si>
    <t>EESF4A</t>
  </si>
  <si>
    <t>GPSF4A</t>
  </si>
  <si>
    <t>CDSF4A</t>
  </si>
  <si>
    <t>USSOFED5</t>
  </si>
  <si>
    <t>EESF5A</t>
  </si>
  <si>
    <t>GPSF5A</t>
  </si>
  <si>
    <t>CDSF5A</t>
  </si>
  <si>
    <t>USSOFED6</t>
  </si>
  <si>
    <t>EESF6A</t>
  </si>
  <si>
    <t>GPSF6A</t>
  </si>
  <si>
    <t>CDSF6A</t>
  </si>
  <si>
    <t>USSOFED7</t>
  </si>
  <si>
    <t>EESF7A</t>
  </si>
  <si>
    <t>GPSF7A</t>
  </si>
  <si>
    <t>CDSF7A</t>
  </si>
  <si>
    <t>USSOFED8</t>
  </si>
  <si>
    <t>EESF8A</t>
  </si>
  <si>
    <t>GPSF8A</t>
  </si>
  <si>
    <t>CDSF8A</t>
  </si>
  <si>
    <t>12/14/2022</t>
  </si>
  <si>
    <t>1d ∆ BPs</t>
  </si>
  <si>
    <t>1w ∆ BPs</t>
  </si>
  <si>
    <t>{GB} UK MPC Indic Run</t>
  </si>
  <si>
    <t>{EU} EU ECB Indic Run</t>
  </si>
  <si>
    <t>{US} US FOMC Indic Run</t>
  </si>
  <si>
    <t>{CA} CA BOC Indic Run</t>
  </si>
  <si>
    <t>Calendar
(%)</t>
  </si>
  <si>
    <t>Calendar</t>
  </si>
  <si>
    <t>Spot</t>
  </si>
  <si>
    <t>Mid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</si>
</sst>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%"/>
    <numFmt numFmtId="167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i/>
      <sz val="11"/>
      <color theme="9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5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2" fontId="0" fillId="0" borderId="0" xfId="0" applyNumberFormat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quotePrefix="1"/>
    <xf numFmtId="0" fontId="0" fillId="0" borderId="1" xfId="0" applyFill="1" applyBorder="1" applyAlignment="1">
      <alignment horizontal="center"/>
    </xf>
    <xf numFmtId="0" fontId="3" fillId="4" borderId="0" xfId="2" applyFont="1" applyFill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5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16" fontId="0" fillId="0" borderId="0" xfId="0" quotePrefix="1" applyNumberFormat="1"/>
    <xf numFmtId="16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/>
    <xf numFmtId="0" fontId="6" fillId="4" borderId="0" xfId="0" applyFont="1" applyFill="1"/>
    <xf numFmtId="0" fontId="10" fillId="4" borderId="0" xfId="0" applyFont="1" applyFill="1" applyAlignment="1">
      <alignment horizontal="center"/>
    </xf>
    <xf numFmtId="0" fontId="0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3" borderId="1" xfId="0" applyNumberFormat="1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0" fillId="2" borderId="6" xfId="0" applyNumberFormat="1" applyFont="1" applyFill="1" applyBorder="1" applyAlignment="1">
      <alignment horizontal="center"/>
    </xf>
    <xf numFmtId="0" fontId="0" fillId="0" borderId="0" xfId="0" applyFont="1" applyAlignment="1"/>
    <xf numFmtId="0" fontId="6" fillId="4" borderId="0" xfId="0" applyFont="1" applyFill="1" applyBorder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Alignment="1"/>
    <xf numFmtId="17" fontId="1" fillId="2" borderId="7" xfId="0" applyNumberFormat="1" applyFont="1" applyFill="1" applyBorder="1" applyAlignment="1">
      <alignment horizontal="center" vertical="center"/>
    </xf>
    <xf numFmtId="17" fontId="1" fillId="2" borderId="7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17" fontId="1" fillId="2" borderId="6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 applyAlignment="1"/>
    <xf numFmtId="167" fontId="0" fillId="0" borderId="1" xfId="0" applyNumberFormat="1" applyBorder="1" applyAlignment="1">
      <alignment horizontal="center"/>
    </xf>
  </cellXfs>
  <cellStyles count="3">
    <cellStyle name="blp_column_header" xfId="2" xr:uid="{C50CF2FF-C01A-4D2A-94AE-82771CCB5BC2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>
        <v>0.91139999999999999</v>
        <stp/>
        <stp>BDP|947221693897376861|22</stp>
        <stp>USSOFED6 Curncy</stp>
        <stp>LAST_PRICE</stp>
        <tr r="F31" s="1"/>
      </tp>
      <tp>
        <v>0.78</v>
        <stp/>
        <stp>BDP|5772943704267873211|22</stp>
        <stp>GPSF3A Curncy</stp>
        <stp>LAST_PRICE</stp>
        <tr r="F6" s="1"/>
      </tp>
      <tp>
        <v>2.5000000000000001E-2</v>
        <stp/>
        <stp>BDP|2594975520386571745|22</stp>
        <stp>GPSF5A Curncy</stp>
        <stp>RT_PX_CHG_NET_1D</stp>
        <tr r="K8" s="1"/>
        <tr r="F10" s="9"/>
      </tp>
      <tp>
        <v>2.3E-2</v>
        <stp/>
        <stp>BDP|8030517496136010319|22</stp>
        <stp>CDSF6A Curncy</stp>
        <stp>RT_PX_CHG_NET_1D</stp>
        <tr r="K42" s="1"/>
        <tr r="O24" s="9"/>
      </tp>
      <tp>
        <v>0</v>
        <stp/>
        <stp>BDP|3365725092923657572|22</stp>
        <stp>EESF3A Curncy</stp>
        <stp>RT_PX_CHG_NET_1D</stp>
        <tr r="K17" s="1"/>
        <tr r="O8" s="9"/>
      </tp>
      <tp>
        <v>0.35249999999999998</v>
        <stp/>
        <stp>BDP|485513379524940503|22</stp>
        <stp>USSOFED2 Curncy</stp>
        <stp>LAST_PRICE</stp>
        <tr r="F27" s="1"/>
      </tp>
      <tp>
        <v>5.0000000000000001E-4</v>
        <stp/>
        <stp>BDP|9613084770987210822|22</stp>
        <stp>CDSF2A Curncy</stp>
        <stp>RT_PX_CHG_NET_1D</stp>
        <tr r="K38" s="1"/>
        <tr r="O20" s="9"/>
      </tp>
      <tp>
        <v>3.6999999999999998E-2</v>
        <stp/>
        <stp>BDP|3253407372922460412|22</stp>
        <stp>GPSF6A Curncy</stp>
        <stp>RT_PX_CHG_NET_1D</stp>
        <tr r="K9" s="1"/>
        <tr r="F11" s="9"/>
      </tp>
      <tp>
        <v>0.4375</v>
        <stp/>
        <stp>BDP|4944552386370874588|22</stp>
        <stp>GPSF1A Curncy</stp>
        <stp>LAST_PRICE</stp>
        <tr r="F4" s="1"/>
      </tp>
      <tp>
        <v>1.127</v>
        <stp/>
        <stp>BDP|791649315895821845|22</stp>
        <stp>USSOFED8 Curncy</stp>
        <stp>LAST_PRICE</stp>
        <tr r="F33" s="1"/>
      </tp>
      <tp>
        <v>-4.1999999999999997E-3</v>
        <stp/>
        <stp>BDP|4728108362514396176|22</stp>
        <stp>EESF6A Curncy</stp>
        <stp>RT_PX_CHG_NET_1D</stp>
        <tr r="K20" s="1"/>
        <tr r="O11" s="9"/>
      </tp>
      <tp>
        <v>-3.5999999999999997E-2</v>
        <stp/>
        <stp>BDP|7258573758261340613|22</stp>
        <stp>EESF8A Curncy</stp>
        <stp>RT_PX_CHG_NET_1D</stp>
        <tr r="K22" s="1"/>
        <tr r="O13" s="9"/>
      </tp>
      <tp>
        <v>2.2000000000000001E-3</v>
        <stp/>
        <stp>BDP|6559556979042109616|22</stp>
        <stp>EESF2A Curncy</stp>
        <stp>RT_PX_CHG_NET_1D</stp>
        <tr r="K16" s="1"/>
        <tr r="O7" s="9"/>
      </tp>
      <tp>
        <v>0.66869999999999996</v>
        <stp/>
        <stp>BDP|571900718040740924|22</stp>
        <stp>USSOFED4 Curncy</stp>
        <stp>LAST_PRICE</stp>
        <tr r="F29" s="1"/>
      </tp>
      <tp>
        <v>0</v>
        <stp/>
        <stp>BDP|6829315763681916987|22</stp>
        <stp>CDSF1A Curncy</stp>
        <stp>RT_PX_CHG_NET_1D</stp>
        <tr r="K37" s="1"/>
        <tr r="O19" s="9"/>
      </tp>
      <tp>
        <v>1E-3</v>
        <stp/>
        <stp>BDP|4107089322392359119|22</stp>
        <stp>EESF1A Curncy</stp>
        <stp>RT_PX_CHG_NET_1D</stp>
        <tr r="K15" s="1"/>
        <tr r="O6" s="9"/>
      </tp>
      <tp t="s">
        <v>#N/A Requesting Data...4236861896</v>
        <stp/>
        <stp>BDP|15988026164019723003</stp>
        <tr r="L15" s="1"/>
        <tr r="P6" s="9"/>
      </tp>
      <tp t="s">
        <v>#N/A Requesting Data...4023290434</v>
        <stp/>
        <stp>BDP|16462266789000639627</stp>
        <tr r="M16" s="1"/>
      </tp>
      <tp t="s">
        <v>#N/A Requesting Data...3952633507</v>
        <stp/>
        <stp>BDP|17485712518523661851</stp>
        <tr r="H28" s="1"/>
      </tp>
      <tp t="s">
        <v>#N/A Requesting Data...4119075306</v>
        <stp/>
        <stp>BDP|11183750686714919135</stp>
        <tr r="H41" s="1"/>
      </tp>
      <tp>
        <v>-0.56699999999999995</v>
        <stp/>
        <stp>BDP|3121914464396905417|22</stp>
        <stp>EESF3A Curncy</stp>
        <stp>LAST_PRICE</stp>
        <tr r="F17" s="1"/>
      </tp>
      <tp t="s">
        <v>#N/A Requesting Data...4246184388</v>
        <stp/>
        <stp>BDP|17657336383922760544</stp>
        <tr r="H24" s="9"/>
      </tp>
      <tp t="s">
        <v>#N/A Requesting Data...4151707597</v>
        <stp/>
        <stp>BDP|11117417177411292805</stp>
        <tr r="I21" s="9"/>
      </tp>
      <tp t="s">
        <v>#N/A Requesting Data...4294680553</v>
        <stp/>
        <stp>BDP|14225817536197159339</stp>
        <tr r="L38" s="1"/>
        <tr r="P20" s="9"/>
      </tp>
      <tp t="s">
        <v>#N/A Requesting Data...4227491468</v>
        <stp/>
        <stp>BDP|14337068618378230525</stp>
        <tr r="R26" s="9"/>
      </tp>
      <tp t="s">
        <v>#N/A Requesting Data...4282684219</v>
        <stp/>
        <stp>BDP|14988768939819322187</stp>
        <tr r="H38" s="1"/>
      </tp>
      <tp t="s">
        <v>#N/A Requesting Data...4194825159</v>
        <stp/>
        <stp>BDP|18328768723387087285</stp>
        <tr r="H8" s="1"/>
      </tp>
      <tp t="s">
        <v>#N/A Requesting Data...4206835098</v>
        <stp/>
        <stp>BDP|12280690394214718071</stp>
        <tr r="I8" s="9"/>
      </tp>
      <tp t="s">
        <v>#N/A Requesting Data...4076127553</v>
        <stp/>
        <stp>BDP|11748639022159792527</stp>
        <tr r="Q21" s="9"/>
      </tp>
      <tp t="s">
        <v>#N/A Requesting Data...4026644954</v>
        <stp/>
        <stp>BDP|14135558963139212713</stp>
        <tr r="M6" s="1"/>
      </tp>
      <tp t="s">
        <v>#N/A Requesting Data...4205274364</v>
        <stp/>
        <stp>BDP|16853223085307842230</stp>
        <tr r="I20" s="9"/>
      </tp>
      <tp>
        <v>1.6999999999999999E-3</v>
        <stp/>
        <stp>BDP|11674828860568951645|22</stp>
        <stp>USSOFED1 Curncy</stp>
        <stp>RT_PX_CHG_NET_1D</stp>
        <tr r="K26" s="1"/>
        <tr r="F19" s="9"/>
      </tp>
      <tp t="s">
        <v>#N/A Requesting Data...4060666103</v>
        <stp/>
        <stp>BDP|14716206285122798286</stp>
        <tr r="M43" s="1"/>
      </tp>
      <tp t="s">
        <v>#N/A Requesting Data...4183213105</v>
        <stp/>
        <stp>BDP|12847671298881746236</stp>
        <tr r="I9" s="9"/>
      </tp>
      <tp t="s">
        <v>#N/A Requesting Data...4198485781</v>
        <stp/>
        <stp>BDP|12187821027663732574</stp>
        <tr r="Q23" s="9"/>
      </tp>
      <tp t="s">
        <v>#N/A Requesting Data...4267735543</v>
        <stp/>
        <stp>BDP|11335342391483443658</stp>
        <tr r="L44" s="1"/>
        <tr r="P26" s="9"/>
      </tp>
      <tp t="s">
        <v>#N/A Requesting Data...4100662285</v>
        <stp/>
        <stp>BDP|13946483094224350404</stp>
        <tr r="H15" s="1"/>
      </tp>
      <tp>
        <v>9.2999999999999992E-3</v>
        <stp/>
        <stp>BDP|10354183277432988499|22</stp>
        <stp>USSOFED2 Curncy</stp>
        <stp>RT_PX_CHG_NET_1D</stp>
        <tr r="K27" s="1"/>
        <tr r="F20" s="9"/>
      </tp>
      <tp t="s">
        <v>#N/A Requesting Data...4214619499</v>
        <stp/>
        <stp>BDP|17535121950438276477</stp>
        <tr r="M9" s="1"/>
      </tp>
      <tp t="s">
        <v>#N/A Requesting Data...4085948923</v>
        <stp/>
        <stp>BDP|11389217964098552266</stp>
        <tr r="Q22" s="9"/>
      </tp>
      <tp t="s">
        <v>#N/A Requesting Data...4243744184</v>
        <stp/>
        <stp>BDP|17123867860097425175</stp>
        <tr r="M29" s="1"/>
      </tp>
      <tp t="s">
        <v>#N/A Requesting Data...4152401461</v>
        <stp/>
        <stp>BDP|10599361542250042878</stp>
        <tr r="H11" s="1"/>
      </tp>
      <tp t="s">
        <v>#N/A Requesting Data...4110423463</v>
        <stp/>
        <stp>BDP|10174774524779987087</stp>
        <tr r="G17" s="9"/>
      </tp>
      <tp t="s">
        <v>#N/A Requesting Data...4119516160</v>
        <stp/>
        <stp>BDP|13110104882125143301</stp>
        <tr r="Q9" s="9"/>
      </tp>
      <tp t="s">
        <v>#N/A Requesting Data...4193414300</v>
        <stp/>
        <stp>BDP|10682418761027158931</stp>
        <tr r="Q7" s="9"/>
      </tp>
      <tp t="s">
        <v>#N/A Requesting Data...4162288555</v>
        <stp/>
        <stp>BDP|18139139574257277536</stp>
        <tr r="M17" s="1"/>
      </tp>
      <tp t="s">
        <v>#N/A Requesting Data...4267889255</v>
        <stp/>
        <stp>BDP|13532801358446028558</stp>
        <tr r="H25" s="9"/>
      </tp>
      <tp>
        <v>-0.47920000000000001</v>
        <stp/>
        <stp>BDP|6612017046318134270|22</stp>
        <stp>EESF6A Curncy</stp>
        <stp>LAST_PRICE</stp>
        <tr r="F20" s="1"/>
      </tp>
      <tp t="s">
        <v>#N/A Requesting Data...4118387187</v>
        <stp/>
        <stp>BDP|17129006294621633287</stp>
        <tr r="L9" s="1"/>
        <tr r="G11" s="9"/>
      </tp>
      <tp>
        <v>-0.44900000000000001</v>
        <stp/>
        <stp>BDP|7733959897817283812|22</stp>
        <stp>EESF7A Curncy</stp>
        <stp>LAST_PRICE</stp>
        <tr r="F21" s="1"/>
      </tp>
      <tp t="s">
        <v>#N/A Requesting Data...4194458708</v>
        <stp/>
        <stp>BDP|11409052017688840530</stp>
        <tr r="H43" s="1"/>
      </tp>
      <tp t="s">
        <v>#N/A Requesting Data...4121473396</v>
        <stp/>
        <stp>BDP|14996043982912190327</stp>
        <tr r="R13" s="9"/>
      </tp>
      <tp t="s">
        <v>#N/A Requesting Data...4239334938</v>
        <stp/>
        <stp>BDP|18056914179428307382</stp>
        <tr r="M41" s="1"/>
      </tp>
      <tp t="s">
        <v>#N/A Requesting Data...4178730167</v>
        <stp/>
        <stp>BDP|11082812463167693531</stp>
        <tr r="H21" s="1"/>
      </tp>
      <tp t="s">
        <v>#N/A Requesting Data...4173335467</v>
        <stp/>
        <stp>BDP|13669820846676192457</stp>
        <tr r="I24" s="9"/>
      </tp>
      <tp t="s">
        <v>#N/A Requesting Data...4252801080</v>
        <stp/>
        <stp>BDP|14210482015536141544</stp>
        <tr r="H33" s="1"/>
      </tp>
      <tp t="s">
        <v>#N/A Requesting Data...4168700163</v>
        <stp/>
        <stp>BDP|17333180193124601947</stp>
        <tr r="I6" s="9"/>
      </tp>
      <tp t="s">
        <v>#N/A Requesting Data...4188538672</v>
        <stp/>
        <stp>BDP|10929356771024701273</stp>
        <tr r="M22" s="1"/>
      </tp>
      <tp t="s">
        <v>#N/A Requesting Data...4212910966</v>
        <stp/>
        <stp>BDP|15060510848464677236</stp>
        <tr r="L42" s="1"/>
        <tr r="P24" s="9"/>
      </tp>
      <tp t="s">
        <v>#N/A Requesting Data...4218638475</v>
        <stp/>
        <stp>BDP|18091079267444567941</stp>
        <tr r="M20" s="1"/>
      </tp>
      <tp t="s">
        <v>#N/A Requesting Data...4216590715</v>
        <stp/>
        <stp>BDP|10588017749662079580</stp>
        <tr r="M27" s="1"/>
      </tp>
      <tp t="s">
        <v>#N/A Requesting Data...4195996654</v>
        <stp/>
        <stp>BDP|17488770724588181908</stp>
        <tr r="I26" s="9"/>
      </tp>
      <tp t="s">
        <v>#N/A Requesting Data...4170866107</v>
        <stp/>
        <stp>BDP|18409750277328704376</stp>
        <tr r="H23" s="9"/>
      </tp>
      <tp t="s">
        <v>#N/A Requesting Data...4279381422</v>
        <stp/>
        <stp>BDP|13458694344197508659</stp>
        <tr r="Q25" s="9"/>
      </tp>
      <tp t="s">
        <v>#N/A Requesting Data...4209639883</v>
        <stp/>
        <stp>BDP|14374898575768143375</stp>
        <tr r="H4" s="1"/>
      </tp>
      <tp t="s">
        <v>#N/A Requesting Data...4269589943</v>
        <stp/>
        <stp>BDP|17846337250464373515</stp>
        <tr r="L8" s="1"/>
        <tr r="G10" s="9"/>
      </tp>
      <tp t="s">
        <v>#N/A Requesting Data...4261220024</v>
        <stp/>
        <stp>BDP|17877262422930209768</stp>
        <tr r="H7" s="1"/>
      </tp>
      <tp>
        <v>1.41</v>
        <stp/>
        <stp>BDP|2581527370305198109|22</stp>
        <stp>CDSF6A Curncy</stp>
        <stp>LAST_PRICE</stp>
        <tr r="F42" s="1"/>
      </tp>
      <tp>
        <v>-0.51259999999999994</v>
        <stp/>
        <stp>BDP|7820292816855524422|22</stp>
        <stp>EESF5A Curncy</stp>
        <stp>LAST_PRICE</stp>
        <tr r="F19" s="1"/>
      </tp>
      <tp t="s">
        <v>#N/A Requesting Data...4259761293</v>
        <stp/>
        <stp>BDP|15943696798922591827</stp>
        <tr r="L27" s="1"/>
        <tr r="G20" s="9"/>
      </tp>
      <tp t="s">
        <v>#N/A Requesting Data...4179658257</v>
        <stp/>
        <stp>BDP|16626932579999711151</stp>
        <tr r="M10" s="1"/>
      </tp>
      <tp t="s">
        <v>#N/A Requesting Data...4205539090</v>
        <stp/>
        <stp>BDP|17467005567917718654</stp>
        <tr r="M40" s="1"/>
      </tp>
      <tp t="s">
        <v>#N/A Requesting Data...4239408699</v>
        <stp/>
        <stp>BDP|10634334476771267543</stp>
        <tr r="M42" s="1"/>
      </tp>
      <tp t="s">
        <v>#N/A Requesting Data...4220210181</v>
        <stp/>
        <stp>BDP|17833713610971886071</stp>
        <tr r="L26" s="1"/>
        <tr r="G19" s="9"/>
      </tp>
      <tp>
        <v>1.2E-2</v>
        <stp/>
        <stp>BDP|16289565742621494886|22</stp>
        <stp>USSOFED8 Curncy</stp>
        <stp>RT_PX_CHG_NET_1D</stp>
        <tr r="K33" s="1"/>
        <tr r="F26" s="9"/>
      </tp>
      <tp t="s">
        <v>#N/A Requesting Data...4229219697</v>
        <stp/>
        <stp>BDP|15799216899797201852</stp>
        <tr r="I19" s="9"/>
      </tp>
      <tp t="s">
        <v>#N/A Requesting Data...4238598701</v>
        <stp/>
        <stp>BDP|12817878644568408778</stp>
        <tr r="M37" s="1"/>
      </tp>
      <tp t="s">
        <v>#N/A Requesting Data...4233409434</v>
        <stp/>
        <stp>BDP|14885990393202579764</stp>
        <tr r="H19" s="9"/>
      </tp>
      <tp t="s">
        <v>#N/A Requesting Data...4286399571</v>
        <stp/>
        <stp>BDP|14334091055465685594</stp>
        <tr r="H22" s="9"/>
      </tp>
      <tp t="s">
        <v>#N/A Requesting Data...4251835909</v>
        <stp/>
        <stp>BDP|15515129373881741332</stp>
        <tr r="P4" s="9"/>
      </tp>
      <tp>
        <v>-0.57499999999999996</v>
        <stp/>
        <stp>BDP|7876282716554900400|22</stp>
        <stp>EESF1A Curncy</stp>
        <stp>LAST_PRICE</stp>
        <tr r="F15" s="1"/>
      </tp>
      <tp>
        <v>0.08</v>
        <stp/>
        <stp>BDP|4972548601661474478|22</stp>
        <stp>FEDL01 Index</stp>
        <stp>LAST_PRICE</stp>
        <tr r="D17" s="9"/>
      </tp>
      <tp t="s">
        <v>#N/A Requesting Data...4233141351</v>
        <stp/>
        <stp>BDP|18047781096954545431</stp>
        <tr r="L32" s="1"/>
        <tr r="G25" s="9"/>
      </tp>
      <tp t="s">
        <v>#N/A Requesting Data...4286628394</v>
        <stp/>
        <stp>BDP|16976737130335456153</stp>
        <tr r="L37" s="1"/>
        <tr r="P19" s="9"/>
      </tp>
      <tp>
        <v>-0.57079999999999997</v>
        <stp/>
        <stp>BDP|1377644801674531031|22</stp>
        <stp>EESF2A Curncy</stp>
        <stp>LAST_PRICE</stp>
        <tr r="F16" s="1"/>
      </tp>
      <tp t="s">
        <v>#N/A Requesting Data...4284479138</v>
        <stp/>
        <stp>BDP|12987527860240732738</stp>
        <tr r="H18" s="1"/>
      </tp>
      <tp t="s">
        <v>#N/A Requesting Data...4285607370</v>
        <stp/>
        <stp>BDP|15005502279592034397</stp>
        <tr r="L30" s="1"/>
        <tr r="G23" s="9"/>
      </tp>
      <tp t="s">
        <v>#N/A Requesting Data...4259198302</v>
        <stp/>
        <stp>BDP|17067461143152883383</stp>
        <tr r="H39" s="1"/>
      </tp>
      <tp t="s">
        <v>#N/A Requesting Data...4254045492</v>
        <stp/>
        <stp>BDP|17818962137933427899</stp>
        <tr r="H17" s="1"/>
      </tp>
      <tp t="s">
        <v>#N/A Requesting Data...4294441344</v>
        <stp/>
        <stp>BDP|12818563440830149478</stp>
        <tr r="L18" s="1"/>
        <tr r="P9" s="9"/>
      </tp>
      <tp t="s">
        <v>#N/A Requesting Data...4274053943</v>
        <stp/>
        <stp>BDP|10054516724568515882</stp>
        <tr r="L17" s="1"/>
        <tr r="P8" s="9"/>
      </tp>
      <tp t="s">
        <v>#N/A Requesting Data...4271243023</v>
        <stp/>
        <stp>BDP|14522086108485806606</stp>
        <tr r="I23" s="9"/>
      </tp>
      <tp t="s">
        <v>#N/A Requesting Data...4265520109</v>
        <stp/>
        <stp>BDP|13138772963006722360</stp>
        <tr r="R9" s="9"/>
      </tp>
      <tp>
        <v>0.08</v>
        <stp/>
        <stp>BDP|14609990654389697244|22</stp>
        <stp>FEDL01 INDEX</stp>
        <stp>LAST_PRICE</stp>
        <tr r="F24" s="1"/>
      </tp>
      <tp t="s">
        <v>#N/A Requesting Data...4290937400</v>
        <stp/>
        <stp>BDP|17388968542629094797</stp>
        <tr r="H29" s="1"/>
      </tp>
      <tp t="s">
        <v>#N/A Requesting Data...4281025546</v>
        <stp/>
        <stp>BDP|13587109977834715557</stp>
        <tr r="R21" s="9"/>
      </tp>
      <tp t="s">
        <v>#N/A Requesting Data...4283258227</v>
        <stp/>
        <stp>BDP|15754600934061394523</stp>
        <tr r="H7" s="9"/>
      </tp>
      <tp t="s">
        <v>#N/A Requesting Data...4290000087</v>
        <stp/>
        <stp>BDP|15301463846687936681</stp>
        <tr r="M5" s="1"/>
      </tp>
      <tp t="s">
        <v>#N/A Requesting Data...4289744350</v>
        <stp/>
        <stp>BDP|10838583602945269476</stp>
        <tr r="L6" s="1"/>
        <tr r="G8" s="9"/>
      </tp>
      <tp t="s">
        <v>#N/A Requesting Data...4294072798</v>
        <stp/>
        <stp>BDP|15530669316727397105</stp>
        <tr r="L33" s="1"/>
        <tr r="G26" s="9"/>
      </tp>
      <tp>
        <v>1.569</v>
        <stp/>
        <stp>BDP|3798055120343764322|22</stp>
        <stp>CDSF7A Curncy</stp>
        <stp>LAST_PRICE</stp>
        <tr r="F43" s="1"/>
      </tp>
      <tp t="s">
        <v>#N/A Requesting Data...479447178</v>
        <stp/>
        <stp>BDP|14291554509954861085</stp>
        <tr r="H10" s="9"/>
      </tp>
      <tp t="s">
        <v>#N/A Requesting Data...1728118682</v>
        <stp/>
        <stp>BDP|15701356324909700817</stp>
        <tr r="R8" s="9"/>
      </tp>
      <tp t="s">
        <v>#N/A Requesting Data...242369330</v>
        <stp/>
        <stp>BDP|12789141851475525615</stp>
        <tr r="I13" s="9"/>
      </tp>
      <tp t="s">
        <v>#N/A Requesting Data...807845975</v>
        <stp/>
        <stp>BDP|16185402206691276632</stp>
        <tr r="H26" s="9"/>
      </tp>
    </main>
    <main first="bofaddin.rtdserver">
      <tp>
        <v>1.294</v>
        <stp/>
        <stp>BDP|659887042132516127|22</stp>
        <stp>GPSF8A Curncy</stp>
        <stp>LAST_PRICE</stp>
        <tr r="F11" s="1"/>
      </tp>
      <tp>
        <v>1.091</v>
        <stp/>
        <stp>BDP|776822316515337698|22</stp>
        <stp>GPSF5A Curncy</stp>
        <stp>LAST_PRICE</stp>
        <tr r="F8" s="1"/>
      </tp>
      <tp>
        <v>0</v>
        <stp/>
        <stp>BDP|16586545734979060328|22</stp>
        <stp>CDSF3A Curncy</stp>
        <stp>RT_PX_CHG_NET_1D</stp>
        <tr r="K39" s="1"/>
        <tr r="O21" s="9"/>
      </tp>
      <tp>
        <v>3.2000000000000001E-2</v>
        <stp/>
        <stp>BDP|13397513942257418252|22</stp>
        <stp>GPSF3A Curncy</stp>
        <stp>RT_PX_CHG_NET_1D</stp>
        <tr r="K6" s="1"/>
        <tr r="F8" s="9"/>
      </tp>
      <tp>
        <v>-1E-3</v>
        <stp/>
        <stp>BDP|9305261826542135243|22</stp>
        <stp>ESTRON Index</stp>
        <stp>RT_PX_CHG_NET_1D</stp>
        <tr r="O4" s="9"/>
      </tp>
      <tp>
        <v>1.4999999999999999E-2</v>
        <stp/>
        <stp>BDP|16646804978131362808|22</stp>
        <stp>CDSF5A Curncy</stp>
        <stp>RT_PX_CHG_NET_1D</stp>
        <tr r="K41" s="1"/>
        <tr r="O23" s="9"/>
      </tp>
      <tp>
        <v>3.1E-2</v>
        <stp/>
        <stp>BDP|14588572967213851632|22</stp>
        <stp>GPSF2A Curncy</stp>
        <stp>RT_PX_CHG_NET_1D</stp>
        <tr r="K5" s="1"/>
        <tr r="F7" s="9"/>
      </tp>
      <tp>
        <v>3.6499999999999998E-2</v>
        <stp/>
        <stp>BDP|11410095942116867593|22</stp>
        <stp>GPSF4A Curncy</stp>
        <stp>RT_PX_CHG_NET_1D</stp>
        <tr r="K7" s="1"/>
        <tr r="F9" s="9"/>
      </tp>
      <tp>
        <v>4.2000000000000003E-2</v>
        <stp/>
        <stp>BDP|17347594877193714210|22</stp>
        <stp>GPSF7A Curncy</stp>
        <stp>RT_PX_CHG_NET_1D</stp>
        <tr r="K10" s="1"/>
        <tr r="F12" s="9"/>
      </tp>
      <tp>
        <v>-4.0000000000000001E-3</v>
        <stp/>
        <stp>BDP|17696654061981054650|22</stp>
        <stp>EESF7A Curncy</stp>
        <stp>RT_PX_CHG_NET_1D</stp>
        <tr r="K21" s="1"/>
        <tr r="O12" s="9"/>
      </tp>
      <tp>
        <v>1.9E-2</v>
        <stp/>
        <stp>BDP|17328507621245975791|22</stp>
        <stp>GPSF1A Curncy</stp>
        <stp>RT_PX_CHG_NET_1D</stp>
        <tr r="K4" s="1"/>
        <tr r="F6" s="9"/>
      </tp>
      <tp>
        <v>4.3999999999999997E-2</v>
        <stp/>
        <stp>BDP|11785121481834513992|22</stp>
        <stp>GPSF8A Curncy</stp>
        <stp>RT_PX_CHG_NET_1D</stp>
        <tr r="K11" s="1"/>
        <tr r="F13" s="9"/>
      </tp>
      <tp>
        <v>5.8999999999999997E-2</v>
        <stp/>
        <stp>BDP|10336196046374261344|22</stp>
        <stp>CDSF8A Curncy</stp>
        <stp>RT_PX_CHG_NET_1D</stp>
        <tr r="K44" s="1"/>
        <tr r="O26" s="9"/>
      </tp>
      <tp>
        <v>1.2999999999999999E-2</v>
        <stp/>
        <stp>BDP|10193988283721751817|22</stp>
        <stp>CDSF7A Curncy</stp>
        <stp>RT_PX_CHG_NET_1D</stp>
        <tr r="K43" s="1"/>
        <tr r="O25" s="9"/>
      </tp>
      <tp>
        <v>-3.5999999999999999E-3</v>
        <stp/>
        <stp>BDP|11624747788206562075|22</stp>
        <stp>EESF5A Curncy</stp>
        <stp>RT_PX_CHG_NET_1D</stp>
        <tr r="K19" s="1"/>
        <tr r="O10" s="9"/>
      </tp>
      <tp>
        <v>1.7090000000000001</v>
        <stp/>
        <stp>BDP|461349622322814622|22</stp>
        <stp>CDSF8A Curncy</stp>
        <stp>LAST_PRICE</stp>
        <tr r="F44" s="1"/>
      </tp>
      <tp>
        <v>0.18</v>
        <stp/>
        <stp>BDP|15074316450468533671|22</stp>
        <stp>CAONREPO Index</stp>
        <stp>LAST_PRICE</stp>
        <tr r="M17" s="9"/>
      </tp>
      <tp>
        <v>-3.5999999999999999E-3</v>
        <stp/>
        <stp>BDP|14911093990249747033|22</stp>
        <stp>EESF4A Curncy</stp>
        <stp>RT_PX_CHG_NET_1D</stp>
        <tr r="K18" s="1"/>
        <tr r="O9" s="9"/>
      </tp>
      <tp t="s">
        <v>#N/A Requesting Data...3395086129</v>
        <stp/>
        <stp>BDP|5036737435139020498</stp>
        <tr r="H30" s="1"/>
      </tp>
      <tp t="s">
        <v>#N/A Requesting Data...4179798936</v>
        <stp/>
        <stp>BDP|2859410496523338032</stp>
        <tr r="R25" s="9"/>
      </tp>
      <tp t="s">
        <v>#N/A Requesting Data...1271459119</v>
        <stp/>
        <stp>BDP|8525128701344078154</stp>
        <tr r="H27" s="1"/>
      </tp>
      <tp t="s">
        <v>#N/A Requesting Data...795009444</v>
        <stp/>
        <stp>BDP|7645890540757875048</stp>
        <tr r="L40" s="1"/>
        <tr r="P22" s="9"/>
      </tp>
      <tp t="s">
        <v>#N/A Requesting Data...939391690</v>
        <stp/>
        <stp>BDP|8635092150617058759</stp>
        <tr r="R7" s="9"/>
      </tp>
      <tp t="s">
        <v>#N/A Requesting Data...3108633667</v>
        <stp/>
        <stp>BDP|7342682977173157876</stp>
        <tr r="L31" s="1"/>
        <tr r="G24" s="9"/>
      </tp>
      <tp t="s">
        <v>#N/A Requesting Data...2191402111</v>
        <stp/>
        <stp>BDP|9754439940891495591</stp>
        <tr r="M8" s="1"/>
      </tp>
      <tp t="s">
        <v>#N/A Requesting Data...1163996702</v>
        <stp/>
        <stp>BDP|8283701034949728881</stp>
        <tr r="H40" s="1"/>
      </tp>
      <tp t="s">
        <v>#N/A Requesting Data...2506778344</v>
        <stp/>
        <stp>BDP|5495124406291138837</stp>
        <tr r="H5" s="1"/>
      </tp>
      <tp>
        <v>0.98399999999999999</v>
        <stp/>
        <stp>BDP|11551168538158341249|22</stp>
        <stp>CDSF4A Curncy</stp>
        <stp>LAST_PRICE</stp>
        <tr r="F40" s="1"/>
      </tp>
      <tp t="s">
        <v>#N/A Requesting Data...2661279133</v>
        <stp/>
        <stp>BDP|7239315610051008958</stp>
        <tr r="H37" s="1"/>
      </tp>
      <tp>
        <v>4.0000000000000001E-3</v>
        <stp/>
        <stp>BDP|6529293492909911664|22</stp>
        <stp>USSOFED5 Curncy</stp>
        <stp>RT_PX_CHG_NET_1D</stp>
        <tr r="K30" s="1"/>
        <tr r="F23" s="9"/>
      </tp>
      <tp t="s">
        <v>#N/A Requesting Data...3558274188</v>
        <stp/>
        <stp>BDP|9545182996506125912</stp>
        <tr r="H11" s="9"/>
      </tp>
      <tp>
        <v>-0.40799999999999997</v>
        <stp/>
        <stp>BDP|11077272328629082380|22</stp>
        <stp>EESF8A Curncy</stp>
        <stp>LAST_PRICE</stp>
        <tr r="F22" s="1"/>
      </tp>
      <tp t="s">
        <v>#N/A Requesting Data...4290837542</v>
        <stp/>
        <stp>BDP|3886440103070744912</stp>
        <tr r="M15" s="1"/>
      </tp>
      <tp t="s">
        <v>#N/A Requesting Data...2638732732</v>
        <stp/>
        <stp>BDP|5504081180833169029</stp>
        <tr r="H44" s="1"/>
      </tp>
      <tp t="s">
        <v>#N/A Requesting Data...1772678975</v>
        <stp/>
        <stp>BDP|3069901058910561117</stp>
        <tr r="Q12" s="9"/>
      </tp>
      <tp t="s">
        <v>#N/A Requesting Data...382418473</v>
        <stp/>
        <stp>BDP|5563773366953176935</stp>
        <tr r="L28" s="1"/>
        <tr r="G21" s="9"/>
      </tp>
      <tp t="s">
        <v>#N/A Requesting Data...3075648371</v>
        <stp/>
        <stp>BDP|9087134163292673227</stp>
        <tr r="M19" s="1"/>
      </tp>
      <tp>
        <v>-3.0000000000000001E-3</v>
        <stp/>
        <stp>BDP|9167158184623913250|22</stp>
        <stp>USSOFED4 Curncy</stp>
        <stp>RT_PX_CHG_NET_1D</stp>
        <tr r="K29" s="1"/>
        <tr r="F22" s="9"/>
      </tp>
      <tp>
        <v>-0.57899999999999996</v>
        <stp/>
        <stp>BDP|15854219342551243290|22</stp>
        <stp>ESTRON Index</stp>
        <stp>LAST_PRICE</stp>
        <tr r="M4" s="9"/>
      </tp>
      <tp t="s">
        <v>#N/A Requesting Data...343851986</v>
        <stp/>
        <stp>BDP|6682905132163832015</stp>
        <tr r="H26" s="1"/>
      </tp>
      <tp t="s">
        <v>#N/A Requesting Data...1272148009</v>
        <stp/>
        <stp>BDP|8616085543615405682</stp>
        <tr r="R10" s="9"/>
      </tp>
      <tp t="s">
        <v>#N/A Requesting Data...3020382749</v>
        <stp/>
        <stp>BDP|5951470085440656682</stp>
        <tr r="R19" s="9"/>
      </tp>
      <tp>
        <v>9.6500000000000002E-2</v>
        <stp/>
        <stp>BDP|16943008412096016622|22</stp>
        <stp>USSOFED1 Curncy</stp>
        <stp>LAST_PRICE</stp>
        <tr r="F26" s="1"/>
      </tp>
      <tp t="s">
        <v>#N/A Requesting Data...395374567</v>
        <stp/>
        <stp>BDP|7011340168532557835</stp>
        <tr r="M7" s="1"/>
      </tp>
      <tp t="s">
        <v>#N/A Requesting Data...2257836310</v>
        <stp/>
        <stp>BDP|1484905045553307791</stp>
        <tr r="L19" s="1"/>
        <tr r="P10" s="9"/>
      </tp>
      <tp t="s">
        <v>#N/A Requesting Data...2133461422</v>
        <stp/>
        <stp>BDP|1148279153856874847</stp>
        <tr r="L21" s="1"/>
        <tr r="P12" s="9"/>
      </tp>
      <tp t="s">
        <v>#N/A Requesting Data...793890892</v>
        <stp/>
        <stp>BDP|3209073183296992517</stp>
        <tr r="M26" s="1"/>
      </tp>
      <tp t="s">
        <v>#N/A Requesting Data...490230831</v>
        <stp/>
        <stp>BDP|8809862370909130680</stp>
        <tr r="H21" s="9"/>
      </tp>
      <tp>
        <v>1</v>
        <stp/>
        <stp>BDP|17482446307717774590|22</stp>
        <stp>USSOFED7 Curncy</stp>
        <stp>LAST_PRICE</stp>
        <tr r="F32" s="1"/>
      </tp>
      <tp t="s">
        <v>#N/A Requesting Data...585309528</v>
        <stp/>
        <stp>BDP|3787932872127413312</stp>
        <tr r="I11" s="9"/>
      </tp>
      <tp t="s">
        <v>#N/A Requesting Data...3506917538</v>
        <stp/>
        <stp>BDP|2665814548237847009</stp>
        <tr r="M28" s="1"/>
      </tp>
      <tp>
        <v>9.5999999999999992E-3</v>
        <stp/>
        <stp>BDP|4359397984629418080|22</stp>
        <stp>USSOFED3 Curncy</stp>
        <stp>RT_PX_CHG_NET_1D</stp>
        <tr r="K28" s="1"/>
        <tr r="F21" s="9"/>
      </tp>
      <tp>
        <v>0.56599999999999995</v>
        <stp/>
        <stp>BDP|12409620570378825512|22</stp>
        <stp>CDSF2A Curncy</stp>
        <stp>LAST_PRICE</stp>
        <tr r="F38" s="1"/>
      </tp>
      <tp>
        <v>-0.57899999999999996</v>
        <stp/>
        <stp>BDP|1155400524996829097|22</stp>
        <stp>ESTRON INDEX</stp>
        <stp>LAST_PRICE</stp>
        <tr r="D13" s="1"/>
      </tp>
      <tp t="s">
        <v>#N/A Requesting Data...1255683217</v>
        <stp/>
        <stp>BDP|7950692955718917731</stp>
        <tr r="L39" s="1"/>
        <tr r="P21" s="9"/>
      </tp>
      <tp t="s">
        <v>#N/A Requesting Data...1881440271</v>
        <stp/>
        <stp>BDP|7923062964719333399</stp>
        <tr r="H31" s="1"/>
      </tp>
      <tp t="s">
        <v>#N/A Requesting Data...359742713</v>
        <stp/>
        <stp>BDP|9414241816017816949</stp>
        <tr r="R11" s="9"/>
      </tp>
      <tp t="s">
        <v>#N/A Requesting Data...3058503977</v>
        <stp/>
        <stp>BDP|2248131769985434460</stp>
        <tr r="Q20" s="9"/>
      </tp>
      <tp t="s">
        <v>#N/A Requesting Data...453233128</v>
        <stp/>
        <stp>BDP|3942954457112348956</stp>
        <tr r="P17" s="9"/>
      </tp>
      <tp t="s">
        <v>#N/A Requesting Data...709652781</v>
        <stp/>
        <stp>BDP|8568864682288261414</stp>
        <tr r="H9" s="1"/>
      </tp>
      <tp t="s">
        <v>#N/A Requesting Data...3977424792</v>
        <stp/>
        <stp>BDP|2776910842989754208</stp>
        <tr r="I22" s="9"/>
      </tp>
      <tp>
        <v>0.78800000000000003</v>
        <stp/>
        <stp>BDP|13699993771748781558|22</stp>
        <stp>CDSF3A Curncy</stp>
        <stp>LAST_PRICE</stp>
        <tr r="F39" s="1"/>
      </tp>
      <tp t="s">
        <v>#N/A Requesting Data...3377306895</v>
        <stp/>
        <stp>BDP|1217009943802207353</stp>
        <tr r="I10" s="9"/>
      </tp>
      <tp t="s">
        <v>#N/A Requesting Data...3865388829</v>
        <stp/>
        <stp>BDP|7299783392484559986</stp>
        <tr r="Q19" s="9"/>
      </tp>
      <tp>
        <v>0.77100000000000002</v>
        <stp/>
        <stp>BDP|10410836380187779671|22</stp>
        <stp>USSOFED5 Curncy</stp>
        <stp>LAST_PRICE</stp>
        <tr r="F30" s="1"/>
      </tp>
      <tp t="s">
        <v>#N/A Requesting Data...4087403447</v>
        <stp/>
        <stp>BDP|5065266124140912038</stp>
        <tr r="M38" s="1"/>
      </tp>
      <tp t="s">
        <v>#N/A Requesting Data...2636570615</v>
        <stp/>
        <stp>BDP|7876214127814153662</stp>
        <tr r="M18" s="1"/>
      </tp>
      <tp t="s">
        <v>#N/A Requesting Data...3420195871</v>
        <stp/>
        <stp>BDP|7872901753028348693</stp>
        <tr r="Q6" s="9"/>
      </tp>
      <tp t="s">
        <v>#N/A Requesting Data...2355173348</v>
        <stp/>
        <stp>BDP|5918348692488565151</stp>
        <tr r="R20" s="9"/>
      </tp>
      <tp t="s">
        <v>#N/A Requesting Data...3387642740</v>
        <stp/>
        <stp>BDP|3335876453768201064</stp>
        <tr r="R6" s="9"/>
      </tp>
      <tp t="s">
        <v>#N/A Requesting Data...880308327</v>
        <stp/>
        <stp>BDP|3713568155454556117</stp>
        <tr r="H16" s="1"/>
      </tp>
      <tp t="s">
        <v>#N/A Requesting Data...2829456011</v>
        <stp/>
        <stp>BDP|9609874964289011852</stp>
        <tr r="H10" s="1"/>
      </tp>
      <tp t="s">
        <v>#N/A Requesting Data...2569417243</v>
        <stp/>
        <stp>BDP|2937760030904078496</stp>
        <tr r="M39" s="1"/>
      </tp>
      <tp t="s">
        <v>#N/A Requesting Data...3554043097</v>
        <stp/>
        <stp>BDP|1467437451274901293</stp>
        <tr r="Q11" s="9"/>
      </tp>
      <tp t="s">
        <v>#N/A Requesting Data...4037058686</v>
        <stp/>
        <stp>BDP|5980767354308910973</stp>
        <tr r="H32" s="1"/>
      </tp>
      <tp t="s">
        <v>#N/A Requesting Data...1907068185</v>
        <stp/>
        <stp>BDP|4856626335101595729</stp>
        <tr r="H8" s="9"/>
      </tp>
      <tp t="s">
        <v>#N/A Requesting Data...2393270927</v>
        <stp/>
        <stp>BDP|7655570418031035575</stp>
        <tr r="R24" s="9"/>
      </tp>
      <tp t="s">
        <v>#N/A Requesting Data...403527408</v>
        <stp/>
        <stp>BDP|1362218356962824308</stp>
        <tr r="L20" s="1"/>
        <tr r="P11" s="9"/>
      </tp>
      <tp t="s">
        <v>#N/A Requesting Data...4016525627</v>
        <stp/>
        <stp>BDP|9614397074109756304</stp>
        <tr r="M30" s="1"/>
      </tp>
      <tp t="s">
        <v>#N/A Requesting Data...597200111</v>
        <stp/>
        <stp>BDP|4779035141170487766</stp>
        <tr r="Q10" s="9"/>
      </tp>
      <tp>
        <v>-0.53059999999999996</v>
        <stp/>
        <stp>BDP|15496296342568067971|22</stp>
        <stp>EESF4A Curncy</stp>
        <stp>LAST_PRICE</stp>
        <tr r="F18" s="1"/>
      </tp>
      <tp t="s">
        <v>#N/A Requesting Data...2122772203</v>
        <stp/>
        <stp>BDP|2870083391188465411</stp>
        <tr r="H6" s="9"/>
      </tp>
      <tp t="s">
        <v>#N/A Requesting Data...3353327545</v>
        <stp/>
        <stp>BDP|2255173325032585406</stp>
        <tr r="M21" s="1"/>
      </tp>
      <tp>
        <v>0</v>
        <stp/>
        <stp>BDP|3562439604111754598|22</stp>
        <stp>CAONREPO Index</stp>
        <stp>RT_PX_CHG_NET_1D</stp>
        <tr r="O17" s="9"/>
      </tp>
      <tp>
        <v>0.48599999999999999</v>
        <stp/>
        <stp>BDP|17198151629296878098|22</stp>
        <stp>USSOFED3 Curncy</stp>
        <stp>LAST_PRICE</stp>
        <tr r="F28" s="1"/>
      </tp>
      <tp>
        <v>0.19589999999999999</v>
        <stp/>
        <stp>BDP|8703029632972247579|22</stp>
        <stp>SONIO/N INDEX</stp>
        <stp>LAST_PRICE</stp>
        <tr r="D2" s="1"/>
      </tp>
      <tp t="s">
        <v>#N/A Requesting Data...3326158369</v>
        <stp/>
        <stp>BDP|7757457709281484250</stp>
        <tr r="L4" s="1"/>
        <tr r="G6" s="9"/>
      </tp>
      <tp t="s">
        <v>#N/A Requesting Data...1629435708</v>
        <stp/>
        <stp>BDP|9657090592520437038</stp>
        <tr r="G4" s="9"/>
      </tp>
      <tp t="s">
        <v>#N/A Requesting Data...2972089565</v>
        <stp/>
        <stp>BDP|6429241480245644970</stp>
        <tr r="M31" s="1"/>
      </tp>
      <tp>
        <v>6.1000000000000004E-3</v>
        <stp/>
        <stp>BDP|3530778424871198883|22</stp>
        <stp>USSOFED6 Curncy</stp>
        <stp>RT_PX_CHG_NET_1D</stp>
        <tr r="K31" s="1"/>
        <tr r="F24" s="9"/>
      </tp>
      <tp t="s">
        <v>#N/A Requesting Data...3000320530</v>
        <stp/>
        <stp>BDP|4694214871639759999</stp>
        <tr r="M4" s="1"/>
      </tp>
      <tp t="s">
        <v>#N/A Requesting Data...2440574328</v>
        <stp/>
        <stp>BDP|7859188178598334844</stp>
        <tr r="L16" s="1"/>
        <tr r="P7" s="9"/>
      </tp>
      <tp t="s">
        <v>#N/A Requesting Data...3005796432</v>
        <stp/>
        <stp>BDP|5007092675825240626</stp>
        <tr r="H19" s="1"/>
      </tp>
      <tp t="s">
        <v>#N/A Requesting Data...1960704157</v>
        <stp/>
        <stp>BDP|5879779089482709926</stp>
        <tr r="L22" s="1"/>
        <tr r="P13" s="9"/>
      </tp>
      <tp t="s">
        <v>#N/A Requesting Data...3440315086</v>
        <stp/>
        <stp>BDP|8794319183803931240</stp>
        <tr r="M32" s="1"/>
      </tp>
      <tp t="s">
        <v>#N/A Requesting Data...1284742940</v>
        <stp/>
        <stp>BDP|7747057542933890218</stp>
        <tr r="H42" s="1"/>
      </tp>
      <tp>
        <v>0.35</v>
        <stp/>
        <stp>BDP|18284006380935678318|22</stp>
        <stp>CDSF1A Curncy</stp>
        <stp>LAST_PRICE</stp>
        <tr r="F37" s="1"/>
      </tp>
      <tp t="s">
        <v>#N/A Requesting Data...3649208832</v>
        <stp/>
        <stp>BDP|3745422401212868720</stp>
        <tr r="M33" s="1"/>
      </tp>
      <tp t="s">
        <v>#N/A Requesting Data...3210909229</v>
        <stp/>
        <stp>BDP|5394770799098961190</stp>
        <tr r="R12" s="9"/>
      </tp>
      <tp t="s">
        <v>#N/A Requesting Data...833291412</v>
        <stp/>
        <stp>BDP|3778556259039925852</stp>
        <tr r="L10" s="1"/>
        <tr r="G12" s="9"/>
      </tp>
      <tp t="s">
        <v>#N/A Requesting Data...601549473</v>
        <stp/>
        <stp>BDP|6962412802344960474</stp>
        <tr r="L29" s="1"/>
        <tr r="G22" s="9"/>
      </tp>
      <tp t="s">
        <v>#N/A Requesting Data...2233060757</v>
        <stp/>
        <stp>BDP|7791349006793458555</stp>
        <tr r="H6" s="1"/>
      </tp>
      <tp t="s">
        <v>#N/A Requesting Data...1370589502</v>
        <stp/>
        <stp>BDP|2739070389109519197</stp>
        <tr r="M11" s="1"/>
      </tp>
      <tp>
        <v>2.1000000000000001E-2</v>
        <stp/>
        <stp>BDP|9360015656689317852|22</stp>
        <stp>USSOFED7 Curncy</stp>
        <stp>RT_PX_CHG_NET_1D</stp>
        <tr r="K32" s="1"/>
        <tr r="F25" s="9"/>
      </tp>
      <tp t="s">
        <v>#N/A Requesting Data...3538689257</v>
        <stp/>
        <stp>BDP|4361306903447349384</stp>
        <tr r="H9" s="9"/>
      </tp>
      <tp>
        <v>1.2150000000000001</v>
        <stp/>
        <stp>BDP|13296281106895944314|22</stp>
        <stp>CDSF5A Curncy</stp>
        <stp>LAST_PRICE</stp>
        <tr r="F41" s="1"/>
      </tp>
      <tp t="s">
        <v>#N/A Requesting Data...3353626316</v>
        <stp/>
        <stp>BDP|5911140656864800669</stp>
        <tr r="M44" s="1"/>
      </tp>
      <tp t="s">
        <v>#N/A Requesting Data...3756090780</v>
        <stp/>
        <stp>BDP|8587239022603305824</stp>
        <tr r="I12" s="9"/>
      </tp>
      <tp>
        <v>1.1619999999999999</v>
        <stp/>
        <stp>BDP|15545815630501577349|22</stp>
        <stp>GPSF6A Curncy</stp>
        <stp>LAST_PRICE</stp>
        <tr r="F9" s="1"/>
      </tp>
      <tp>
        <v>0.89949999999999997</v>
        <stp/>
        <stp>BDP|14225083363718675090|22</stp>
        <stp>GPSF4A Curncy</stp>
        <stp>LAST_PRICE</stp>
        <tr r="F7" s="1"/>
      </tp>
      <tp t="s">
        <v>#N/A Requesting Data...4007700954</v>
        <stp/>
        <stp>BDP|94302757511321608</stp>
        <tr r="H12" s="9"/>
      </tp>
      <tp>
        <v>0</v>
        <stp/>
        <stp>BDP|18161489214621102643|22</stp>
        <stp>FEDL01 Index</stp>
        <stp>RT_PX_CHG_NET_1D</stp>
        <tr r="F17" s="9"/>
      </tp>
      <tp>
        <v>1.264</v>
        <stp/>
        <stp>BDP|16456832398703979267|22</stp>
        <stp>GPSF7A Curncy</stp>
        <stp>LAST_PRICE</stp>
        <tr r="F10" s="1"/>
      </tp>
      <tp>
        <v>0.55649999999999999</v>
        <stp/>
        <stp>BDP|14826613830283819122|22</stp>
        <stp>GPSF2A Curncy</stp>
        <stp>LAST_PRICE</stp>
        <tr r="F5" s="1"/>
      </tp>
      <tp t="s">
        <v>#N/A Requesting Data...1008287136</v>
        <stp/>
        <stp>BDP|278277844100455232</stp>
        <tr r="I7" s="9"/>
      </tp>
      <tp t="s">
        <v>#N/A Requesting Data...2204354595</v>
        <stp/>
        <stp>BDP|962333447590887089</stp>
        <tr r="R22" s="9"/>
      </tp>
      <tp t="s">
        <v>#N/A Requesting Data...2971587743</v>
        <stp/>
        <stp>BDP|516707698579900058</stp>
        <tr r="H22" s="1"/>
      </tp>
      <tp t="s">
        <v>#N/A Requesting Data...3278381640</v>
        <stp/>
        <stp>BDP|678258621111578724</stp>
        <tr r="I25" s="9"/>
      </tp>
      <tp t="s">
        <v>#N/A Requesting Data...1141652558</v>
        <stp/>
        <stp>BDP|169314820310137702</stp>
        <tr r="L11" s="1"/>
        <tr r="G13" s="9"/>
      </tp>
      <tp t="s">
        <v>#N/A Requesting Data...2567192276</v>
        <stp/>
        <stp>BDP|977737270339961948</stp>
        <tr r="L41" s="1"/>
        <tr r="P23" s="9"/>
      </tp>
      <tp>
        <v>0.18</v>
        <stp/>
        <stp>BDP|8834832484244073241|22</stp>
        <stp>CAONREPO INDEX</stp>
        <stp>LAST_PRICE</stp>
        <tr r="F35" s="1"/>
      </tp>
      <tp>
        <v>0.19589999999999999</v>
        <stp/>
        <stp>BDP|4335829585710165503|22</stp>
        <stp>SONIO/N Index</stp>
        <stp>LAST_PRICE</stp>
        <tr r="D4" s="9"/>
      </tp>
      <tp t="s">
        <v>#N/A Requesting Data...2111865292</v>
        <stp/>
        <stp>BDP|594001247934047344</stp>
        <tr r="R23" s="9"/>
      </tp>
      <tp>
        <v>1E-4</v>
        <stp/>
        <stp>BDP|6193822564980009637|22</stp>
        <stp>SONIO/N Index</stp>
        <stp>RT_PX_CHG_NET_1D</stp>
        <tr r="F4" s="9"/>
      </tp>
      <tp t="s">
        <v>#N/A Requesting Data...3660394139</v>
        <stp/>
        <stp>BDP|262049370362359791</stp>
        <tr r="Q8" s="9"/>
      </tp>
      <tp t="s">
        <v>#N/A Requesting Data...2367021702</v>
        <stp/>
        <stp>BDP|159548064354259558</stp>
        <tr r="Q24" s="9"/>
      </tp>
      <tp t="s">
        <v>#N/A Requesting Data...3613820226</v>
        <stp/>
        <stp>BDP|405909338557215095</stp>
        <tr r="L43" s="1"/>
        <tr r="P25" s="9"/>
      </tp>
      <tp t="s">
        <v>#N/A Requesting Data...3968438072</v>
        <stp/>
        <stp>BDP|798339084666403281</stp>
        <tr r="H20" s="1"/>
      </tp>
      <tp t="s">
        <v>#N/A Requesting Data...4238241476</v>
        <stp/>
        <stp>BDP|174115842882832947</stp>
        <tr r="L7" s="1"/>
        <tr r="G9" s="9"/>
      </tp>
      <tp t="s">
        <v>#N/A Requesting Data...4037424612</v>
        <stp/>
        <stp>BDP|559212681132500689</stp>
        <tr r="L5" s="1"/>
        <tr r="G7" s="9"/>
      </tp>
      <tp t="s">
        <v>#N/A Requesting Data...4180319656</v>
        <stp/>
        <stp>BDP|917088651392837904</stp>
        <tr r="H20" s="9"/>
      </tp>
      <tp>
        <v>5.0000000000000001E-3</v>
        <stp/>
        <stp>BDP|552531090889060291|22</stp>
        <stp>CDSF4A Curncy</stp>
        <stp>RT_PX_CHG_NET_1D</stp>
        <tr r="K40" s="1"/>
        <tr r="O22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7030A0"/>
                </a:solidFill>
              </a:rPr>
              <a:t>UK</a:t>
            </a:r>
            <a:r>
              <a:rPr lang="en-GB" b="1" baseline="0">
                <a:solidFill>
                  <a:srgbClr val="7030A0"/>
                </a:solidFill>
              </a:rPr>
              <a:t> MPC MEETING DATES</a:t>
            </a:r>
            <a:endParaRPr lang="en-GB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'CBs Dashboard'!$G$3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'CBs Dashboard'!$E$4:$E$11</c:f>
              <c:numCache>
                <c:formatCode>mmm\-yy</c:formatCode>
                <c:ptCount val="8"/>
                <c:pt idx="0">
                  <c:v>44593</c:v>
                </c:pt>
                <c:pt idx="1">
                  <c:v>44621</c:v>
                </c:pt>
                <c:pt idx="2">
                  <c:v>44682</c:v>
                </c:pt>
                <c:pt idx="3">
                  <c:v>44713</c:v>
                </c:pt>
                <c:pt idx="4">
                  <c:v>44774</c:v>
                </c:pt>
                <c:pt idx="5">
                  <c:v>44805</c:v>
                </c:pt>
                <c:pt idx="6">
                  <c:v>44866</c:v>
                </c:pt>
                <c:pt idx="7">
                  <c:v>44896</c:v>
                </c:pt>
              </c:numCache>
            </c:numRef>
          </c:cat>
          <c:val>
            <c:numRef>
              <c:f>'CBs Dashboard'!$G$4:$G$11</c:f>
              <c:numCache>
                <c:formatCode>0.00</c:formatCode>
                <c:ptCount val="8"/>
                <c:pt idx="0">
                  <c:v>0.24160000000000001</c:v>
                </c:pt>
                <c:pt idx="1">
                  <c:v>0.11899999999999999</c:v>
                </c:pt>
                <c:pt idx="2">
                  <c:v>0.22350000000000003</c:v>
                </c:pt>
                <c:pt idx="3">
                  <c:v>0.11949999999999994</c:v>
                </c:pt>
                <c:pt idx="4">
                  <c:v>0.1915</c:v>
                </c:pt>
                <c:pt idx="5">
                  <c:v>7.0999999999999952E-2</c:v>
                </c:pt>
                <c:pt idx="6">
                  <c:v>0.10200000000000009</c:v>
                </c:pt>
                <c:pt idx="7">
                  <c:v>3.0000000000000027E-2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5-44FE-9CE8-B8398FEF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3497768"/>
        <c:axId val="833492848"/>
      </c:barChart>
      <c:lineChart>
        <c:grouping val="standard"/>
        <c:varyColors val="0"/>
        <c:ser>
          <c:idx val="0"/>
          <c:order val="0"/>
          <c:tx>
            <c:strRef>
              <c:f>'CBs Dashboard'!$F$3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'CBs Dashboard'!$E$4:$E$11</c:f>
              <c:numCache>
                <c:formatCode>mmm\-yy</c:formatCode>
                <c:ptCount val="8"/>
                <c:pt idx="0">
                  <c:v>44593</c:v>
                </c:pt>
                <c:pt idx="1">
                  <c:v>44621</c:v>
                </c:pt>
                <c:pt idx="2">
                  <c:v>44682</c:v>
                </c:pt>
                <c:pt idx="3">
                  <c:v>44713</c:v>
                </c:pt>
                <c:pt idx="4">
                  <c:v>44774</c:v>
                </c:pt>
                <c:pt idx="5">
                  <c:v>44805</c:v>
                </c:pt>
                <c:pt idx="6">
                  <c:v>44866</c:v>
                </c:pt>
                <c:pt idx="7">
                  <c:v>44896</c:v>
                </c:pt>
              </c:numCache>
            </c:numRef>
          </c:cat>
          <c:val>
            <c:numRef>
              <c:f>'CBs Dashboard'!$F$4:$F$11</c:f>
              <c:numCache>
                <c:formatCode>0.0000</c:formatCode>
                <c:ptCount val="8"/>
                <c:pt idx="0">
                  <c:v>0.4375</c:v>
                </c:pt>
                <c:pt idx="1">
                  <c:v>0.55649999999999999</c:v>
                </c:pt>
                <c:pt idx="2">
                  <c:v>0.78</c:v>
                </c:pt>
                <c:pt idx="3">
                  <c:v>0.89949999999999997</c:v>
                </c:pt>
                <c:pt idx="4">
                  <c:v>1.091</c:v>
                </c:pt>
                <c:pt idx="5">
                  <c:v>1.1619999999999999</c:v>
                </c:pt>
                <c:pt idx="6">
                  <c:v>1.264</c:v>
                </c:pt>
                <c:pt idx="7">
                  <c:v>1.294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5-44FE-9CE8-B8398FEF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555816"/>
        <c:axId val="833558440"/>
      </c:lineChart>
      <c:dateAx>
        <c:axId val="8335558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8440"/>
        <c:crosses val="autoZero"/>
        <c:auto val="1"/>
        <c:lblOffset val="100"/>
        <c:baseTimeUnit val="months"/>
      </c:dateAx>
      <c:valAx>
        <c:axId val="8335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5816"/>
        <c:crosses val="autoZero"/>
        <c:crossBetween val="between"/>
      </c:valAx>
      <c:valAx>
        <c:axId val="833492848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97768"/>
        <c:crosses val="max"/>
        <c:crossBetween val="between"/>
      </c:valAx>
      <c:dateAx>
        <c:axId val="8334977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833492848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7030A0"/>
                </a:solidFill>
              </a:rPr>
              <a:t>EU ECB MEETING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'CBs Dashboard'!$G$14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'CBs Dashboard'!$E$15:$E$22</c:f>
              <c:numCache>
                <c:formatCode>mmm\-yy</c:formatCode>
                <c:ptCount val="8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44713</c:v>
                </c:pt>
                <c:pt idx="4">
                  <c:v>44743</c:v>
                </c:pt>
                <c:pt idx="5">
                  <c:v>44805</c:v>
                </c:pt>
                <c:pt idx="6">
                  <c:v>44835</c:v>
                </c:pt>
                <c:pt idx="7">
                  <c:v>44896</c:v>
                </c:pt>
              </c:numCache>
            </c:numRef>
          </c:cat>
          <c:val>
            <c:numRef>
              <c:f>'CBs Dashboard'!$G$15:$G$22</c:f>
              <c:numCache>
                <c:formatCode>0.00</c:formatCode>
                <c:ptCount val="8"/>
                <c:pt idx="0">
                  <c:v>4.0000000000000036E-3</c:v>
                </c:pt>
                <c:pt idx="1">
                  <c:v>4.1999999999999815E-3</c:v>
                </c:pt>
                <c:pt idx="2">
                  <c:v>3.8000000000000256E-3</c:v>
                </c:pt>
                <c:pt idx="3">
                  <c:v>3.6399999999999988E-2</c:v>
                </c:pt>
                <c:pt idx="4">
                  <c:v>1.8000000000000016E-2</c:v>
                </c:pt>
                <c:pt idx="5">
                  <c:v>3.339999999999993E-2</c:v>
                </c:pt>
                <c:pt idx="6">
                  <c:v>3.0200000000000005E-2</c:v>
                </c:pt>
                <c:pt idx="7">
                  <c:v>4.1000000000000036E-2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1-45BD-95D6-AA3F1CBC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3558112"/>
        <c:axId val="833560736"/>
      </c:barChart>
      <c:lineChart>
        <c:grouping val="standard"/>
        <c:varyColors val="0"/>
        <c:ser>
          <c:idx val="0"/>
          <c:order val="0"/>
          <c:tx>
            <c:strRef>
              <c:f>'CBs Dashboard'!$F$14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'CBs Dashboard'!$E$15:$E$22</c:f>
              <c:numCache>
                <c:formatCode>mmm\-yy</c:formatCode>
                <c:ptCount val="8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44713</c:v>
                </c:pt>
                <c:pt idx="4">
                  <c:v>44743</c:v>
                </c:pt>
                <c:pt idx="5">
                  <c:v>44805</c:v>
                </c:pt>
                <c:pt idx="6">
                  <c:v>44835</c:v>
                </c:pt>
                <c:pt idx="7">
                  <c:v>44896</c:v>
                </c:pt>
              </c:numCache>
            </c:numRef>
          </c:cat>
          <c:val>
            <c:numRef>
              <c:f>'CBs Dashboard'!$F$15:$F$22</c:f>
              <c:numCache>
                <c:formatCode>0.0000</c:formatCode>
                <c:ptCount val="8"/>
                <c:pt idx="0">
                  <c:v>-0.57499999999999996</c:v>
                </c:pt>
                <c:pt idx="1">
                  <c:v>-0.57079999999999997</c:v>
                </c:pt>
                <c:pt idx="2">
                  <c:v>-0.56699999999999995</c:v>
                </c:pt>
                <c:pt idx="3">
                  <c:v>-0.53059999999999996</c:v>
                </c:pt>
                <c:pt idx="4">
                  <c:v>-0.51259999999999994</c:v>
                </c:pt>
                <c:pt idx="5">
                  <c:v>-0.47920000000000001</c:v>
                </c:pt>
                <c:pt idx="6">
                  <c:v>-0.44900000000000001</c:v>
                </c:pt>
                <c:pt idx="7">
                  <c:v>-0.40799999999999997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1-45BD-95D6-AA3F1CBC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442376"/>
        <c:axId val="873439424"/>
      </c:lineChart>
      <c:dateAx>
        <c:axId val="8734423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39424"/>
        <c:crosses val="autoZero"/>
        <c:auto val="1"/>
        <c:lblOffset val="100"/>
        <c:baseTimeUnit val="months"/>
      </c:dateAx>
      <c:valAx>
        <c:axId val="873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42376"/>
        <c:crosses val="autoZero"/>
        <c:crossBetween val="between"/>
      </c:valAx>
      <c:valAx>
        <c:axId val="833560736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8112"/>
        <c:crosses val="max"/>
        <c:crossBetween val="between"/>
      </c:valAx>
      <c:dateAx>
        <c:axId val="83355811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83356073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7030A0"/>
                </a:solidFill>
              </a:rPr>
              <a:t>US FOMC</a:t>
            </a:r>
            <a:r>
              <a:rPr lang="en-GB" b="1" baseline="0">
                <a:solidFill>
                  <a:srgbClr val="7030A0"/>
                </a:solidFill>
              </a:rPr>
              <a:t> MEETING DATES</a:t>
            </a:r>
            <a:endParaRPr lang="en-GB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'CBs Dashboard'!$G$25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'CBs Dashboard'!$E$26:$E$33</c:f>
              <c:numCache>
                <c:formatCode>mmm\-yy</c:formatCode>
                <c:ptCount val="8"/>
                <c:pt idx="0">
                  <c:v>44562</c:v>
                </c:pt>
                <c:pt idx="1">
                  <c:v>44621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44805</c:v>
                </c:pt>
                <c:pt idx="6">
                  <c:v>44866</c:v>
                </c:pt>
                <c:pt idx="7">
                  <c:v>44896</c:v>
                </c:pt>
              </c:numCache>
            </c:numRef>
          </c:cat>
          <c:val>
            <c:numRef>
              <c:f>'CBs Dashboard'!$G$26:$G$33</c:f>
              <c:numCache>
                <c:formatCode>0.00</c:formatCode>
                <c:ptCount val="8"/>
                <c:pt idx="0">
                  <c:v>1.6500000000000001E-2</c:v>
                </c:pt>
                <c:pt idx="1">
                  <c:v>0.25600000000000001</c:v>
                </c:pt>
                <c:pt idx="2">
                  <c:v>0.13350000000000001</c:v>
                </c:pt>
                <c:pt idx="3">
                  <c:v>0.18269999999999997</c:v>
                </c:pt>
                <c:pt idx="4">
                  <c:v>0.10230000000000006</c:v>
                </c:pt>
                <c:pt idx="5">
                  <c:v>0.14039999999999997</c:v>
                </c:pt>
                <c:pt idx="6">
                  <c:v>8.8600000000000012E-2</c:v>
                </c:pt>
                <c:pt idx="7">
                  <c:v>0.127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E-403C-BE38-0822BEC5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6108120"/>
        <c:axId val="836107792"/>
      </c:barChart>
      <c:lineChart>
        <c:grouping val="standard"/>
        <c:varyColors val="0"/>
        <c:ser>
          <c:idx val="0"/>
          <c:order val="0"/>
          <c:tx>
            <c:strRef>
              <c:f>'CBs Dashboard'!$F$25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'CBs Dashboard'!$E$26:$E$33</c:f>
              <c:numCache>
                <c:formatCode>mmm\-yy</c:formatCode>
                <c:ptCount val="8"/>
                <c:pt idx="0">
                  <c:v>44562</c:v>
                </c:pt>
                <c:pt idx="1">
                  <c:v>44621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44805</c:v>
                </c:pt>
                <c:pt idx="6">
                  <c:v>44866</c:v>
                </c:pt>
                <c:pt idx="7">
                  <c:v>44896</c:v>
                </c:pt>
              </c:numCache>
            </c:numRef>
          </c:cat>
          <c:val>
            <c:numRef>
              <c:f>'CBs Dashboard'!$F$26:$F$33</c:f>
              <c:numCache>
                <c:formatCode>0.0000</c:formatCode>
                <c:ptCount val="8"/>
                <c:pt idx="0">
                  <c:v>9.6500000000000002E-2</c:v>
                </c:pt>
                <c:pt idx="1">
                  <c:v>0.35249999999999998</c:v>
                </c:pt>
                <c:pt idx="2">
                  <c:v>0.48599999999999999</c:v>
                </c:pt>
                <c:pt idx="3">
                  <c:v>0.66869999999999996</c:v>
                </c:pt>
                <c:pt idx="4">
                  <c:v>0.77100000000000002</c:v>
                </c:pt>
                <c:pt idx="5">
                  <c:v>0.91139999999999999</c:v>
                </c:pt>
                <c:pt idx="6">
                  <c:v>1</c:v>
                </c:pt>
                <c:pt idx="7">
                  <c:v>1.127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E-403C-BE38-0822BEC5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154480"/>
        <c:axId val="832951976"/>
      </c:lineChart>
      <c:dateAx>
        <c:axId val="8321544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51976"/>
        <c:crosses val="autoZero"/>
        <c:auto val="1"/>
        <c:lblOffset val="100"/>
        <c:baseTimeUnit val="months"/>
      </c:dateAx>
      <c:valAx>
        <c:axId val="83295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54480"/>
        <c:crosses val="autoZero"/>
        <c:crossBetween val="between"/>
      </c:valAx>
      <c:valAx>
        <c:axId val="836107792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08120"/>
        <c:crosses val="max"/>
        <c:crossBetween val="between"/>
      </c:valAx>
      <c:dateAx>
        <c:axId val="8361081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83610779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7030A0"/>
                </a:solidFill>
              </a:rPr>
              <a:t>CA</a:t>
            </a:r>
            <a:r>
              <a:rPr lang="en-GB" b="1" baseline="0">
                <a:solidFill>
                  <a:srgbClr val="7030A0"/>
                </a:solidFill>
              </a:rPr>
              <a:t> BOC MEETING DATES</a:t>
            </a:r>
            <a:endParaRPr lang="en-GB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'CBs Dashboard'!$G$36</c:f>
              <c:strCache>
                <c:ptCount val="1"/>
                <c:pt idx="0">
                  <c:v>Calendar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'CBs Dashboard'!$E$37:$E$44</c:f>
              <c:numCache>
                <c:formatCode>mmm\-yy</c:formatCode>
                <c:ptCount val="8"/>
                <c:pt idx="0">
                  <c:v>44562</c:v>
                </c:pt>
                <c:pt idx="1">
                  <c:v>44621</c:v>
                </c:pt>
                <c:pt idx="2">
                  <c:v>44652</c:v>
                </c:pt>
                <c:pt idx="3">
                  <c:v>44713</c:v>
                </c:pt>
                <c:pt idx="4">
                  <c:v>44743</c:v>
                </c:pt>
                <c:pt idx="5">
                  <c:v>44805</c:v>
                </c:pt>
                <c:pt idx="6">
                  <c:v>44835</c:v>
                </c:pt>
                <c:pt idx="7">
                  <c:v>44896</c:v>
                </c:pt>
              </c:numCache>
            </c:numRef>
          </c:cat>
          <c:val>
            <c:numRef>
              <c:f>'CBs Dashboard'!$G$37:$G$44</c:f>
              <c:numCache>
                <c:formatCode>0.00</c:formatCode>
                <c:ptCount val="8"/>
                <c:pt idx="0">
                  <c:v>0.16999999999999998</c:v>
                </c:pt>
                <c:pt idx="1">
                  <c:v>0.21599999999999997</c:v>
                </c:pt>
                <c:pt idx="2">
                  <c:v>0.22200000000000009</c:v>
                </c:pt>
                <c:pt idx="3">
                  <c:v>0.19599999999999995</c:v>
                </c:pt>
                <c:pt idx="4">
                  <c:v>0.23100000000000009</c:v>
                </c:pt>
                <c:pt idx="5">
                  <c:v>0.19499999999999984</c:v>
                </c:pt>
                <c:pt idx="6">
                  <c:v>0.15900000000000003</c:v>
                </c:pt>
                <c:pt idx="7">
                  <c:v>0.14000000000000012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7D-469D-80B2-AE9EA3E8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6716776"/>
        <c:axId val="1006709888"/>
      </c:barChart>
      <c:lineChart>
        <c:grouping val="standard"/>
        <c:varyColors val="0"/>
        <c:ser>
          <c:idx val="0"/>
          <c:order val="0"/>
          <c:tx>
            <c:strRef>
              <c:f>'CBs Dashboard'!$F$36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'CBs Dashboard'!$E$37:$E$44</c:f>
              <c:numCache>
                <c:formatCode>mmm\-yy</c:formatCode>
                <c:ptCount val="8"/>
                <c:pt idx="0">
                  <c:v>44562</c:v>
                </c:pt>
                <c:pt idx="1">
                  <c:v>44621</c:v>
                </c:pt>
                <c:pt idx="2">
                  <c:v>44652</c:v>
                </c:pt>
                <c:pt idx="3">
                  <c:v>44713</c:v>
                </c:pt>
                <c:pt idx="4">
                  <c:v>44743</c:v>
                </c:pt>
                <c:pt idx="5">
                  <c:v>44805</c:v>
                </c:pt>
                <c:pt idx="6">
                  <c:v>44835</c:v>
                </c:pt>
                <c:pt idx="7">
                  <c:v>44896</c:v>
                </c:pt>
              </c:numCache>
            </c:numRef>
          </c:cat>
          <c:val>
            <c:numRef>
              <c:f>'CBs Dashboard'!$F$37:$F$44</c:f>
              <c:numCache>
                <c:formatCode>0.0000</c:formatCode>
                <c:ptCount val="8"/>
                <c:pt idx="0">
                  <c:v>0.35</c:v>
                </c:pt>
                <c:pt idx="1">
                  <c:v>0.56599999999999995</c:v>
                </c:pt>
                <c:pt idx="2">
                  <c:v>0.78800000000000003</c:v>
                </c:pt>
                <c:pt idx="3">
                  <c:v>0.98399999999999999</c:v>
                </c:pt>
                <c:pt idx="4">
                  <c:v>1.2150000000000001</c:v>
                </c:pt>
                <c:pt idx="5">
                  <c:v>1.41</c:v>
                </c:pt>
                <c:pt idx="6">
                  <c:v>1.569</c:v>
                </c:pt>
                <c:pt idx="7">
                  <c:v>1.7090000000000001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D-469D-80B2-AE9EA3E8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342896"/>
        <c:axId val="1240350440"/>
      </c:lineChart>
      <c:dateAx>
        <c:axId val="1240342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50440"/>
        <c:crosses val="autoZero"/>
        <c:auto val="1"/>
        <c:lblOffset val="100"/>
        <c:baseTimeUnit val="months"/>
      </c:dateAx>
      <c:valAx>
        <c:axId val="124035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42896"/>
        <c:crosses val="autoZero"/>
        <c:crossBetween val="between"/>
      </c:valAx>
      <c:valAx>
        <c:axId val="100670988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716776"/>
        <c:crosses val="max"/>
        <c:crossBetween val="between"/>
      </c:valAx>
      <c:dateAx>
        <c:axId val="10067167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00670988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60156</xdr:colOff>
      <xdr:row>1</xdr:row>
      <xdr:rowOff>7018</xdr:rowOff>
    </xdr:from>
    <xdr:to>
      <xdr:col>33</xdr:col>
      <xdr:colOff>80210</xdr:colOff>
      <xdr:row>11</xdr:row>
      <xdr:rowOff>170448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59A8F4-3355-40AC-9354-AC8DF4FCF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60158</xdr:colOff>
      <xdr:row>11</xdr:row>
      <xdr:rowOff>170448</xdr:rowOff>
    </xdr:from>
    <xdr:to>
      <xdr:col>33</xdr:col>
      <xdr:colOff>70184</xdr:colOff>
      <xdr:row>22</xdr:row>
      <xdr:rowOff>180474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D04F1-1449-4EA4-8DE1-B0FCCB348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60157</xdr:colOff>
      <xdr:row>22</xdr:row>
      <xdr:rowOff>187492</xdr:rowOff>
    </xdr:from>
    <xdr:to>
      <xdr:col>33</xdr:col>
      <xdr:colOff>60157</xdr:colOff>
      <xdr:row>33</xdr:row>
      <xdr:rowOff>180474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7745BC-0A21-4080-AF87-33D98BC28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60157</xdr:colOff>
      <xdr:row>33</xdr:row>
      <xdr:rowOff>187993</xdr:rowOff>
    </xdr:from>
    <xdr:to>
      <xdr:col>33</xdr:col>
      <xdr:colOff>50131</xdr:colOff>
      <xdr:row>44</xdr:row>
      <xdr:rowOff>100263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E805D1-19E1-4BD5-83F7-6FE888EAD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dnfs1\Institutional_Services_Rates\Analytics%20and%20Tools\Swaps\Swaps%20Analytics%20and%20Confir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rms"/>
      <sheetName val="Data Maps"/>
      <sheetName val="MAT Swaps"/>
      <sheetName val="Trading Obligation Swaps"/>
      <sheetName val="SocGen Dec2021 Matrix"/>
      <sheetName val="SocGen Limits 22Dec2021"/>
      <sheetName val="Processing Help"/>
      <sheetName val="TW Enabled Users 17Jan2022"/>
      <sheetName val="TW Enabled Clearing 17Jan2022"/>
      <sheetName val="MW Permissions 22Dec2021"/>
      <sheetName val="Futures Accounts"/>
      <sheetName val="tpDMS Templates"/>
      <sheetName val="Swap Clearing Costs"/>
      <sheetName val="Fees and Charges"/>
      <sheetName val="Swap Clearing Data &amp; Mappings"/>
      <sheetName val="LCH Margin Tables"/>
      <sheetName val="Inflation Swap Notional"/>
      <sheetName val="Inflation Fixings"/>
      <sheetName val="CME Margin IRS"/>
      <sheetName val="CME Margin OIS"/>
      <sheetName val="Swap Fwd Matrix"/>
      <sheetName val="Swap Fwd Matrix Chart"/>
      <sheetName val="Fwd Swap Ccy Comparison"/>
      <sheetName val="Spot Swap Curve Spreads"/>
      <sheetName val="Spot Swap Carry &amp; Roll"/>
      <sheetName val="Help Carry &amp; Roll"/>
      <sheetName val="OIS Swaps"/>
      <sheetName val="Data"/>
      <sheetName val="hit"/>
      <sheetName val="BROKEN DATES"/>
      <sheetName val="SETTINGS"/>
    </sheetNames>
    <sheetDataSet>
      <sheetData sheetId="0"/>
      <sheetData sheetId="1">
        <row r="1">
          <cell r="AY1" t="str">
            <v>Index</v>
          </cell>
          <cell r="AZ1" t="str">
            <v>Month</v>
          </cell>
        </row>
        <row r="2">
          <cell r="AY2">
            <v>1</v>
          </cell>
          <cell r="AZ2" t="str">
            <v>Jan</v>
          </cell>
        </row>
        <row r="3">
          <cell r="AY3">
            <v>2</v>
          </cell>
          <cell r="AZ3" t="str">
            <v>Feb</v>
          </cell>
        </row>
        <row r="4">
          <cell r="AY4">
            <v>3</v>
          </cell>
          <cell r="AZ4" t="str">
            <v>Mar</v>
          </cell>
        </row>
        <row r="5">
          <cell r="AY5">
            <v>4</v>
          </cell>
          <cell r="AZ5" t="str">
            <v>Apr</v>
          </cell>
        </row>
        <row r="6">
          <cell r="AY6">
            <v>5</v>
          </cell>
          <cell r="AZ6" t="str">
            <v>May</v>
          </cell>
        </row>
        <row r="7">
          <cell r="AY7">
            <v>6</v>
          </cell>
          <cell r="AZ7" t="str">
            <v>Jun</v>
          </cell>
        </row>
        <row r="8">
          <cell r="AY8">
            <v>7</v>
          </cell>
          <cell r="AZ8" t="str">
            <v>Jul</v>
          </cell>
        </row>
        <row r="9">
          <cell r="AY9">
            <v>8</v>
          </cell>
          <cell r="AZ9" t="str">
            <v>Aug</v>
          </cell>
        </row>
        <row r="10">
          <cell r="AY10">
            <v>9</v>
          </cell>
          <cell r="AZ10" t="str">
            <v>Sep</v>
          </cell>
        </row>
        <row r="11">
          <cell r="AY11">
            <v>10</v>
          </cell>
          <cell r="AZ11" t="str">
            <v>Oct</v>
          </cell>
        </row>
        <row r="12">
          <cell r="AY12">
            <v>11</v>
          </cell>
          <cell r="AZ12" t="str">
            <v>Nov</v>
          </cell>
        </row>
        <row r="13">
          <cell r="AY13">
            <v>12</v>
          </cell>
          <cell r="AZ13" t="str">
            <v>Dec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2D2-0A05-45B0-AA6D-9F6DC89A49CA}">
  <sheetPr codeName="Sheet1"/>
  <dimension ref="B1:Y62"/>
  <sheetViews>
    <sheetView showGridLines="0" tabSelected="1" zoomScale="95" zoomScaleNormal="95" workbookViewId="0">
      <selection activeCell="J4" sqref="J4"/>
    </sheetView>
  </sheetViews>
  <sheetFormatPr defaultRowHeight="15" x14ac:dyDescent="0.25"/>
  <cols>
    <col min="1" max="1" width="1.28515625" customWidth="1"/>
    <col min="2" max="2" width="16.5703125" bestFit="1" customWidth="1"/>
    <col min="3" max="3" width="15.140625" style="1" bestFit="1" customWidth="1"/>
    <col min="4" max="4" width="11" bestFit="1" customWidth="1"/>
    <col min="5" max="5" width="7.5703125" bestFit="1" customWidth="1"/>
    <col min="6" max="6" width="8.42578125" bestFit="1" customWidth="1"/>
    <col min="7" max="7" width="11" hidden="1" customWidth="1"/>
    <col min="8" max="8" width="15.85546875" hidden="1" customWidth="1"/>
    <col min="9" max="9" width="11" bestFit="1" customWidth="1"/>
    <col min="10" max="10" width="8.85546875" bestFit="1" customWidth="1"/>
    <col min="11" max="11" width="14.7109375" customWidth="1"/>
    <col min="12" max="12" width="14.5703125" customWidth="1"/>
    <col min="13" max="13" width="12.5703125" bestFit="1" customWidth="1"/>
    <col min="14" max="14" width="9.5703125" hidden="1" customWidth="1"/>
    <col min="15" max="15" width="1.28515625" customWidth="1"/>
    <col min="16" max="16" width="7.7109375" bestFit="1" customWidth="1"/>
    <col min="17" max="17" width="8.28515625" bestFit="1" customWidth="1"/>
    <col min="18" max="18" width="7.42578125" bestFit="1" customWidth="1"/>
    <col min="19" max="19" width="7.7109375" bestFit="1" customWidth="1"/>
    <col min="20" max="20" width="6.85546875" bestFit="1" customWidth="1"/>
    <col min="21" max="21" width="7.140625" bestFit="1" customWidth="1"/>
    <col min="22" max="22" width="7" bestFit="1" customWidth="1"/>
    <col min="23" max="23" width="7.42578125" bestFit="1" customWidth="1"/>
    <col min="24" max="24" width="7" bestFit="1" customWidth="1"/>
    <col min="25" max="25" width="3.140625" customWidth="1"/>
    <col min="26" max="26" width="10.7109375" customWidth="1"/>
    <col min="27" max="27" width="11" bestFit="1" customWidth="1"/>
  </cols>
  <sheetData>
    <row r="1" spans="2:25" ht="7.5" customHeight="1" x14ac:dyDescent="0.25">
      <c r="B1" s="3"/>
      <c r="C1" s="4"/>
      <c r="D1" s="5"/>
      <c r="E1" s="6"/>
    </row>
    <row r="2" spans="2:25" x14ac:dyDescent="0.25">
      <c r="B2" s="30" t="s">
        <v>17</v>
      </c>
      <c r="C2" s="30" t="s">
        <v>50</v>
      </c>
      <c r="D2" s="31" cm="1">
        <f t="array" ref="D2">_xll.BDP(C2,"LAST_PRICE")</f>
        <v>0.19589999999999999</v>
      </c>
      <c r="E2" s="14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29" t="s">
        <v>73</v>
      </c>
      <c r="R2" s="29"/>
      <c r="S2" s="29"/>
      <c r="T2" s="32"/>
      <c r="U2" s="32"/>
      <c r="V2" s="32"/>
      <c r="W2" s="32"/>
      <c r="X2" s="32"/>
    </row>
    <row r="3" spans="2:25" ht="30" x14ac:dyDescent="0.25">
      <c r="B3" s="33" t="s">
        <v>8</v>
      </c>
      <c r="C3" s="34" t="s">
        <v>0</v>
      </c>
      <c r="D3" s="33" t="s">
        <v>6</v>
      </c>
      <c r="E3" s="33" t="s">
        <v>18</v>
      </c>
      <c r="F3" s="33" t="s">
        <v>7</v>
      </c>
      <c r="G3" s="34" t="s">
        <v>131</v>
      </c>
      <c r="H3" s="34" t="s">
        <v>72</v>
      </c>
      <c r="I3" s="34" t="s">
        <v>19</v>
      </c>
      <c r="J3" s="34" t="s">
        <v>20</v>
      </c>
      <c r="K3" s="34" t="s">
        <v>23</v>
      </c>
      <c r="L3" s="34" t="s">
        <v>24</v>
      </c>
      <c r="M3" s="34" t="s">
        <v>70</v>
      </c>
      <c r="N3" s="35"/>
      <c r="O3" s="9"/>
      <c r="P3" s="36"/>
      <c r="Q3" s="37">
        <f>E4</f>
        <v>44593</v>
      </c>
      <c r="R3" s="37">
        <f>E5</f>
        <v>44621</v>
      </c>
      <c r="S3" s="37">
        <f>E6</f>
        <v>44682</v>
      </c>
      <c r="T3" s="37">
        <f>E7</f>
        <v>44713</v>
      </c>
      <c r="U3" s="37">
        <f>E8</f>
        <v>44774</v>
      </c>
      <c r="V3" s="37">
        <f>E9</f>
        <v>44805</v>
      </c>
      <c r="W3" s="37">
        <f>E10</f>
        <v>44866</v>
      </c>
      <c r="X3" s="37">
        <f>E11</f>
        <v>44896</v>
      </c>
    </row>
    <row r="4" spans="2:25" x14ac:dyDescent="0.25">
      <c r="B4" s="38" t="s">
        <v>9</v>
      </c>
      <c r="C4" s="39">
        <v>44595</v>
      </c>
      <c r="D4" s="40" t="s">
        <v>1</v>
      </c>
      <c r="E4" s="41">
        <v>44593</v>
      </c>
      <c r="F4" s="42" cm="1">
        <f t="array" ref="F4">_xll.BDP(B4,"LAST_PRICE")</f>
        <v>0.4375</v>
      </c>
      <c r="G4" s="43">
        <f>F4-D2</f>
        <v>0.24160000000000001</v>
      </c>
      <c r="H4" s="42" cm="1">
        <f t="array" ref="H4">_xll.BDP(B4, "PX_YEST_CLOSE")</f>
        <v>0.41849999999999998</v>
      </c>
      <c r="I4" s="43">
        <f t="shared" ref="I4:I11" si="0">(F4-$D$2)*100</f>
        <v>24.16</v>
      </c>
      <c r="J4" s="44">
        <f>(F4-$D$2)*100</f>
        <v>24.16</v>
      </c>
      <c r="K4" s="44" cm="1">
        <f t="array" ref="K4">(_xll.BDP(B4,"RT_PX_CHG_NET_1D"))*100</f>
        <v>1.9</v>
      </c>
      <c r="L4" s="44" cm="1">
        <f t="array" ref="L4">(_xll.BDP(B4,"CHG_NET_5D"))*100</f>
        <v>2.75</v>
      </c>
      <c r="M4" s="44" cm="1">
        <f t="array" ref="M4">(_xll.BDP(B4,"INTERVAL_NET_CHANGE", "START_DATE_OVERRIDE=20211216"))*100</f>
        <v>24.25</v>
      </c>
      <c r="N4" s="45">
        <f>F4-$D$2</f>
        <v>0.24160000000000001</v>
      </c>
      <c r="O4" s="9"/>
      <c r="P4" s="46">
        <f t="shared" ref="P4:P11" si="1">E4</f>
        <v>44593</v>
      </c>
      <c r="Q4" s="47">
        <f>(F4-$F$4)*100</f>
        <v>0</v>
      </c>
      <c r="R4" s="48">
        <f>((F5-$F$4)-(H5-$H$4))*100</f>
        <v>1.2000000000000011</v>
      </c>
      <c r="S4" s="48">
        <f>((F6-$F$4)-(H6-$H$4))*100</f>
        <v>1.3000000000000012</v>
      </c>
      <c r="T4" s="48">
        <f>((F7-$F$4)-(H7-$H$4))*100</f>
        <v>1.749999999999996</v>
      </c>
      <c r="U4" s="48">
        <f>((F8-$F$4)-(H8-$H$4))*100</f>
        <v>0.59999999999998943</v>
      </c>
      <c r="V4" s="48">
        <f>((F9-$F$4)-(H9-$H$4))*100</f>
        <v>1.7999999999999905</v>
      </c>
      <c r="W4" s="48">
        <f>((F10-$F$4)-(H10-$H$4))*100</f>
        <v>2.300000000000002</v>
      </c>
      <c r="X4" s="48">
        <f>((F11-$F$4)-(H11-$H$4))*100</f>
        <v>2.5000000000000022</v>
      </c>
    </row>
    <row r="5" spans="2:25" x14ac:dyDescent="0.25">
      <c r="B5" s="38" t="s">
        <v>10</v>
      </c>
      <c r="C5" s="40" t="s">
        <v>1</v>
      </c>
      <c r="D5" s="39">
        <v>44686</v>
      </c>
      <c r="E5" s="41">
        <v>44621</v>
      </c>
      <c r="F5" s="42" cm="1">
        <f t="array" ref="F5">_xll.BDP(B5,"LAST_PRICE")</f>
        <v>0.55649999999999999</v>
      </c>
      <c r="G5" s="43">
        <f t="shared" ref="G5:G11" si="2">F5-F4</f>
        <v>0.11899999999999999</v>
      </c>
      <c r="H5" s="42" cm="1">
        <f t="array" ref="H5">_xll.BDP(B5, "PX_YEST_CLOSE")</f>
        <v>0.52549999999999997</v>
      </c>
      <c r="I5" s="43">
        <f t="shared" si="0"/>
        <v>36.06</v>
      </c>
      <c r="J5" s="44">
        <f t="shared" ref="J5:J11" si="3">(F5-F4)*100</f>
        <v>11.899999999999999</v>
      </c>
      <c r="K5" s="44" cm="1">
        <f t="array" ref="K5">(_xll.BDP(B5,"RT_PX_CHG_NET_1D"))*100</f>
        <v>3.1</v>
      </c>
      <c r="L5" s="44" cm="1">
        <f t="array" ref="L5">(_xll.BDP(B5,"CHG_NET_5D"))*100</f>
        <v>3.45</v>
      </c>
      <c r="M5" s="44" cm="1">
        <f t="array" ref="M5">(_xll.BDP(B5,"INTERVAL_NET_CHANGE", "START_DATE_OVERRIDE=20211216", "END_DATE_OVERRIDE=20220106"))*100</f>
        <v>15.1</v>
      </c>
      <c r="N5" s="45">
        <f>F5-F4</f>
        <v>0.11899999999999999</v>
      </c>
      <c r="O5" s="9"/>
      <c r="P5" s="46">
        <f t="shared" si="1"/>
        <v>44621</v>
      </c>
      <c r="Q5" s="49">
        <f t="shared" ref="Q5:Q11" si="4">(F5-$F$4)*100</f>
        <v>11.899999999999999</v>
      </c>
      <c r="R5" s="47">
        <f t="shared" ref="R5:R11" si="5">(F5-$F$5)*100</f>
        <v>0</v>
      </c>
      <c r="S5" s="48">
        <f>((F6-$F$5)-(H6-$H$5))*100</f>
        <v>0.10000000000000009</v>
      </c>
      <c r="T5" s="48">
        <f>((F7-$F$5)-(H7-$H$5))*100</f>
        <v>0.54999999999999494</v>
      </c>
      <c r="U5" s="48">
        <f>((F8-$F$5)-(H8-$H$5))*100</f>
        <v>-0.60000000000001164</v>
      </c>
      <c r="V5" s="48">
        <f>((F9-$F$5)-(H9-$H$5))*100</f>
        <v>0.59999999999998943</v>
      </c>
      <c r="W5" s="48">
        <f>((F10-$F$5)-(H10-$H$5))*100</f>
        <v>1.100000000000001</v>
      </c>
      <c r="X5" s="48">
        <f>((F11-$F$5)-(H11-$H$5))*100</f>
        <v>1.3000000000000012</v>
      </c>
    </row>
    <row r="6" spans="2:25" x14ac:dyDescent="0.25">
      <c r="B6" s="38" t="s">
        <v>11</v>
      </c>
      <c r="C6" s="39">
        <v>44686</v>
      </c>
      <c r="D6" s="40" t="s">
        <v>2</v>
      </c>
      <c r="E6" s="41">
        <v>44682</v>
      </c>
      <c r="F6" s="42" cm="1">
        <f t="array" ref="F6">_xll.BDP(B6,"LAST_PRICE")</f>
        <v>0.78</v>
      </c>
      <c r="G6" s="43">
        <f t="shared" si="2"/>
        <v>0.22350000000000003</v>
      </c>
      <c r="H6" s="42" cm="1">
        <f t="array" ref="H6">_xll.BDP(B6, "PX_YEST_CLOSE")</f>
        <v>0.748</v>
      </c>
      <c r="I6" s="43">
        <f t="shared" si="0"/>
        <v>58.410000000000004</v>
      </c>
      <c r="J6" s="44">
        <f t="shared" si="3"/>
        <v>22.35</v>
      </c>
      <c r="K6" s="44" cm="1">
        <f t="array" ref="K6">(_xll.BDP(B6,"RT_PX_CHG_NET_1D"))*100</f>
        <v>3.2</v>
      </c>
      <c r="L6" s="44" cm="1">
        <f t="array" ref="L6">(_xll.BDP(B6,"CHG_NET_5D"))*100</f>
        <v>3.2</v>
      </c>
      <c r="M6" s="44" cm="1">
        <f t="array" ref="M6">(_xll.BDP(B6,"INTERVAL_NET_CHANGE", "START_DATE_OVERRIDE=20211216", "END_DATE_OVERRIDE=20220106"))*100</f>
        <v>27.450000000000003</v>
      </c>
      <c r="N6" s="45">
        <f t="shared" ref="N6:N11" si="6">F6-F5</f>
        <v>0.22350000000000003</v>
      </c>
      <c r="O6" s="9"/>
      <c r="P6" s="46">
        <f t="shared" si="1"/>
        <v>44682</v>
      </c>
      <c r="Q6" s="44">
        <f t="shared" si="4"/>
        <v>34.25</v>
      </c>
      <c r="R6" s="49">
        <f t="shared" si="5"/>
        <v>22.35</v>
      </c>
      <c r="S6" s="47">
        <f t="shared" ref="S6:S11" si="7">(F6-$F$6)*100</f>
        <v>0</v>
      </c>
      <c r="T6" s="50">
        <f>((F7-$F$6)-(H7-$H$6))*100</f>
        <v>0.44999999999999485</v>
      </c>
      <c r="U6" s="48">
        <f>((F8-$F$6)-(H8-$H$6))*100</f>
        <v>-0.70000000000001172</v>
      </c>
      <c r="V6" s="48">
        <f>((F9-$F$6)-(H9-$H$6))*100</f>
        <v>0.49999999999998934</v>
      </c>
      <c r="W6" s="48">
        <f>((F10-$F$6)-(H10-$H$6))*100</f>
        <v>1.0000000000000009</v>
      </c>
      <c r="X6" s="48">
        <f>((F11-$F$6)-(H11-$H$6))*100</f>
        <v>1.2000000000000011</v>
      </c>
    </row>
    <row r="7" spans="2:25" x14ac:dyDescent="0.25">
      <c r="B7" s="38" t="s">
        <v>12</v>
      </c>
      <c r="C7" s="40" t="s">
        <v>2</v>
      </c>
      <c r="D7" s="39">
        <v>44659</v>
      </c>
      <c r="E7" s="41">
        <v>44713</v>
      </c>
      <c r="F7" s="42" cm="1">
        <f t="array" ref="F7">_xll.BDP(B7,"LAST_PRICE")</f>
        <v>0.89949999999999997</v>
      </c>
      <c r="G7" s="43">
        <f t="shared" si="2"/>
        <v>0.11949999999999994</v>
      </c>
      <c r="H7" s="42" cm="1">
        <f t="array" ref="H7">_xll.BDP(B7, "PX_YEST_CLOSE")</f>
        <v>0.86299999999999999</v>
      </c>
      <c r="I7" s="43">
        <f t="shared" si="0"/>
        <v>70.36</v>
      </c>
      <c r="J7" s="44">
        <f t="shared" si="3"/>
        <v>11.949999999999994</v>
      </c>
      <c r="K7" s="44" cm="1">
        <f t="array" ref="K7">(_xll.BDP(B7,"RT_PX_CHG_NET_1D"))*100</f>
        <v>3.65</v>
      </c>
      <c r="L7" s="44" cm="1">
        <f t="array" ref="L7">(_xll.BDP(B7,"CHG_NET_5D"))*100</f>
        <v>4.8</v>
      </c>
      <c r="M7" s="44" cm="1">
        <f t="array" ref="M7">(_xll.BDP(B7,"INTERVAL_NET_CHANGE", "START_DATE_OVERRIDE=20211216", "END_DATE_OVERRIDE=20220106"))*100</f>
        <v>17.849999999999998</v>
      </c>
      <c r="N7" s="45">
        <f t="shared" si="6"/>
        <v>0.11949999999999994</v>
      </c>
      <c r="O7" s="9"/>
      <c r="P7" s="46">
        <f t="shared" si="1"/>
        <v>44713</v>
      </c>
      <c r="Q7" s="44">
        <f t="shared" si="4"/>
        <v>46.199999999999996</v>
      </c>
      <c r="R7" s="44">
        <f t="shared" si="5"/>
        <v>34.299999999999997</v>
      </c>
      <c r="S7" s="49">
        <f t="shared" si="7"/>
        <v>11.949999999999994</v>
      </c>
      <c r="T7" s="47">
        <f t="shared" ref="T7:T11" si="8">(F7-$F$7)*100</f>
        <v>0</v>
      </c>
      <c r="U7" s="50">
        <f>((F8-$F$7)-(H8-$H$7))*100</f>
        <v>-1.1500000000000066</v>
      </c>
      <c r="V7" s="48">
        <f>((F9-$F$7)-(H9-$H$7))*100</f>
        <v>4.9999999999994493E-2</v>
      </c>
      <c r="W7" s="48">
        <f>((F10-$F$7)-(H10-$H$7))*100</f>
        <v>0.55000000000000604</v>
      </c>
      <c r="X7" s="48">
        <f>((F11-$F$7)-(H11-$H$7))*100</f>
        <v>0.75000000000000622</v>
      </c>
    </row>
    <row r="8" spans="2:25" x14ac:dyDescent="0.25">
      <c r="B8" s="38" t="s">
        <v>13</v>
      </c>
      <c r="C8" s="39">
        <v>44659</v>
      </c>
      <c r="D8" s="40" t="s">
        <v>3</v>
      </c>
      <c r="E8" s="41">
        <v>44774</v>
      </c>
      <c r="F8" s="42" cm="1">
        <f t="array" ref="F8">_xll.BDP(B8,"LAST_PRICE")</f>
        <v>1.091</v>
      </c>
      <c r="G8" s="43">
        <f t="shared" si="2"/>
        <v>0.1915</v>
      </c>
      <c r="H8" s="42" cm="1">
        <f t="array" ref="H8">_xll.BDP(B8, "PX_YEST_CLOSE")</f>
        <v>1.0660000000000001</v>
      </c>
      <c r="I8" s="43">
        <f t="shared" si="0"/>
        <v>89.51</v>
      </c>
      <c r="J8" s="44">
        <f t="shared" si="3"/>
        <v>19.149999999999999</v>
      </c>
      <c r="K8" s="44" cm="1">
        <f t="array" ref="K8">(_xll.BDP(B8,"RT_PX_CHG_NET_1D"))*100</f>
        <v>2.5</v>
      </c>
      <c r="L8" s="44" cm="1">
        <f t="array" ref="L8">(_xll.BDP(B8,"CHG_NET_5D"))*100</f>
        <v>7.0000000000000009</v>
      </c>
      <c r="M8" s="44" cm="1">
        <f t="array" ref="M8">(_xll.BDP(B8,"INTERVAL_NET_CHANGE", "START_DATE_OVERRIDE=20211216", "END_DATE_OVERRIDE=20220106"))*100</f>
        <v>28.449999999999996</v>
      </c>
      <c r="N8" s="45">
        <f t="shared" si="6"/>
        <v>0.1915</v>
      </c>
      <c r="O8" s="9"/>
      <c r="P8" s="46">
        <f t="shared" si="1"/>
        <v>44774</v>
      </c>
      <c r="Q8" s="44">
        <f t="shared" si="4"/>
        <v>65.349999999999994</v>
      </c>
      <c r="R8" s="44">
        <f t="shared" si="5"/>
        <v>53.449999999999996</v>
      </c>
      <c r="S8" s="44">
        <f t="shared" si="7"/>
        <v>31.099999999999994</v>
      </c>
      <c r="T8" s="49">
        <f t="shared" si="8"/>
        <v>19.149999999999999</v>
      </c>
      <c r="U8" s="47">
        <f t="shared" ref="U8:U11" si="9">(F8-$F$8)*100</f>
        <v>0</v>
      </c>
      <c r="V8" s="50">
        <f>((F9-$F$8)-(H9-$H$8))*100</f>
        <v>1.2000000000000011</v>
      </c>
      <c r="W8" s="48">
        <f>((F10-$F$8)-(H10-$H$8))*100</f>
        <v>1.7000000000000126</v>
      </c>
      <c r="X8" s="48">
        <f>((F11-$F$8)-(H11-$H$8))*100</f>
        <v>1.9000000000000128</v>
      </c>
    </row>
    <row r="9" spans="2:25" x14ac:dyDescent="0.25">
      <c r="B9" s="38" t="s">
        <v>14</v>
      </c>
      <c r="C9" s="40" t="s">
        <v>3</v>
      </c>
      <c r="D9" s="39">
        <v>44631</v>
      </c>
      <c r="E9" s="41">
        <v>44805</v>
      </c>
      <c r="F9" s="42" cm="1">
        <f t="array" ref="F9">_xll.BDP(B9,"LAST_PRICE")</f>
        <v>1.1619999999999999</v>
      </c>
      <c r="G9" s="43">
        <f t="shared" si="2"/>
        <v>7.0999999999999952E-2</v>
      </c>
      <c r="H9" s="42" cm="1">
        <f t="array" ref="H9">_xll.BDP(B9, "PX_YEST_CLOSE")</f>
        <v>1.125</v>
      </c>
      <c r="I9" s="43">
        <f t="shared" si="0"/>
        <v>96.61</v>
      </c>
      <c r="J9" s="44">
        <f t="shared" si="3"/>
        <v>7.0999999999999952</v>
      </c>
      <c r="K9" s="44" cm="1">
        <f t="array" ref="K9">(_xll.BDP(B9,"RT_PX_CHG_NET_1D"))*100</f>
        <v>3.6999999999999997</v>
      </c>
      <c r="L9" s="44" cm="1">
        <f t="array" ref="L9">(_xll.BDP(B9,"CHG_NET_5D"))*100</f>
        <v>6.7</v>
      </c>
      <c r="M9" s="44" cm="1">
        <f t="array" ref="M9">(_xll.BDP(B9,"INTERVAL_NET_CHANGE", "START_DATE_OVERRIDE=20211216", "END_DATE_OVERRIDE=20220106"))*100</f>
        <v>17.2</v>
      </c>
      <c r="N9" s="45">
        <f t="shared" si="6"/>
        <v>7.0999999999999952E-2</v>
      </c>
      <c r="O9" s="9"/>
      <c r="P9" s="46">
        <f t="shared" si="1"/>
        <v>44805</v>
      </c>
      <c r="Q9" s="44">
        <f t="shared" si="4"/>
        <v>72.449999999999989</v>
      </c>
      <c r="R9" s="44">
        <f t="shared" si="5"/>
        <v>60.54999999999999</v>
      </c>
      <c r="S9" s="44">
        <f t="shared" si="7"/>
        <v>38.199999999999989</v>
      </c>
      <c r="T9" s="44">
        <f t="shared" si="8"/>
        <v>26.249999999999996</v>
      </c>
      <c r="U9" s="49">
        <f t="shared" si="9"/>
        <v>7.0999999999999952</v>
      </c>
      <c r="V9" s="47">
        <f t="shared" ref="V9:V11" si="10">(F9-$F$9)*100</f>
        <v>0</v>
      </c>
      <c r="W9" s="50">
        <f>((F10-$F$9)-(H10-$H$9))*100</f>
        <v>0.50000000000001155</v>
      </c>
      <c r="X9" s="48">
        <f>((F11-$F$9)-(H11-$H$9))*100</f>
        <v>0.70000000000001172</v>
      </c>
    </row>
    <row r="10" spans="2:25" x14ac:dyDescent="0.25">
      <c r="B10" s="38" t="s">
        <v>15</v>
      </c>
      <c r="C10" s="39">
        <v>44631</v>
      </c>
      <c r="D10" s="40" t="s">
        <v>4</v>
      </c>
      <c r="E10" s="41">
        <v>44866</v>
      </c>
      <c r="F10" s="42" cm="1">
        <f t="array" ref="F10">_xll.BDP(B10,"LAST_PRICE")</f>
        <v>1.264</v>
      </c>
      <c r="G10" s="43">
        <f t="shared" si="2"/>
        <v>0.10200000000000009</v>
      </c>
      <c r="H10" s="42" cm="1">
        <f t="array" ref="H10">_xll.BDP(B10, "PX_YEST_CLOSE")</f>
        <v>1.222</v>
      </c>
      <c r="I10" s="43">
        <f t="shared" si="0"/>
        <v>106.81</v>
      </c>
      <c r="J10" s="44">
        <f t="shared" si="3"/>
        <v>10.20000000000001</v>
      </c>
      <c r="K10" s="44" cm="1">
        <f t="array" ref="K10">(_xll.BDP(B10,"RT_PX_CHG_NET_1D"))*100</f>
        <v>4.2</v>
      </c>
      <c r="L10" s="44" cm="1">
        <f t="array" ref="L10">(_xll.BDP(B10,"CHG_NET_5D"))*100</f>
        <v>6.75</v>
      </c>
      <c r="M10" s="44" cm="1">
        <f t="array" ref="M10">(_xll.BDP(B10,"INTERVAL_NET_CHANGE", "START_DATE_OVERRIDE=20211216", "END_DATE_OVERRIDE=20220106"))*100</f>
        <v>25.2</v>
      </c>
      <c r="N10" s="45">
        <f t="shared" si="6"/>
        <v>0.10200000000000009</v>
      </c>
      <c r="O10" s="9"/>
      <c r="P10" s="46">
        <f t="shared" si="1"/>
        <v>44866</v>
      </c>
      <c r="Q10" s="44">
        <f t="shared" si="4"/>
        <v>82.65</v>
      </c>
      <c r="R10" s="44">
        <f t="shared" si="5"/>
        <v>70.75</v>
      </c>
      <c r="S10" s="44">
        <f t="shared" si="7"/>
        <v>48.4</v>
      </c>
      <c r="T10" s="44">
        <f t="shared" si="8"/>
        <v>36.450000000000003</v>
      </c>
      <c r="U10" s="44">
        <f t="shared" si="9"/>
        <v>17.300000000000004</v>
      </c>
      <c r="V10" s="49">
        <f t="shared" si="10"/>
        <v>10.20000000000001</v>
      </c>
      <c r="W10" s="47">
        <f t="shared" ref="W10:W11" si="11">(F10-$F$10)*100</f>
        <v>0</v>
      </c>
      <c r="X10" s="50">
        <f>((F11-$F$10)-(H11-$H$10))*100</f>
        <v>0.20000000000000018</v>
      </c>
    </row>
    <row r="11" spans="2:25" x14ac:dyDescent="0.25">
      <c r="B11" s="38" t="s">
        <v>16</v>
      </c>
      <c r="C11" s="40" t="s">
        <v>4</v>
      </c>
      <c r="D11" s="39" t="s">
        <v>5</v>
      </c>
      <c r="E11" s="41">
        <v>44896</v>
      </c>
      <c r="F11" s="42" cm="1">
        <f t="array" ref="F11">_xll.BDP(B11,"LAST_PRICE")</f>
        <v>1.294</v>
      </c>
      <c r="G11" s="43">
        <f t="shared" si="2"/>
        <v>3.0000000000000027E-2</v>
      </c>
      <c r="H11" s="42" cm="1">
        <f t="array" ref="H11">_xll.BDP(B11, "PX_YEST_CLOSE")</f>
        <v>1.25</v>
      </c>
      <c r="I11" s="43">
        <f t="shared" si="0"/>
        <v>109.81</v>
      </c>
      <c r="J11" s="44">
        <f t="shared" si="3"/>
        <v>3.0000000000000027</v>
      </c>
      <c r="K11" s="44" cm="1">
        <f t="array" ref="K11">(_xll.BDP(B11,"RT_PX_CHG_NET_1D"))*100</f>
        <v>4.3999999999999995</v>
      </c>
      <c r="L11" s="44" cm="1">
        <f t="array" ref="L11">(_xll.BDP(B11,"CHG_NET_5D"))*100</f>
        <v>7.5</v>
      </c>
      <c r="M11" s="44" cm="1">
        <f t="array" ref="M11">(_xll.BDP(B11,"INTERVAL_NET_CHANGE", "START_DATE_OVERRIDE=20211216", "END_DATE_OVERRIDE=20220106"))*100</f>
        <v>18.8</v>
      </c>
      <c r="N11" s="45">
        <f t="shared" si="6"/>
        <v>3.0000000000000027E-2</v>
      </c>
      <c r="O11" s="9"/>
      <c r="P11" s="46">
        <f t="shared" si="1"/>
        <v>44896</v>
      </c>
      <c r="Q11" s="44">
        <f t="shared" si="4"/>
        <v>85.65</v>
      </c>
      <c r="R11" s="44">
        <f t="shared" si="5"/>
        <v>73.75</v>
      </c>
      <c r="S11" s="44">
        <f t="shared" si="7"/>
        <v>51.4</v>
      </c>
      <c r="T11" s="44">
        <f t="shared" si="8"/>
        <v>39.45000000000001</v>
      </c>
      <c r="U11" s="44">
        <f t="shared" si="9"/>
        <v>20.300000000000008</v>
      </c>
      <c r="V11" s="44">
        <f t="shared" si="10"/>
        <v>13.200000000000012</v>
      </c>
      <c r="W11" s="49">
        <f t="shared" si="11"/>
        <v>3.0000000000000027</v>
      </c>
      <c r="X11" s="51">
        <f t="shared" ref="X11" si="12">(F11-$F$11)*100</f>
        <v>0</v>
      </c>
      <c r="Y11" s="12"/>
    </row>
    <row r="12" spans="2:25" x14ac:dyDescent="0.25">
      <c r="B12" s="5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2:25" x14ac:dyDescent="0.25">
      <c r="B13" s="30" t="s">
        <v>21</v>
      </c>
      <c r="C13" s="53" t="s">
        <v>22</v>
      </c>
      <c r="D13" s="54" cm="1">
        <f t="array" ref="D13">_xll.BDP(C13,"LAST_PRICE")</f>
        <v>-0.57899999999999996</v>
      </c>
      <c r="E13" s="16"/>
      <c r="F13" s="55"/>
      <c r="G13" s="56"/>
      <c r="H13" s="55"/>
      <c r="I13" s="56"/>
      <c r="J13" s="56"/>
      <c r="K13" s="55"/>
      <c r="L13" s="55"/>
      <c r="M13" s="55"/>
      <c r="N13" s="56"/>
      <c r="O13" s="32"/>
      <c r="P13" s="32"/>
      <c r="Q13" s="29" t="s">
        <v>74</v>
      </c>
      <c r="R13" s="29"/>
      <c r="S13" s="29"/>
      <c r="T13" s="32"/>
      <c r="U13" s="32"/>
      <c r="V13" s="32"/>
      <c r="W13" s="32"/>
      <c r="X13" s="32"/>
    </row>
    <row r="14" spans="2:25" ht="30" x14ac:dyDescent="0.25">
      <c r="B14" s="33" t="s">
        <v>8</v>
      </c>
      <c r="C14" s="34" t="s">
        <v>62</v>
      </c>
      <c r="D14" s="33" t="s">
        <v>6</v>
      </c>
      <c r="E14" s="33" t="s">
        <v>18</v>
      </c>
      <c r="F14" s="33" t="s">
        <v>7</v>
      </c>
      <c r="G14" s="34" t="s">
        <v>131</v>
      </c>
      <c r="H14" s="34" t="s">
        <v>72</v>
      </c>
      <c r="I14" s="34" t="s">
        <v>19</v>
      </c>
      <c r="J14" s="34" t="s">
        <v>20</v>
      </c>
      <c r="K14" s="34" t="s">
        <v>23</v>
      </c>
      <c r="L14" s="34" t="s">
        <v>24</v>
      </c>
      <c r="M14" s="34" t="s">
        <v>71</v>
      </c>
      <c r="N14" s="28"/>
      <c r="O14" s="9"/>
      <c r="P14" s="9"/>
      <c r="Q14" s="57">
        <f>E15</f>
        <v>44593</v>
      </c>
      <c r="R14" s="57">
        <f>E16</f>
        <v>44621</v>
      </c>
      <c r="S14" s="57">
        <f>E17</f>
        <v>44652</v>
      </c>
      <c r="T14" s="57">
        <f>E18</f>
        <v>44713</v>
      </c>
      <c r="U14" s="57">
        <f>E19</f>
        <v>44743</v>
      </c>
      <c r="V14" s="57">
        <f>E20</f>
        <v>44805</v>
      </c>
      <c r="W14" s="57">
        <f>E21</f>
        <v>44835</v>
      </c>
      <c r="X14" s="58">
        <f>E22</f>
        <v>44896</v>
      </c>
    </row>
    <row r="15" spans="2:25" x14ac:dyDescent="0.25">
      <c r="B15" s="59" t="s">
        <v>25</v>
      </c>
      <c r="C15" s="39">
        <v>44806</v>
      </c>
      <c r="D15" s="60" t="s">
        <v>34</v>
      </c>
      <c r="E15" s="41">
        <v>44593</v>
      </c>
      <c r="F15" s="42" cm="1">
        <f t="array" ref="F15">_xll.BDP(B15,"LAST_PRICE")</f>
        <v>-0.57499999999999996</v>
      </c>
      <c r="G15" s="43">
        <f>F15-D13</f>
        <v>4.0000000000000036E-3</v>
      </c>
      <c r="H15" s="42" cm="1">
        <f t="array" ref="H15">_xll.BDP(B15, "PX_YEST_CLOSE")</f>
        <v>-0.57599999999999996</v>
      </c>
      <c r="I15" s="43">
        <f t="shared" ref="I15:I22" si="13">(F15-$D$13)*100</f>
        <v>0.40000000000000036</v>
      </c>
      <c r="J15" s="44">
        <f>(F15-$D$13)*100</f>
        <v>0.40000000000000036</v>
      </c>
      <c r="K15" s="44" cm="1">
        <f t="array" ref="K15">(_xll.BDP(B15,"RT_PX_CHG_NET_1D"))*100</f>
        <v>0.1</v>
      </c>
      <c r="L15" s="44" cm="1">
        <f t="array" ref="L15">(_xll.BDP(B15,"CHG_NET_5D"))*100</f>
        <v>0.1</v>
      </c>
      <c r="M15" s="44" cm="1">
        <f t="array" ref="M15">(_xll.BDP(B15,"INTERVAL_NET_CHANGE", "START_DATE_OVERRIDE=20211216"))*100</f>
        <v>1.4000000000000001</v>
      </c>
      <c r="N15" s="61"/>
      <c r="O15" s="9"/>
      <c r="P15" s="62">
        <f t="shared" ref="P15:P22" si="14">E15</f>
        <v>44593</v>
      </c>
      <c r="Q15" s="47">
        <f>(F15-$F$15)*100</f>
        <v>0</v>
      </c>
      <c r="R15" s="48">
        <f>((F16-$F$15)-(H16-$H$15))*100</f>
        <v>0.11999999999999789</v>
      </c>
      <c r="S15" s="48">
        <f>((F17-$F$15)-(H17-$H$15))*100</f>
        <v>-0.10000000000000009</v>
      </c>
      <c r="T15" s="48">
        <f>((F18-$F$15)-(H18-$H$15))*100</f>
        <v>-0.45999999999999375</v>
      </c>
      <c r="U15" s="48">
        <f>((F19-$F$15)-(H19-$H$15))*100</f>
        <v>-0.45999999999999375</v>
      </c>
      <c r="V15" s="48">
        <f>((F20-$F$15)-(H20-$H$15))*100</f>
        <v>-0.52000000000000379</v>
      </c>
      <c r="W15" s="48">
        <f>((F21-$F$15)-(H21-$H$15))*100</f>
        <v>-0.50000000000000044</v>
      </c>
      <c r="X15" s="48">
        <f>((F22-$F$15)-(H22-$H$15))*100</f>
        <v>-3.6999999999999975</v>
      </c>
    </row>
    <row r="16" spans="2:25" x14ac:dyDescent="0.25">
      <c r="B16" s="59" t="s">
        <v>26</v>
      </c>
      <c r="C16" s="39" t="s">
        <v>34</v>
      </c>
      <c r="D16" s="60" t="s">
        <v>35</v>
      </c>
      <c r="E16" s="41">
        <v>44621</v>
      </c>
      <c r="F16" s="42" cm="1">
        <f t="array" ref="F16">_xll.BDP(B16,"LAST_PRICE")</f>
        <v>-0.57079999999999997</v>
      </c>
      <c r="G16" s="43">
        <f>F16-F15</f>
        <v>4.1999999999999815E-3</v>
      </c>
      <c r="H16" s="42" cm="1">
        <f t="array" ref="H16">_xll.BDP(B16, "PX_YEST_CLOSE")</f>
        <v>-0.57299999999999995</v>
      </c>
      <c r="I16" s="43">
        <f t="shared" si="13"/>
        <v>0.81999999999999851</v>
      </c>
      <c r="J16" s="44">
        <f t="shared" ref="J16:J22" si="15">(F16-F15)*100</f>
        <v>0.41999999999999815</v>
      </c>
      <c r="K16" s="44" cm="1">
        <f t="array" ref="K16">(_xll.BDP(B16,"RT_PX_CHG_NET_1D"))*100</f>
        <v>0.22</v>
      </c>
      <c r="L16" s="44" cm="1">
        <f t="array" ref="L16">(_xll.BDP(B16,"CHG_NET_5D"))*100</f>
        <v>0.44999999999999996</v>
      </c>
      <c r="M16" s="44" cm="1">
        <f t="array" ref="M16">(_xll.BDP(B16,"INTERVAL_NET_CHANGE", "START_DATE_OVERRIDE=20211216"))*100</f>
        <v>6.45</v>
      </c>
      <c r="N16" s="61"/>
      <c r="O16" s="10"/>
      <c r="P16" s="62">
        <f t="shared" si="14"/>
        <v>44621</v>
      </c>
      <c r="Q16" s="44">
        <f t="shared" ref="Q16:Q22" si="16">(F16-$F$15)*100</f>
        <v>0.41999999999999815</v>
      </c>
      <c r="R16" s="47">
        <f t="shared" ref="R16:R22" si="17">(F16-$F$16)*100</f>
        <v>0</v>
      </c>
      <c r="S16" s="48">
        <f>((F17-$F$16)-(H17-$H$16))*100</f>
        <v>-0.21999999999999797</v>
      </c>
      <c r="T16" s="48">
        <f>((F18-$F$16)-(H18-$H$16))*100</f>
        <v>-0.57999999999999163</v>
      </c>
      <c r="U16" s="48">
        <f>((F19-$F$16)-(H19-$H$16))*100</f>
        <v>-0.57999999999999163</v>
      </c>
      <c r="V16" s="48">
        <f>((F20-$F$16)-(H20-$H$16))*100</f>
        <v>-0.64000000000000168</v>
      </c>
      <c r="W16" s="48">
        <f>((F21-$F$16)-(H21-$H$16))*100</f>
        <v>-0.61999999999999833</v>
      </c>
      <c r="X16" s="48">
        <f>((F22-$F$16)-(H22-$H$16))*100</f>
        <v>-3.8199999999999958</v>
      </c>
    </row>
    <row r="17" spans="2:24" x14ac:dyDescent="0.25">
      <c r="B17" s="63" t="s">
        <v>27</v>
      </c>
      <c r="C17" s="39" t="s">
        <v>35</v>
      </c>
      <c r="D17" s="60" t="s">
        <v>36</v>
      </c>
      <c r="E17" s="41">
        <v>44652</v>
      </c>
      <c r="F17" s="42" cm="1">
        <f t="array" ref="F17">_xll.BDP(B17,"LAST_PRICE")</f>
        <v>-0.56699999999999995</v>
      </c>
      <c r="G17" s="43">
        <f t="shared" ref="G17:G22" si="18">F17-F16</f>
        <v>3.8000000000000256E-3</v>
      </c>
      <c r="H17" s="42" cm="1">
        <f t="array" ref="H17">_xll.BDP(B17, "PX_YEST_CLOSE")</f>
        <v>-0.56699999999999995</v>
      </c>
      <c r="I17" s="43">
        <f t="shared" si="13"/>
        <v>1.2000000000000011</v>
      </c>
      <c r="J17" s="44">
        <f t="shared" si="15"/>
        <v>0.38000000000000256</v>
      </c>
      <c r="K17" s="44" cm="1">
        <f t="array" ref="K17">(_xll.BDP(B17,"RT_PX_CHG_NET_1D"))*100</f>
        <v>0</v>
      </c>
      <c r="L17" s="44" cm="1">
        <f t="array" ref="L17">(_xll.BDP(B17,"CHG_NET_5D"))*100</f>
        <v>0.27</v>
      </c>
      <c r="M17" s="44" cm="1">
        <f t="array" ref="M17">(_xll.BDP(B17,"INTERVAL_NET_CHANGE", "START_DATE_OVERRIDE=20211216"))*100</f>
        <v>0.37</v>
      </c>
      <c r="N17" s="61"/>
      <c r="O17" s="10"/>
      <c r="P17" s="62">
        <f t="shared" si="14"/>
        <v>44652</v>
      </c>
      <c r="Q17" s="44">
        <f t="shared" si="16"/>
        <v>0.80000000000000071</v>
      </c>
      <c r="R17" s="44">
        <f t="shared" si="17"/>
        <v>0.38000000000000256</v>
      </c>
      <c r="S17" s="47">
        <f t="shared" ref="S17:S22" si="19">(F17-$F$17)*100</f>
        <v>0</v>
      </c>
      <c r="T17" s="48">
        <f>((F18-$F$17)-(H18-$H$17))*100</f>
        <v>-0.35999999999999366</v>
      </c>
      <c r="U17" s="48">
        <f>((F19-$F$17)-(H19-$H$17))*100</f>
        <v>-0.35999999999999366</v>
      </c>
      <c r="V17" s="48">
        <f>((F20-$F$17)-(H20-$H$17))*100</f>
        <v>-0.4200000000000037</v>
      </c>
      <c r="W17" s="48">
        <f>((F21-$F$17)-(H21-$H$17))*100</f>
        <v>-0.40000000000000036</v>
      </c>
      <c r="X17" s="48">
        <f>((F22-$F$17)-(H22-$H$17))*100</f>
        <v>-3.5999999999999979</v>
      </c>
    </row>
    <row r="18" spans="2:24" x14ac:dyDescent="0.25">
      <c r="B18" s="63" t="s">
        <v>28</v>
      </c>
      <c r="C18" s="39" t="s">
        <v>36</v>
      </c>
      <c r="D18" s="60" t="s">
        <v>37</v>
      </c>
      <c r="E18" s="41">
        <v>44713</v>
      </c>
      <c r="F18" s="42" cm="1">
        <f t="array" ref="F18">_xll.BDP(B18,"LAST_PRICE")</f>
        <v>-0.53059999999999996</v>
      </c>
      <c r="G18" s="43">
        <f t="shared" si="18"/>
        <v>3.6399999999999988E-2</v>
      </c>
      <c r="H18" s="42" cm="1">
        <f t="array" ref="H18">_xll.BDP(B18, "PX_YEST_CLOSE")</f>
        <v>-0.52700000000000002</v>
      </c>
      <c r="I18" s="43">
        <f t="shared" si="13"/>
        <v>4.84</v>
      </c>
      <c r="J18" s="44">
        <f t="shared" si="15"/>
        <v>3.6399999999999988</v>
      </c>
      <c r="K18" s="44" cm="1">
        <f t="array" ref="K18">(_xll.BDP(B18,"RT_PX_CHG_NET_1D"))*100</f>
        <v>-0.36</v>
      </c>
      <c r="L18" s="44" cm="1">
        <f t="array" ref="L18">(_xll.BDP(B18,"CHG_NET_5D"))*100</f>
        <v>0.89999999999999991</v>
      </c>
      <c r="M18" s="44" cm="1">
        <f t="array" ref="M18">(_xll.BDP(B18,"INTERVAL_NET_CHANGE", "START_DATE_OVERRIDE=20211216"))*100</f>
        <v>-0.89999999999999991</v>
      </c>
      <c r="N18" s="61"/>
      <c r="O18" s="9"/>
      <c r="P18" s="62">
        <f t="shared" si="14"/>
        <v>44713</v>
      </c>
      <c r="Q18" s="44">
        <f t="shared" si="16"/>
        <v>4.4399999999999995</v>
      </c>
      <c r="R18" s="44">
        <f t="shared" si="17"/>
        <v>4.0200000000000014</v>
      </c>
      <c r="S18" s="44">
        <f t="shared" si="19"/>
        <v>3.6399999999999988</v>
      </c>
      <c r="T18" s="47">
        <f t="shared" ref="T18:T22" si="20">(F18-$F$18)*100</f>
        <v>0</v>
      </c>
      <c r="U18" s="48">
        <f>((F19-$F$18)-(H19-$H$18))*100</f>
        <v>0</v>
      </c>
      <c r="V18" s="48">
        <f>((F20-$F$18)-(H20-$H$18))*100</f>
        <v>-6.0000000000010045E-2</v>
      </c>
      <c r="W18" s="48">
        <f>((F21-$F$18)-(H21-$H$18))*100</f>
        <v>-4.0000000000006697E-2</v>
      </c>
      <c r="X18" s="48">
        <f>((F22-$F$18)-(H22-$H$18))*100</f>
        <v>-3.2400000000000038</v>
      </c>
    </row>
    <row r="19" spans="2:24" x14ac:dyDescent="0.25">
      <c r="B19" s="63" t="s">
        <v>29</v>
      </c>
      <c r="C19" s="39" t="s">
        <v>37</v>
      </c>
      <c r="D19" s="60" t="s">
        <v>38</v>
      </c>
      <c r="E19" s="41">
        <v>44743</v>
      </c>
      <c r="F19" s="42" cm="1">
        <f t="array" ref="F19">_xll.BDP(B19,"LAST_PRICE")</f>
        <v>-0.51259999999999994</v>
      </c>
      <c r="G19" s="43">
        <f t="shared" si="18"/>
        <v>1.8000000000000016E-2</v>
      </c>
      <c r="H19" s="42" cm="1">
        <f t="array" ref="H19">_xll.BDP(B19, "PX_YEST_CLOSE")</f>
        <v>-0.50900000000000001</v>
      </c>
      <c r="I19" s="43">
        <f t="shared" si="13"/>
        <v>6.6400000000000015</v>
      </c>
      <c r="J19" s="44">
        <f t="shared" si="15"/>
        <v>1.8000000000000016</v>
      </c>
      <c r="K19" s="44" cm="1">
        <f t="array" ref="K19">(_xll.BDP(B19,"RT_PX_CHG_NET_1D"))*100</f>
        <v>-0.36</v>
      </c>
      <c r="L19" s="44" cm="1">
        <f t="array" ref="L19">(_xll.BDP(B19,"CHG_NET_5D"))*100</f>
        <v>3.9</v>
      </c>
      <c r="M19" s="44" cm="1">
        <f t="array" ref="M19">(_xll.BDP(B19,"INTERVAL_NET_CHANGE", "START_DATE_OVERRIDE=20211216"))*100</f>
        <v>8.6999999999999993</v>
      </c>
      <c r="N19" s="61"/>
      <c r="O19" s="9"/>
      <c r="P19" s="62">
        <f t="shared" si="14"/>
        <v>44743</v>
      </c>
      <c r="Q19" s="44">
        <f t="shared" si="16"/>
        <v>6.2400000000000011</v>
      </c>
      <c r="R19" s="44">
        <f t="shared" si="17"/>
        <v>5.8200000000000029</v>
      </c>
      <c r="S19" s="44">
        <f t="shared" si="19"/>
        <v>5.44</v>
      </c>
      <c r="T19" s="44">
        <f t="shared" si="20"/>
        <v>1.8000000000000016</v>
      </c>
      <c r="U19" s="47">
        <f t="shared" ref="U19:U22" si="21">(F19-$F$19)*100</f>
        <v>0</v>
      </c>
      <c r="V19" s="48">
        <f>((F20-$F$19)-(H20-$H$19))*100</f>
        <v>-6.0000000000010045E-2</v>
      </c>
      <c r="W19" s="48">
        <f>((F21-$F$19)-(H21-$H$19))*100</f>
        <v>-4.0000000000006697E-2</v>
      </c>
      <c r="X19" s="48">
        <f>((F22-$F$19)-(H22-$H$19))*100</f>
        <v>-3.2400000000000038</v>
      </c>
    </row>
    <row r="20" spans="2:24" x14ac:dyDescent="0.25">
      <c r="B20" s="63" t="s">
        <v>30</v>
      </c>
      <c r="C20" s="39" t="s">
        <v>38</v>
      </c>
      <c r="D20" s="60">
        <v>44603</v>
      </c>
      <c r="E20" s="41">
        <v>44805</v>
      </c>
      <c r="F20" s="42" cm="1">
        <f t="array" ref="F20">_xll.BDP(B20,"LAST_PRICE")</f>
        <v>-0.47920000000000001</v>
      </c>
      <c r="G20" s="43">
        <f t="shared" si="18"/>
        <v>3.339999999999993E-2</v>
      </c>
      <c r="H20" s="42" cm="1">
        <f t="array" ref="H20">_xll.BDP(B20, "PX_YEST_CLOSE")</f>
        <v>-0.47499999999999998</v>
      </c>
      <c r="I20" s="43">
        <f t="shared" si="13"/>
        <v>9.9799999999999951</v>
      </c>
      <c r="J20" s="44">
        <f t="shared" si="15"/>
        <v>3.3399999999999928</v>
      </c>
      <c r="K20" s="44" cm="1">
        <f t="array" ref="K20">(_xll.BDP(B20,"RT_PX_CHG_NET_1D"))*100</f>
        <v>-0.42</v>
      </c>
      <c r="L20" s="44" cm="1">
        <f t="array" ref="L20">(_xll.BDP(B20,"CHG_NET_5D"))*100</f>
        <v>2.65</v>
      </c>
      <c r="M20" s="44" cm="1">
        <f t="array" ref="M20">(_xll.BDP(B20,"INTERVAL_NET_CHANGE", "START_DATE_OVERRIDE=20211216"))*100</f>
        <v>11.85</v>
      </c>
      <c r="N20" s="61"/>
      <c r="O20" s="9"/>
      <c r="P20" s="62">
        <f t="shared" si="14"/>
        <v>44805</v>
      </c>
      <c r="Q20" s="44">
        <f t="shared" si="16"/>
        <v>9.5799999999999947</v>
      </c>
      <c r="R20" s="44">
        <f t="shared" si="17"/>
        <v>9.1599999999999966</v>
      </c>
      <c r="S20" s="44">
        <f t="shared" si="19"/>
        <v>8.779999999999994</v>
      </c>
      <c r="T20" s="44">
        <f t="shared" si="20"/>
        <v>5.1399999999999944</v>
      </c>
      <c r="U20" s="44">
        <f t="shared" si="21"/>
        <v>3.3399999999999928</v>
      </c>
      <c r="V20" s="47">
        <f t="shared" ref="V20:V22" si="22">(F20-$F$20)*100</f>
        <v>0</v>
      </c>
      <c r="W20" s="48">
        <f>((F21-$F$20)-(H21-$H$20))*100</f>
        <v>2.0000000000003348E-2</v>
      </c>
      <c r="X20" s="48">
        <f>((F22-$F$20)-(H22-$H$20))*100</f>
        <v>-3.1799999999999939</v>
      </c>
    </row>
    <row r="21" spans="2:24" x14ac:dyDescent="0.25">
      <c r="B21" s="63" t="s">
        <v>31</v>
      </c>
      <c r="C21" s="39">
        <v>44603</v>
      </c>
      <c r="D21" s="60" t="s">
        <v>39</v>
      </c>
      <c r="E21" s="41">
        <v>44835</v>
      </c>
      <c r="F21" s="42" cm="1">
        <f t="array" ref="F21">_xll.BDP(B21,"LAST_PRICE")</f>
        <v>-0.44900000000000001</v>
      </c>
      <c r="G21" s="43">
        <f t="shared" si="18"/>
        <v>3.0200000000000005E-2</v>
      </c>
      <c r="H21" s="42" cm="1">
        <f t="array" ref="H21">_xll.BDP(B21, "PX_YEST_CLOSE")</f>
        <v>-0.44500000000000001</v>
      </c>
      <c r="I21" s="43">
        <f t="shared" si="13"/>
        <v>12.999999999999995</v>
      </c>
      <c r="J21" s="44">
        <f t="shared" si="15"/>
        <v>3.0200000000000005</v>
      </c>
      <c r="K21" s="44" cm="1">
        <f t="array" ref="K21">(_xll.BDP(B21,"RT_PX_CHG_NET_1D"))*100</f>
        <v>-0.4</v>
      </c>
      <c r="L21" s="44" cm="1">
        <f t="array" ref="L21">(_xll.BDP(B21,"CHG_NET_5D"))*100</f>
        <v>2.1</v>
      </c>
      <c r="M21" s="44" cm="1">
        <f t="array" ref="M21">(_xll.BDP(B21,"INTERVAL_NET_CHANGE", "START_DATE_OVERRIDE=20211216"))*100</f>
        <v>9.1999999999999993</v>
      </c>
      <c r="N21" s="61"/>
      <c r="O21" s="9"/>
      <c r="P21" s="62">
        <f t="shared" si="14"/>
        <v>44835</v>
      </c>
      <c r="Q21" s="44">
        <f t="shared" si="16"/>
        <v>12.599999999999994</v>
      </c>
      <c r="R21" s="44">
        <f t="shared" si="17"/>
        <v>12.179999999999996</v>
      </c>
      <c r="S21" s="44">
        <f t="shared" si="19"/>
        <v>11.799999999999994</v>
      </c>
      <c r="T21" s="44">
        <f t="shared" si="20"/>
        <v>8.1599999999999948</v>
      </c>
      <c r="U21" s="44">
        <f t="shared" si="21"/>
        <v>6.3599999999999932</v>
      </c>
      <c r="V21" s="44">
        <f>(F21-$F$20)*100</f>
        <v>3.0200000000000005</v>
      </c>
      <c r="W21" s="47">
        <f t="shared" ref="W21:W22" si="23">(F21-$F$21)*100</f>
        <v>0</v>
      </c>
      <c r="X21" s="48">
        <f>((F22-$F$21)-(H22-$H$21))*100</f>
        <v>-3.1999999999999975</v>
      </c>
    </row>
    <row r="22" spans="2:24" x14ac:dyDescent="0.25">
      <c r="B22" s="63" t="s">
        <v>32</v>
      </c>
      <c r="C22" s="39" t="s">
        <v>39</v>
      </c>
      <c r="D22" s="64" t="s">
        <v>5</v>
      </c>
      <c r="E22" s="41">
        <v>44896</v>
      </c>
      <c r="F22" s="42" cm="1">
        <f t="array" ref="F22">_xll.BDP(B22,"LAST_PRICE")</f>
        <v>-0.40799999999999997</v>
      </c>
      <c r="G22" s="43">
        <f t="shared" si="18"/>
        <v>4.1000000000000036E-2</v>
      </c>
      <c r="H22" s="42" cm="1">
        <f t="array" ref="H22">_xll.BDP(B22, "PX_YEST_CLOSE")</f>
        <v>-0.372</v>
      </c>
      <c r="I22" s="43">
        <f t="shared" si="13"/>
        <v>17.099999999999998</v>
      </c>
      <c r="J22" s="44">
        <f t="shared" si="15"/>
        <v>4.1000000000000032</v>
      </c>
      <c r="K22" s="44" cm="1">
        <f t="array" ref="K22">(_xll.BDP(B22,"RT_PX_CHG_NET_1D"))*100</f>
        <v>-3.5999999999999996</v>
      </c>
      <c r="L22" s="44" cm="1">
        <f t="array" ref="L22">(_xll.BDP(B22,"CHG_NET_5D"))*100</f>
        <v>2.4</v>
      </c>
      <c r="M22" s="44" cm="1">
        <f t="array" ref="M22">(_xll.BDP(B22,"INTERVAL_NET_CHANGE", "START_DATE_OVERRIDE=20211216"))*100</f>
        <v>14.7</v>
      </c>
      <c r="N22" s="61"/>
      <c r="O22" s="9"/>
      <c r="P22" s="62">
        <f t="shared" si="14"/>
        <v>44896</v>
      </c>
      <c r="Q22" s="44">
        <f t="shared" si="16"/>
        <v>16.7</v>
      </c>
      <c r="R22" s="44">
        <f t="shared" si="17"/>
        <v>16.28</v>
      </c>
      <c r="S22" s="44">
        <f t="shared" si="19"/>
        <v>15.899999999999997</v>
      </c>
      <c r="T22" s="44">
        <f t="shared" si="20"/>
        <v>12.259999999999998</v>
      </c>
      <c r="U22" s="44">
        <f t="shared" si="21"/>
        <v>10.459999999999997</v>
      </c>
      <c r="V22" s="44">
        <f t="shared" si="22"/>
        <v>7.1200000000000045</v>
      </c>
      <c r="W22" s="44">
        <f t="shared" si="23"/>
        <v>4.1000000000000032</v>
      </c>
      <c r="X22" s="47">
        <f t="shared" ref="X22" si="24">(F22-$F$22)*100</f>
        <v>0</v>
      </c>
    </row>
    <row r="23" spans="2:24" x14ac:dyDescent="0.25"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2:24" x14ac:dyDescent="0.25">
      <c r="B24" s="72" t="s">
        <v>33</v>
      </c>
      <c r="C24" s="72"/>
      <c r="D24" s="72" t="s">
        <v>51</v>
      </c>
      <c r="E24" s="72"/>
      <c r="F24" s="65" cm="1">
        <f t="array" ref="F24">_xll.BDP(D24,"LAST_PRICE")</f>
        <v>0.08</v>
      </c>
      <c r="G24" s="32"/>
      <c r="H24" s="65"/>
      <c r="I24" s="32"/>
      <c r="J24" s="32"/>
      <c r="K24" s="32"/>
      <c r="L24" s="32"/>
      <c r="M24" s="32"/>
      <c r="N24" s="32"/>
      <c r="O24" s="32"/>
      <c r="P24" s="32"/>
      <c r="Q24" s="30" t="s">
        <v>75</v>
      </c>
      <c r="R24" s="32"/>
      <c r="S24" s="32"/>
      <c r="T24" s="32"/>
      <c r="U24" s="32"/>
      <c r="V24" s="32"/>
      <c r="W24" s="32"/>
      <c r="X24" s="32"/>
    </row>
    <row r="25" spans="2:24" ht="30" x14ac:dyDescent="0.25">
      <c r="B25" s="33" t="s">
        <v>8</v>
      </c>
      <c r="C25" s="34" t="s">
        <v>63</v>
      </c>
      <c r="D25" s="33" t="s">
        <v>6</v>
      </c>
      <c r="E25" s="33" t="s">
        <v>18</v>
      </c>
      <c r="F25" s="33" t="s">
        <v>7</v>
      </c>
      <c r="G25" s="34" t="s">
        <v>131</v>
      </c>
      <c r="H25" s="34" t="s">
        <v>72</v>
      </c>
      <c r="I25" s="34" t="s">
        <v>19</v>
      </c>
      <c r="J25" s="34" t="s">
        <v>20</v>
      </c>
      <c r="K25" s="34" t="s">
        <v>23</v>
      </c>
      <c r="L25" s="34" t="s">
        <v>24</v>
      </c>
      <c r="M25" s="34" t="s">
        <v>71</v>
      </c>
      <c r="N25" s="28"/>
      <c r="O25" s="9"/>
      <c r="P25" s="9"/>
      <c r="Q25" s="57">
        <f>E26</f>
        <v>44562</v>
      </c>
      <c r="R25" s="57">
        <f>E27</f>
        <v>44621</v>
      </c>
      <c r="S25" s="57">
        <f>E28</f>
        <v>44682</v>
      </c>
      <c r="T25" s="57">
        <f>E29</f>
        <v>44713</v>
      </c>
      <c r="U25" s="57">
        <f>E30</f>
        <v>44743</v>
      </c>
      <c r="V25" s="57">
        <f>E31</f>
        <v>44805</v>
      </c>
      <c r="W25" s="57">
        <f>E32</f>
        <v>44866</v>
      </c>
      <c r="X25" s="58">
        <f>E33</f>
        <v>44896</v>
      </c>
    </row>
    <row r="26" spans="2:24" x14ac:dyDescent="0.25">
      <c r="B26" s="63" t="s">
        <v>40</v>
      </c>
      <c r="C26" s="40" t="s">
        <v>47</v>
      </c>
      <c r="D26" s="40" t="s">
        <v>34</v>
      </c>
      <c r="E26" s="41">
        <v>44562</v>
      </c>
      <c r="F26" s="42" cm="1">
        <f t="array" ref="F26">_xll.BDP(B26,"LAST_PRICE")</f>
        <v>9.6500000000000002E-2</v>
      </c>
      <c r="G26" s="43">
        <f>F26-F24</f>
        <v>1.6500000000000001E-2</v>
      </c>
      <c r="H26" s="42" cm="1">
        <f t="array" ref="H26">_xll.BDP(B26, "PX_YEST_CLOSE")</f>
        <v>9.4799999999999995E-2</v>
      </c>
      <c r="I26" s="43">
        <f t="shared" ref="I26:I33" si="25">(F26-$F$24)*100</f>
        <v>1.6500000000000001</v>
      </c>
      <c r="J26" s="44">
        <f>(F26-$F$24)*100</f>
        <v>1.6500000000000001</v>
      </c>
      <c r="K26" s="44" cm="1">
        <f t="array" ref="K26">(_xll.BDP(B26,"RT_PX_CHG_NET_1D"))*100</f>
        <v>0.16999999999999998</v>
      </c>
      <c r="L26" s="44" cm="1">
        <f t="array" ref="L26">(_xll.BDP(B26,"CHG_NET_5D"))*100</f>
        <v>0.47000000000000003</v>
      </c>
      <c r="M26" s="44" cm="1">
        <f t="array" ref="M26">(_xll.BDP(B26,"INTERVAL_NET_CHANGE", "START_DATE_OVERRIDE=20211215"))*100</f>
        <v>1.2</v>
      </c>
      <c r="N26" s="61"/>
      <c r="O26" s="9"/>
      <c r="P26" s="62">
        <f t="shared" ref="P26:P33" si="26">E26</f>
        <v>44562</v>
      </c>
      <c r="Q26" s="47">
        <f>(F26-$F$26)*100</f>
        <v>0</v>
      </c>
      <c r="R26" s="48">
        <f>((F27-$F$26)-(H27-$H$26))*100</f>
        <v>0.75999999999999956</v>
      </c>
      <c r="S26" s="48">
        <f>((F28-$F$26)-(H28-$H$26))*100</f>
        <v>0.78999999999999626</v>
      </c>
      <c r="T26" s="48">
        <f>((F29-$F$26)-(H29-$H$26))*100</f>
        <v>-0.47000000000000375</v>
      </c>
      <c r="U26" s="48">
        <f>((F30-$F$26)-(H30-$H$26))*100</f>
        <v>0.22999999999999687</v>
      </c>
      <c r="V26" s="48">
        <f>((F31-$F$26)-(H31-$H$26))*100</f>
        <v>0.43999999999999595</v>
      </c>
      <c r="W26" s="48">
        <f>((F32-$F$26)-(H32-$H$26))*100</f>
        <v>1.9299999999999984</v>
      </c>
      <c r="X26" s="48">
        <f>((F33-$F$26)-(H33-$H$26))*100</f>
        <v>1.0299999999999976</v>
      </c>
    </row>
    <row r="27" spans="2:24" x14ac:dyDescent="0.25">
      <c r="B27" s="63" t="s">
        <v>41</v>
      </c>
      <c r="C27" s="40" t="s">
        <v>34</v>
      </c>
      <c r="D27" s="39">
        <v>44656</v>
      </c>
      <c r="E27" s="41">
        <v>44621</v>
      </c>
      <c r="F27" s="42" cm="1">
        <f t="array" ref="F27">_xll.BDP(B27,"LAST_PRICE")</f>
        <v>0.35249999999999998</v>
      </c>
      <c r="G27" s="43">
        <f>F27-F26</f>
        <v>0.25600000000000001</v>
      </c>
      <c r="H27" s="42" cm="1">
        <f t="array" ref="H27">_xll.BDP(B27, "PX_YEST_CLOSE")</f>
        <v>0.34320000000000001</v>
      </c>
      <c r="I27" s="43">
        <f t="shared" si="25"/>
        <v>27.249999999999996</v>
      </c>
      <c r="J27" s="44">
        <f t="shared" ref="J27:J33" si="27">(F27-F26)*100</f>
        <v>25.6</v>
      </c>
      <c r="K27" s="44" cm="1">
        <f t="array" ref="K27">(_xll.BDP(B27,"RT_PX_CHG_NET_1D"))*100</f>
        <v>0.92999999999999994</v>
      </c>
      <c r="L27" s="44" cm="1">
        <f t="array" ref="L27">(_xll.BDP(B27,"CHG_NET_5D"))*100</f>
        <v>5.4</v>
      </c>
      <c r="M27" s="44" cm="1">
        <f t="array" ref="M27">(_xll.BDP(B27,"INTERVAL_NET_CHANGE", "START_DATE_OVERRIDE=20211215"))*100</f>
        <v>26.040000000000003</v>
      </c>
      <c r="N27" s="61"/>
      <c r="O27" s="9"/>
      <c r="P27" s="62">
        <f t="shared" si="26"/>
        <v>44621</v>
      </c>
      <c r="Q27" s="48">
        <f t="shared" ref="Q27:Q33" si="28">(F27-$F$26)*100</f>
        <v>25.6</v>
      </c>
      <c r="R27" s="47">
        <f t="shared" ref="R27:R33" si="29">(F27-$F$27)*100</f>
        <v>0</v>
      </c>
      <c r="S27" s="48">
        <f>((F28-$F$27)-(H28-$H$27))*100</f>
        <v>3.0000000000002247E-2</v>
      </c>
      <c r="T27" s="48">
        <f>((F29-$F$27)-(H29-$H$27))*100</f>
        <v>-1.2299999999999978</v>
      </c>
      <c r="U27" s="48">
        <f>((F30-$F$27)-(H30-$H$27))*100</f>
        <v>-0.52999999999999714</v>
      </c>
      <c r="V27" s="48">
        <f>((F31-$F$27)-(H31-$H$27))*100</f>
        <v>-0.32000000000000917</v>
      </c>
      <c r="W27" s="48">
        <f>((F32-$F$27)-(H32-$H$27))*100</f>
        <v>1.1700000000000044</v>
      </c>
      <c r="X27" s="48">
        <f>((F33-$F$27)-(H33-$H$27))*100</f>
        <v>0.26999999999999247</v>
      </c>
    </row>
    <row r="28" spans="2:24" x14ac:dyDescent="0.25">
      <c r="B28" s="63" t="s">
        <v>42</v>
      </c>
      <c r="C28" s="39">
        <v>44656</v>
      </c>
      <c r="D28" s="40" t="s">
        <v>36</v>
      </c>
      <c r="E28" s="41">
        <v>44682</v>
      </c>
      <c r="F28" s="42" cm="1">
        <f t="array" ref="F28">_xll.BDP(B28,"LAST_PRICE")</f>
        <v>0.48599999999999999</v>
      </c>
      <c r="G28" s="43">
        <f t="shared" ref="G28:G33" si="30">F28-F27</f>
        <v>0.13350000000000001</v>
      </c>
      <c r="H28" s="42" cm="1">
        <f t="array" ref="H28">_xll.BDP(B28, "PX_YEST_CLOSE")</f>
        <v>0.47639999999999999</v>
      </c>
      <c r="I28" s="43">
        <f t="shared" si="25"/>
        <v>40.599999999999994</v>
      </c>
      <c r="J28" s="44">
        <f t="shared" si="27"/>
        <v>13.350000000000001</v>
      </c>
      <c r="K28" s="44" cm="1">
        <f t="array" ref="K28">(_xll.BDP(B28,"RT_PX_CHG_NET_1D"))*100</f>
        <v>0.96</v>
      </c>
      <c r="L28" s="44" cm="1">
        <f t="array" ref="L28">(_xll.BDP(B28,"CHG_NET_5D"))*100</f>
        <v>8.01</v>
      </c>
      <c r="M28" s="44" cm="1">
        <f t="array" ref="M28">(_xll.BDP(B28,"INTERVAL_NET_CHANGE", "START_DATE_OVERRIDE=20211215"))*100</f>
        <v>29.18</v>
      </c>
      <c r="N28" s="61"/>
      <c r="O28" s="9"/>
      <c r="P28" s="62">
        <f t="shared" si="26"/>
        <v>44682</v>
      </c>
      <c r="Q28" s="48">
        <f t="shared" si="28"/>
        <v>38.949999999999996</v>
      </c>
      <c r="R28" s="48">
        <f t="shared" si="29"/>
        <v>13.350000000000001</v>
      </c>
      <c r="S28" s="47">
        <f t="shared" ref="S28:S33" si="31">(F28-$F$28)*100</f>
        <v>0</v>
      </c>
      <c r="T28" s="48">
        <f>((F29-$F$28)-(H29-$H$28))*100</f>
        <v>-1.26</v>
      </c>
      <c r="U28" s="48">
        <f>((F30-$F$28)-(H30-$H$28))*100</f>
        <v>-0.55999999999999939</v>
      </c>
      <c r="V28" s="48">
        <f>((F31-$F$28)-(H31-$H$28))*100</f>
        <v>-0.35000000000000031</v>
      </c>
      <c r="W28" s="48">
        <f>((F32-$F$28)-(H32-$H$28))*100</f>
        <v>1.1400000000000077</v>
      </c>
      <c r="X28" s="48">
        <f>((F33-$F$28)-(H33-$H$28))*100</f>
        <v>0.23999999999999577</v>
      </c>
    </row>
    <row r="29" spans="2:24" x14ac:dyDescent="0.25">
      <c r="B29" s="63" t="s">
        <v>43</v>
      </c>
      <c r="C29" s="40" t="s">
        <v>36</v>
      </c>
      <c r="D29" s="40" t="s">
        <v>37</v>
      </c>
      <c r="E29" s="41">
        <v>44713</v>
      </c>
      <c r="F29" s="42" cm="1">
        <f t="array" ref="F29">_xll.BDP(B29,"LAST_PRICE")</f>
        <v>0.66869999999999996</v>
      </c>
      <c r="G29" s="43">
        <f t="shared" si="30"/>
        <v>0.18269999999999997</v>
      </c>
      <c r="H29" s="42" cm="1">
        <f t="array" ref="H29">_xll.BDP(B29, "PX_YEST_CLOSE")</f>
        <v>0.67169999999999996</v>
      </c>
      <c r="I29" s="43">
        <f t="shared" si="25"/>
        <v>58.87</v>
      </c>
      <c r="J29" s="44">
        <f t="shared" si="27"/>
        <v>18.269999999999996</v>
      </c>
      <c r="K29" s="44" cm="1">
        <f t="array" ref="K29">(_xll.BDP(B29,"RT_PX_CHG_NET_1D"))*100</f>
        <v>-0.3</v>
      </c>
      <c r="L29" s="44" cm="1">
        <f t="array" ref="L29">(_xll.BDP(B29,"CHG_NET_5D"))*100</f>
        <v>10.280000000000001</v>
      </c>
      <c r="M29" s="44" cm="1">
        <f t="array" ref="M29">(_xll.BDP(B29,"INTERVAL_NET_CHANGE", "START_DATE_OVERRIDE=20211215"))*100</f>
        <v>38.39</v>
      </c>
      <c r="N29" s="61"/>
      <c r="O29" s="9"/>
      <c r="P29" s="62">
        <f t="shared" si="26"/>
        <v>44713</v>
      </c>
      <c r="Q29" s="48">
        <f t="shared" si="28"/>
        <v>57.219999999999992</v>
      </c>
      <c r="R29" s="48">
        <f t="shared" si="29"/>
        <v>31.619999999999997</v>
      </c>
      <c r="S29" s="48">
        <f t="shared" si="31"/>
        <v>18.269999999999996</v>
      </c>
      <c r="T29" s="47">
        <f t="shared" ref="T29:T33" si="32">(F29-$F$29)*100</f>
        <v>0</v>
      </c>
      <c r="U29" s="48">
        <f>((F30-$F$29)-(H30-$H$29))*100</f>
        <v>0.70000000000000062</v>
      </c>
      <c r="V29" s="48">
        <f>((F31-$F$29)-(H31-$H$29))*100</f>
        <v>0.9099999999999997</v>
      </c>
      <c r="W29" s="48">
        <f>((F32-$F$29)-(H32-$H$29))*100</f>
        <v>2.4000000000000021</v>
      </c>
      <c r="X29" s="48">
        <f>((F33-$F$29)-(H33-$H$29))*100</f>
        <v>1.5000000000000013</v>
      </c>
    </row>
    <row r="30" spans="2:24" x14ac:dyDescent="0.25">
      <c r="B30" s="63" t="s">
        <v>44</v>
      </c>
      <c r="C30" s="40" t="s">
        <v>37</v>
      </c>
      <c r="D30" s="40" t="s">
        <v>48</v>
      </c>
      <c r="E30" s="41">
        <v>44743</v>
      </c>
      <c r="F30" s="42" cm="1">
        <f t="array" ref="F30">_xll.BDP(B30,"LAST_PRICE")</f>
        <v>0.77100000000000002</v>
      </c>
      <c r="G30" s="43">
        <f t="shared" si="30"/>
        <v>0.10230000000000006</v>
      </c>
      <c r="H30" s="42" cm="1">
        <f t="array" ref="H30">_xll.BDP(B30, "PX_YEST_CLOSE")</f>
        <v>0.76700000000000002</v>
      </c>
      <c r="I30" s="43">
        <f t="shared" si="25"/>
        <v>69.100000000000009</v>
      </c>
      <c r="J30" s="44">
        <f t="shared" si="27"/>
        <v>10.230000000000006</v>
      </c>
      <c r="K30" s="44" cm="1">
        <f t="array" ref="K30">(_xll.BDP(B30,"RT_PX_CHG_NET_1D"))*100</f>
        <v>0.4</v>
      </c>
      <c r="L30" s="44" cm="1">
        <f t="array" ref="L30">(_xll.BDP(B30,"CHG_NET_5D"))*100</f>
        <v>12.49</v>
      </c>
      <c r="M30" s="44" cm="1">
        <f t="array" ref="M30">(_xll.BDP(B30,"INTERVAL_NET_CHANGE", "START_DATE_OVERRIDE=20211215"))*100</f>
        <v>37.659999999999997</v>
      </c>
      <c r="N30" s="61"/>
      <c r="O30" s="9"/>
      <c r="P30" s="62">
        <f t="shared" si="26"/>
        <v>44743</v>
      </c>
      <c r="Q30" s="48">
        <f t="shared" si="28"/>
        <v>67.45</v>
      </c>
      <c r="R30" s="48">
        <f t="shared" si="29"/>
        <v>41.85</v>
      </c>
      <c r="S30" s="48">
        <f t="shared" si="31"/>
        <v>28.500000000000004</v>
      </c>
      <c r="T30" s="48">
        <f t="shared" si="32"/>
        <v>10.230000000000006</v>
      </c>
      <c r="U30" s="47">
        <f t="shared" ref="U30:U33" si="33">(F30-$F$30)*100</f>
        <v>0</v>
      </c>
      <c r="V30" s="48">
        <f>((F31-$F$30)-(H31-$H$30))*100</f>
        <v>0.20999999999999908</v>
      </c>
      <c r="W30" s="48">
        <f>((F32-$F$30)-(H32-$H$30))*100</f>
        <v>1.7000000000000015</v>
      </c>
      <c r="X30" s="48">
        <f>((F33-$F$30)-(H33-$H$30))*100</f>
        <v>0.80000000000000071</v>
      </c>
    </row>
    <row r="31" spans="2:24" x14ac:dyDescent="0.25">
      <c r="B31" s="63" t="s">
        <v>45</v>
      </c>
      <c r="C31" s="40" t="s">
        <v>48</v>
      </c>
      <c r="D31" s="39">
        <v>44603</v>
      </c>
      <c r="E31" s="41">
        <v>44805</v>
      </c>
      <c r="F31" s="42" cm="1">
        <f t="array" ref="F31">_xll.BDP(B31,"LAST_PRICE")</f>
        <v>0.91139999999999999</v>
      </c>
      <c r="G31" s="43">
        <f t="shared" si="30"/>
        <v>0.14039999999999997</v>
      </c>
      <c r="H31" s="42" cm="1">
        <f t="array" ref="H31">_xll.BDP(B31, "PX_YEST_CLOSE")</f>
        <v>0.90529999999999999</v>
      </c>
      <c r="I31" s="43">
        <f t="shared" si="25"/>
        <v>83.14</v>
      </c>
      <c r="J31" s="44">
        <f t="shared" si="27"/>
        <v>14.039999999999997</v>
      </c>
      <c r="K31" s="44" cm="1">
        <f t="array" ref="K31">(_xll.BDP(B31,"RT_PX_CHG_NET_1D"))*100</f>
        <v>0.61</v>
      </c>
      <c r="L31" s="44" cm="1">
        <f t="array" ref="L31">(_xll.BDP(B31,"CHG_NET_5D"))*100</f>
        <v>13.56</v>
      </c>
      <c r="M31" s="44" cm="1">
        <f t="array" ref="M31">(_xll.BDP(B31,"INTERVAL_NET_CHANGE", "START_DATE_OVERRIDE=20211215"))*100</f>
        <v>44.37</v>
      </c>
      <c r="N31" s="61"/>
      <c r="O31" s="9"/>
      <c r="P31" s="62">
        <f t="shared" si="26"/>
        <v>44805</v>
      </c>
      <c r="Q31" s="48">
        <f t="shared" si="28"/>
        <v>81.489999999999995</v>
      </c>
      <c r="R31" s="48">
        <f>(F31-$F$27)*100</f>
        <v>55.889999999999993</v>
      </c>
      <c r="S31" s="48">
        <f t="shared" si="31"/>
        <v>42.54</v>
      </c>
      <c r="T31" s="48">
        <f t="shared" si="32"/>
        <v>24.270000000000003</v>
      </c>
      <c r="U31" s="48">
        <f t="shared" si="33"/>
        <v>14.039999999999997</v>
      </c>
      <c r="V31" s="47">
        <f t="shared" ref="V31:V33" si="34">(F31-$F$31)*100</f>
        <v>0</v>
      </c>
      <c r="W31" s="48">
        <f>((F32-$F$31)-(H32-$H$31))*100</f>
        <v>1.4900000000000024</v>
      </c>
      <c r="X31" s="48">
        <f>((F33-$F$31)-(H33-$H$31))*100</f>
        <v>0.59000000000000163</v>
      </c>
    </row>
    <row r="32" spans="2:24" x14ac:dyDescent="0.25">
      <c r="B32" s="63" t="s">
        <v>46</v>
      </c>
      <c r="C32" s="39">
        <v>44603</v>
      </c>
      <c r="D32" s="40" t="s">
        <v>124</v>
      </c>
      <c r="E32" s="41">
        <v>44866</v>
      </c>
      <c r="F32" s="42" cm="1">
        <f t="array" ref="F32">_xll.BDP(B32,"LAST_PRICE")</f>
        <v>1</v>
      </c>
      <c r="G32" s="43">
        <f t="shared" si="30"/>
        <v>8.8600000000000012E-2</v>
      </c>
      <c r="H32" s="42" cm="1">
        <f t="array" ref="H32">_xll.BDP(B32, "PX_YEST_CLOSE")</f>
        <v>0.97899999999999998</v>
      </c>
      <c r="I32" s="43">
        <f t="shared" si="25"/>
        <v>92</v>
      </c>
      <c r="J32" s="44">
        <f t="shared" si="27"/>
        <v>8.8600000000000012</v>
      </c>
      <c r="K32" s="44" cm="1">
        <f t="array" ref="K32">(_xll.BDP(B32,"RT_PX_CHG_NET_1D"))*100</f>
        <v>2.1</v>
      </c>
      <c r="L32" s="44" cm="1">
        <f t="array" ref="L32">(_xll.BDP(B32,"CHG_NET_5D"))*100</f>
        <v>15.2</v>
      </c>
      <c r="M32" s="44" cm="1">
        <f t="array" ref="M32">(_xll.BDP(B32,"INTERVAL_NET_CHANGE", "START_DATE_OVERRIDE=20211215"))*100</f>
        <v>41.8</v>
      </c>
      <c r="N32" s="61"/>
      <c r="O32" s="9"/>
      <c r="P32" s="62">
        <f t="shared" si="26"/>
        <v>44866</v>
      </c>
      <c r="Q32" s="48">
        <f t="shared" si="28"/>
        <v>90.35</v>
      </c>
      <c r="R32" s="48">
        <f t="shared" si="29"/>
        <v>64.75</v>
      </c>
      <c r="S32" s="48">
        <f t="shared" si="31"/>
        <v>51.4</v>
      </c>
      <c r="T32" s="48">
        <f t="shared" si="32"/>
        <v>33.130000000000003</v>
      </c>
      <c r="U32" s="48">
        <f t="shared" si="33"/>
        <v>22.9</v>
      </c>
      <c r="V32" s="48">
        <f t="shared" si="34"/>
        <v>8.8600000000000012</v>
      </c>
      <c r="W32" s="47">
        <f t="shared" ref="W32:W33" si="35">(F32-$F$32)*100</f>
        <v>0</v>
      </c>
      <c r="X32" s="48">
        <f>((F33-$F$32)-(H33-$H$32))*100</f>
        <v>-0.9000000000000008</v>
      </c>
    </row>
    <row r="33" spans="2:24" x14ac:dyDescent="0.25">
      <c r="B33" s="63" t="s">
        <v>49</v>
      </c>
      <c r="C33" s="39" t="s">
        <v>124</v>
      </c>
      <c r="D33" s="39">
        <v>44928</v>
      </c>
      <c r="E33" s="41">
        <v>44896</v>
      </c>
      <c r="F33" s="42" cm="1">
        <f t="array" ref="F33">_xll.BDP(B33,"LAST_PRICE")</f>
        <v>1.127</v>
      </c>
      <c r="G33" s="43">
        <f t="shared" si="30"/>
        <v>0.127</v>
      </c>
      <c r="H33" s="42" cm="1">
        <f t="array" ref="H33">_xll.BDP(B33, "PX_YEST_CLOSE")</f>
        <v>1.115</v>
      </c>
      <c r="I33" s="43">
        <f t="shared" si="25"/>
        <v>104.69999999999999</v>
      </c>
      <c r="J33" s="44">
        <f t="shared" si="27"/>
        <v>12.7</v>
      </c>
      <c r="K33" s="44" cm="1">
        <f t="array" ref="K33">(_xll.BDP(B33,"RT_PX_CHG_NET_1D"))*100</f>
        <v>1.2</v>
      </c>
      <c r="L33" s="44" cm="1">
        <f t="array" ref="L33">(_xll.BDP(B33,"CHG_NET_5D"))*100</f>
        <v>15.6</v>
      </c>
      <c r="M33" s="44" cm="1">
        <f t="array" ref="M33">(_xll.BDP(B33,"INTERVAL_NET_CHANGE", "START_DATE_OVERRIDE=20211215"))*100</f>
        <v>47.3</v>
      </c>
      <c r="N33" s="61"/>
      <c r="O33" s="9"/>
      <c r="P33" s="62">
        <f t="shared" si="26"/>
        <v>44896</v>
      </c>
      <c r="Q33" s="48">
        <f t="shared" si="28"/>
        <v>103.05</v>
      </c>
      <c r="R33" s="48">
        <f t="shared" si="29"/>
        <v>77.45</v>
      </c>
      <c r="S33" s="48">
        <f t="shared" si="31"/>
        <v>64.099999999999994</v>
      </c>
      <c r="T33" s="48">
        <f t="shared" si="32"/>
        <v>45.830000000000005</v>
      </c>
      <c r="U33" s="48">
        <f t="shared" si="33"/>
        <v>35.6</v>
      </c>
      <c r="V33" s="48">
        <f t="shared" si="34"/>
        <v>21.560000000000002</v>
      </c>
      <c r="W33" s="48">
        <f t="shared" si="35"/>
        <v>12.7</v>
      </c>
      <c r="X33" s="47">
        <f t="shared" ref="X33" si="36">(F33-$F$33)*100</f>
        <v>0</v>
      </c>
    </row>
    <row r="34" spans="2:24" x14ac:dyDescent="0.25">
      <c r="B34" s="9"/>
      <c r="C34" s="10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2:24" x14ac:dyDescent="0.25">
      <c r="B35" s="73" t="s">
        <v>61</v>
      </c>
      <c r="C35" s="73"/>
      <c r="D35" s="74" t="s">
        <v>60</v>
      </c>
      <c r="E35" s="74"/>
      <c r="F35" s="65" cm="1">
        <f t="array" ref="F35">_xll.BDP(D35,"LAST_PRICE")</f>
        <v>0.18</v>
      </c>
      <c r="G35" s="32"/>
      <c r="H35" s="65"/>
      <c r="I35" s="32"/>
      <c r="J35" s="32"/>
      <c r="K35" s="32"/>
      <c r="L35" s="32"/>
      <c r="M35" s="32"/>
      <c r="N35" s="32"/>
      <c r="O35" s="32"/>
      <c r="P35" s="32"/>
      <c r="Q35" s="30" t="s">
        <v>76</v>
      </c>
      <c r="R35" s="32"/>
      <c r="S35" s="14"/>
      <c r="T35" s="32"/>
      <c r="U35" s="32"/>
      <c r="V35" s="32"/>
      <c r="W35" s="32"/>
      <c r="X35" s="32"/>
    </row>
    <row r="36" spans="2:24" ht="30" x14ac:dyDescent="0.25">
      <c r="B36" s="33" t="s">
        <v>8</v>
      </c>
      <c r="C36" s="34" t="s">
        <v>64</v>
      </c>
      <c r="D36" s="33" t="s">
        <v>6</v>
      </c>
      <c r="E36" s="33" t="s">
        <v>18</v>
      </c>
      <c r="F36" s="33" t="s">
        <v>7</v>
      </c>
      <c r="G36" s="34" t="s">
        <v>132</v>
      </c>
      <c r="H36" s="34" t="s">
        <v>72</v>
      </c>
      <c r="I36" s="34" t="s">
        <v>19</v>
      </c>
      <c r="J36" s="34" t="s">
        <v>20</v>
      </c>
      <c r="K36" s="34" t="s">
        <v>23</v>
      </c>
      <c r="L36" s="34" t="s">
        <v>24</v>
      </c>
      <c r="M36" s="34" t="s">
        <v>71</v>
      </c>
      <c r="N36" s="28"/>
      <c r="O36" s="9"/>
      <c r="P36" s="9"/>
      <c r="Q36" s="57">
        <f>E37</f>
        <v>44562</v>
      </c>
      <c r="R36" s="57">
        <f>E38</f>
        <v>44621</v>
      </c>
      <c r="S36" s="57">
        <f>E39</f>
        <v>44652</v>
      </c>
      <c r="T36" s="57">
        <f>E40</f>
        <v>44713</v>
      </c>
      <c r="U36" s="57">
        <f>E41</f>
        <v>44743</v>
      </c>
      <c r="V36" s="57">
        <f>E42</f>
        <v>44805</v>
      </c>
      <c r="W36" s="57">
        <f>E43</f>
        <v>44835</v>
      </c>
      <c r="X36" s="58">
        <f>E44</f>
        <v>44896</v>
      </c>
    </row>
    <row r="37" spans="2:24" x14ac:dyDescent="0.25">
      <c r="B37" s="63" t="s">
        <v>52</v>
      </c>
      <c r="C37" s="39" t="s">
        <v>47</v>
      </c>
      <c r="D37" s="39">
        <v>44595</v>
      </c>
      <c r="E37" s="41">
        <v>44562</v>
      </c>
      <c r="F37" s="42" cm="1">
        <f t="array" ref="F37">_xll.BDP(B37,"LAST_PRICE")</f>
        <v>0.35</v>
      </c>
      <c r="G37" s="43">
        <f>F37-F35</f>
        <v>0.16999999999999998</v>
      </c>
      <c r="H37" s="42" cm="1">
        <f t="array" ref="H37">_xll.BDP(B37, "PX_YEST_CLOSE")</f>
        <v>0.35</v>
      </c>
      <c r="I37" s="43">
        <f t="shared" ref="I37:I44" si="37">(F37-$F$35)*100</f>
        <v>17</v>
      </c>
      <c r="J37" s="44">
        <f>(F37-$F$35)*100</f>
        <v>17</v>
      </c>
      <c r="K37" s="44" cm="1">
        <f t="array" ref="K37">(_xll.BDP(B37,"RT_PX_CHG_NET_1D"))*100</f>
        <v>0</v>
      </c>
      <c r="L37" s="44" cm="1">
        <f t="array" ref="L37">(_xll.BDP(B37,"CHG_NET_5D"))*100</f>
        <v>-27.400000000000002</v>
      </c>
      <c r="M37" s="44" cm="1">
        <f t="array" ref="M37">(_xll.BDP(B37,"INTERVAL_NET_CHANGE", "START_DATE_OVERRIDE=20211208"))*100</f>
        <v>7.1999999999999993</v>
      </c>
      <c r="N37" s="61"/>
      <c r="O37" s="9"/>
      <c r="P37" s="62">
        <f t="shared" ref="P37:P44" si="38">E37</f>
        <v>44562</v>
      </c>
      <c r="Q37" s="47">
        <f>(F37-$F$37)*100</f>
        <v>0</v>
      </c>
      <c r="R37" s="48">
        <f>((F38-$F$37)-(H38-$H$37))*100</f>
        <v>4.9999999999994493E-2</v>
      </c>
      <c r="S37" s="48">
        <f>((F39-$F$37)-(H39-$H$37))*100</f>
        <v>0</v>
      </c>
      <c r="T37" s="48">
        <f>((F40-$F$37)-(H40-$H$37))*100</f>
        <v>0</v>
      </c>
      <c r="U37" s="48">
        <f>((F41-$F$37)-(H41-$H$37))*100</f>
        <v>0</v>
      </c>
      <c r="V37" s="48">
        <f>((F42-$F$37)-(H42-$H$37))*100</f>
        <v>0</v>
      </c>
      <c r="W37" s="48">
        <f>((F43-$F$37)-(H43-$H$37))*100</f>
        <v>0</v>
      </c>
      <c r="X37" s="48">
        <f>((F44-$F$37)-(H44-$H$37))*100</f>
        <v>0</v>
      </c>
    </row>
    <row r="38" spans="2:24" x14ac:dyDescent="0.25">
      <c r="B38" s="63" t="s">
        <v>53</v>
      </c>
      <c r="C38" s="39">
        <v>44595</v>
      </c>
      <c r="D38" s="39" t="s">
        <v>66</v>
      </c>
      <c r="E38" s="41">
        <v>44621</v>
      </c>
      <c r="F38" s="42" cm="1">
        <f t="array" ref="F38">_xll.BDP(B38,"LAST_PRICE")</f>
        <v>0.56599999999999995</v>
      </c>
      <c r="G38" s="43">
        <f>F38-F37</f>
        <v>0.21599999999999997</v>
      </c>
      <c r="H38" s="42" cm="1">
        <f t="array" ref="H38">_xll.BDP(B38, "PX_YEST_CLOSE")</f>
        <v>0.5655</v>
      </c>
      <c r="I38" s="43">
        <f t="shared" si="37"/>
        <v>38.599999999999994</v>
      </c>
      <c r="J38" s="44">
        <f t="shared" ref="J38:J44" si="39">(F38-F37)*100</f>
        <v>21.599999999999998</v>
      </c>
      <c r="K38" s="44" cm="1">
        <f t="array" ref="K38">(_xll.BDP(B38,"RT_PX_CHG_NET_1D"))*100</f>
        <v>0.05</v>
      </c>
      <c r="L38" s="44" cm="1">
        <f t="array" ref="L38">(_xll.BDP(B38,"CHG_NET_5D"))*100</f>
        <v>9.59</v>
      </c>
      <c r="M38" s="44" cm="1">
        <f t="array" ref="M38">(_xll.BDP(B38,"INTERVAL_NET_CHANGE", "START_DATE_OVERRIDE=20211208"))*100</f>
        <v>12.1</v>
      </c>
      <c r="N38" s="61"/>
      <c r="O38" s="9"/>
      <c r="P38" s="62">
        <f t="shared" si="38"/>
        <v>44621</v>
      </c>
      <c r="Q38" s="48">
        <f t="shared" ref="Q38:Q44" si="40">(F38-$F$37)*100</f>
        <v>21.599999999999998</v>
      </c>
      <c r="R38" s="47">
        <f>(F38-$F$38)*100</f>
        <v>0</v>
      </c>
      <c r="S38" s="48">
        <f>((F39-$F$38)-(H39-$H$38))*100</f>
        <v>-4.9999999999994493E-2</v>
      </c>
      <c r="T38" s="48">
        <f>((F40-$F$38)-(H40-$H$38))*100</f>
        <v>-4.9999999999994493E-2</v>
      </c>
      <c r="U38" s="48">
        <f>((F41-$F$38)-(H41-$H$38))*100</f>
        <v>-4.9999999999994493E-2</v>
      </c>
      <c r="V38" s="48">
        <f>((F42-$F$38)-(H42-$H$38))*100</f>
        <v>-4.9999999999994493E-2</v>
      </c>
      <c r="W38" s="48">
        <f>((F43-$F$38)-(H43-$H$38))*100</f>
        <v>-4.9999999999972289E-2</v>
      </c>
      <c r="X38" s="48">
        <f>((F44-$F$38)-(H44-$H$38))*100</f>
        <v>-4.9999999999972289E-2</v>
      </c>
    </row>
    <row r="39" spans="2:24" x14ac:dyDescent="0.25">
      <c r="B39" s="63" t="s">
        <v>54</v>
      </c>
      <c r="C39" s="39">
        <v>44899</v>
      </c>
      <c r="D39" s="39">
        <v>44567</v>
      </c>
      <c r="E39" s="41">
        <v>44652</v>
      </c>
      <c r="F39" s="42" cm="1">
        <f t="array" ref="F39">_xll.BDP(B39,"LAST_PRICE")</f>
        <v>0.78800000000000003</v>
      </c>
      <c r="G39" s="43">
        <f t="shared" ref="G39:G44" si="41">F39-F38</f>
        <v>0.22200000000000009</v>
      </c>
      <c r="H39" s="42" cm="1">
        <f t="array" ref="H39">_xll.BDP(B39, "PX_YEST_CLOSE")</f>
        <v>0.78800000000000003</v>
      </c>
      <c r="I39" s="43">
        <f t="shared" si="37"/>
        <v>60.800000000000011</v>
      </c>
      <c r="J39" s="44">
        <f t="shared" si="39"/>
        <v>22.20000000000001</v>
      </c>
      <c r="K39" s="44" cm="1">
        <f t="array" ref="K39">(_xll.BDP(B39,"RT_PX_CHG_NET_1D"))*100</f>
        <v>0</v>
      </c>
      <c r="L39" s="44" cm="1">
        <f t="array" ref="L39">(_xll.BDP(B39,"CHG_NET_5D"))*100</f>
        <v>11.899999999999999</v>
      </c>
      <c r="M39" s="44" cm="1">
        <f t="array" ref="M39">(_xll.BDP(B39,"INTERVAL_NET_CHANGE", "START_DATE_OVERRIDE=20211208"))*100</f>
        <v>13.4</v>
      </c>
      <c r="N39" s="61"/>
      <c r="O39" s="9"/>
      <c r="P39" s="62">
        <f t="shared" si="38"/>
        <v>44652</v>
      </c>
      <c r="Q39" s="48">
        <f t="shared" si="40"/>
        <v>43.800000000000004</v>
      </c>
      <c r="R39" s="48">
        <f t="shared" ref="R39:R44" si="42">(F39-$F$38)*100</f>
        <v>22.20000000000001</v>
      </c>
      <c r="S39" s="47">
        <f>(F39-$F$39)*100</f>
        <v>0</v>
      </c>
      <c r="T39" s="48">
        <f>((F40-$F$39)-(H40-$H$39))*100</f>
        <v>0</v>
      </c>
      <c r="U39" s="48">
        <f>((F41-$F$39)-(H41-$H$39))*100</f>
        <v>0</v>
      </c>
      <c r="V39" s="48">
        <f>((F42-$F$39)-(H42-$H$39))*100</f>
        <v>0</v>
      </c>
      <c r="W39" s="48">
        <f>((F43-$F$39)-(H43-$H$39))*100</f>
        <v>0</v>
      </c>
      <c r="X39" s="48">
        <f>((F44-$F$39)-(H44-$H$39))*100</f>
        <v>0</v>
      </c>
    </row>
    <row r="40" spans="2:24" x14ac:dyDescent="0.25">
      <c r="B40" s="63" t="s">
        <v>55</v>
      </c>
      <c r="C40" s="39">
        <v>44567</v>
      </c>
      <c r="D40" s="39" t="s">
        <v>65</v>
      </c>
      <c r="E40" s="41">
        <v>44713</v>
      </c>
      <c r="F40" s="42" cm="1">
        <f t="array" ref="F40">_xll.BDP(B40,"LAST_PRICE")</f>
        <v>0.98399999999999999</v>
      </c>
      <c r="G40" s="43">
        <f t="shared" si="41"/>
        <v>0.19599999999999995</v>
      </c>
      <c r="H40" s="42" cm="1">
        <f t="array" ref="H40">_xll.BDP(B40, "PX_YEST_CLOSE")</f>
        <v>0.98399999999999999</v>
      </c>
      <c r="I40" s="43">
        <f t="shared" si="37"/>
        <v>80.400000000000006</v>
      </c>
      <c r="J40" s="44">
        <f t="shared" si="39"/>
        <v>19.599999999999994</v>
      </c>
      <c r="K40" s="44" cm="1">
        <f t="array" ref="K40">(_xll.BDP(B40,"RT_PX_CHG_NET_1D"))*100</f>
        <v>0.5</v>
      </c>
      <c r="L40" s="44" cm="1">
        <f t="array" ref="L40">(_xll.BDP(B40,"CHG_NET_5D"))*100</f>
        <v>12.3</v>
      </c>
      <c r="M40" s="44" cm="1">
        <f t="array" ref="M40">(_xll.BDP(B40,"INTERVAL_NET_CHANGE", "START_DATE_OVERRIDE=20211208"))*100</f>
        <v>12.4</v>
      </c>
      <c r="N40" s="61"/>
      <c r="O40" s="9"/>
      <c r="P40" s="62">
        <f t="shared" si="38"/>
        <v>44713</v>
      </c>
      <c r="Q40" s="48">
        <f t="shared" si="40"/>
        <v>63.4</v>
      </c>
      <c r="R40" s="48">
        <f t="shared" si="42"/>
        <v>41.800000000000004</v>
      </c>
      <c r="S40" s="48">
        <f t="shared" ref="S40:S44" si="43">(F40-$F$39)*100</f>
        <v>19.599999999999994</v>
      </c>
      <c r="T40" s="47">
        <f>(F40-$F$40)*100</f>
        <v>0</v>
      </c>
      <c r="U40" s="48">
        <f>((F41-$F$40)-(H41-$H$40))*100</f>
        <v>0</v>
      </c>
      <c r="V40" s="48">
        <f>((F42-$F$40)-(H42-$H$40))*100</f>
        <v>0</v>
      </c>
      <c r="W40" s="48">
        <f>((F43-$F$40)-(H43-$H$40))*100</f>
        <v>0</v>
      </c>
      <c r="X40" s="48">
        <f>((F44-$F$40)-(H44-$H$40))*100</f>
        <v>0</v>
      </c>
    </row>
    <row r="41" spans="2:24" x14ac:dyDescent="0.25">
      <c r="B41" s="63" t="s">
        <v>56</v>
      </c>
      <c r="C41" s="39" t="s">
        <v>65</v>
      </c>
      <c r="D41" s="39">
        <v>44751</v>
      </c>
      <c r="E41" s="41">
        <v>44743</v>
      </c>
      <c r="F41" s="42" cm="1">
        <f t="array" ref="F41">_xll.BDP(B41,"LAST_PRICE")</f>
        <v>1.2150000000000001</v>
      </c>
      <c r="G41" s="43">
        <f t="shared" si="41"/>
        <v>0.23100000000000009</v>
      </c>
      <c r="H41" s="42" cm="1">
        <f t="array" ref="H41">_xll.BDP(B41, "PX_YEST_CLOSE")</f>
        <v>1.2150000000000001</v>
      </c>
      <c r="I41" s="43">
        <f t="shared" si="37"/>
        <v>103.50000000000001</v>
      </c>
      <c r="J41" s="44">
        <f t="shared" si="39"/>
        <v>23.100000000000009</v>
      </c>
      <c r="K41" s="44" cm="1">
        <f t="array" ref="K41">(_xll.BDP(B41,"RT_PX_CHG_NET_1D"))*100</f>
        <v>1.5</v>
      </c>
      <c r="L41" s="44" cm="1">
        <f t="array" ref="L41">(_xll.BDP(B41,"CHG_NET_5D"))*100</f>
        <v>-107.5</v>
      </c>
      <c r="M41" s="44" cm="1">
        <f t="array" ref="M41">(_xll.BDP(B41,"INTERVAL_NET_CHANGE", "START_DATE_OVERRIDE=20211208"))*100</f>
        <v>15.5</v>
      </c>
      <c r="N41" s="61"/>
      <c r="O41" s="9"/>
      <c r="P41" s="62">
        <f t="shared" si="38"/>
        <v>44743</v>
      </c>
      <c r="Q41" s="48">
        <f t="shared" si="40"/>
        <v>86.500000000000014</v>
      </c>
      <c r="R41" s="48">
        <f t="shared" si="42"/>
        <v>64.90000000000002</v>
      </c>
      <c r="S41" s="48">
        <f t="shared" si="43"/>
        <v>42.7</v>
      </c>
      <c r="T41" s="48">
        <f t="shared" ref="T41:T44" si="44">(F41-$F$40)*100</f>
        <v>23.100000000000009</v>
      </c>
      <c r="U41" s="47">
        <f>(F41-$F$41)*100</f>
        <v>0</v>
      </c>
      <c r="V41" s="48">
        <f>((F42-$F$41)-(H42-$H$41))*100</f>
        <v>0</v>
      </c>
      <c r="W41" s="48">
        <f>((F43-$F$41)-(H43-$H$41))*100</f>
        <v>0</v>
      </c>
      <c r="X41" s="48">
        <f>((F44-$F$41)-(H44-$H$41))*100</f>
        <v>0</v>
      </c>
    </row>
    <row r="42" spans="2:24" x14ac:dyDescent="0.25">
      <c r="B42" s="63" t="s">
        <v>57</v>
      </c>
      <c r="C42" s="39">
        <v>44751</v>
      </c>
      <c r="D42" s="40" t="s">
        <v>67</v>
      </c>
      <c r="E42" s="41">
        <v>44805</v>
      </c>
      <c r="F42" s="42" cm="1">
        <f t="array" ref="F42">_xll.BDP(B42,"LAST_PRICE")</f>
        <v>1.41</v>
      </c>
      <c r="G42" s="43">
        <f t="shared" si="41"/>
        <v>0.19499999999999984</v>
      </c>
      <c r="H42" s="42" cm="1">
        <f t="array" ref="H42">_xll.BDP(B42, "PX_YEST_CLOSE")</f>
        <v>1.41</v>
      </c>
      <c r="I42" s="43">
        <f t="shared" si="37"/>
        <v>123</v>
      </c>
      <c r="J42" s="44">
        <f t="shared" si="39"/>
        <v>19.499999999999986</v>
      </c>
      <c r="K42" s="44" cm="1">
        <f t="array" ref="K42">(_xll.BDP(B42,"RT_PX_CHG_NET_1D"))*100</f>
        <v>2.2999999999999998</v>
      </c>
      <c r="L42" s="44" cm="1">
        <f t="array" ref="L42">(_xll.BDP(B42,"CHG_NET_5D"))*100</f>
        <v>15.5</v>
      </c>
      <c r="M42" s="44" cm="1">
        <f t="array" ref="M42">(_xll.BDP(B42,"INTERVAL_NET_CHANGE", "START_DATE_OVERRIDE=20211208"))*100</f>
        <v>17</v>
      </c>
      <c r="N42" s="61"/>
      <c r="O42" s="9"/>
      <c r="P42" s="62">
        <f t="shared" si="38"/>
        <v>44805</v>
      </c>
      <c r="Q42" s="48">
        <f t="shared" si="40"/>
        <v>106</v>
      </c>
      <c r="R42" s="48">
        <f t="shared" si="42"/>
        <v>84.399999999999991</v>
      </c>
      <c r="S42" s="48">
        <f t="shared" si="43"/>
        <v>62.199999999999989</v>
      </c>
      <c r="T42" s="48">
        <f t="shared" si="44"/>
        <v>42.599999999999994</v>
      </c>
      <c r="U42" s="48">
        <f t="shared" ref="U42:U44" si="45">(F42-$F$41)*100</f>
        <v>19.499999999999986</v>
      </c>
      <c r="V42" s="47">
        <f>(F42-$F$42)*100</f>
        <v>0</v>
      </c>
      <c r="W42" s="48">
        <f>((F43-$F$42)-(H43-$H$42))*100</f>
        <v>0</v>
      </c>
      <c r="X42" s="48">
        <f>((F44-$F$42)-(H44-$H$42))*100</f>
        <v>0</v>
      </c>
    </row>
    <row r="43" spans="2:24" x14ac:dyDescent="0.25">
      <c r="B43" s="63" t="s">
        <v>58</v>
      </c>
      <c r="C43" s="40" t="s">
        <v>67</v>
      </c>
      <c r="D43" s="39">
        <v>44754</v>
      </c>
      <c r="E43" s="41">
        <v>44835</v>
      </c>
      <c r="F43" s="42" cm="1">
        <f t="array" ref="F43">_xll.BDP(B43,"LAST_PRICE")</f>
        <v>1.569</v>
      </c>
      <c r="G43" s="43">
        <f t="shared" si="41"/>
        <v>0.15900000000000003</v>
      </c>
      <c r="H43" s="42" cm="1">
        <f t="array" ref="H43">_xll.BDP(B43, "PX_YEST_CLOSE")</f>
        <v>1.569</v>
      </c>
      <c r="I43" s="43">
        <f t="shared" si="37"/>
        <v>138.9</v>
      </c>
      <c r="J43" s="44">
        <f t="shared" si="39"/>
        <v>15.900000000000002</v>
      </c>
      <c r="K43" s="44" cm="1">
        <f t="array" ref="K43">(_xll.BDP(B43,"RT_PX_CHG_NET_1D"))*100</f>
        <v>1.3</v>
      </c>
      <c r="L43" s="44" cm="1">
        <f t="array" ref="L43">(_xll.BDP(B43,"CHG_NET_5D"))*100</f>
        <v>-143.30000000000001</v>
      </c>
      <c r="M43" s="44" cm="1">
        <f t="array" ref="M43">(_xll.BDP(B43,"INTERVAL_NET_CHANGE", "START_DATE_OVERRIDE=20211208"))*100</f>
        <v>15.8</v>
      </c>
      <c r="N43" s="61"/>
      <c r="O43" s="9"/>
      <c r="P43" s="62">
        <f t="shared" si="38"/>
        <v>44835</v>
      </c>
      <c r="Q43" s="48">
        <f t="shared" si="40"/>
        <v>121.89999999999999</v>
      </c>
      <c r="R43" s="48">
        <f t="shared" si="42"/>
        <v>100.30000000000001</v>
      </c>
      <c r="S43" s="48">
        <f t="shared" si="43"/>
        <v>78.099999999999994</v>
      </c>
      <c r="T43" s="48">
        <f t="shared" si="44"/>
        <v>58.5</v>
      </c>
      <c r="U43" s="48">
        <f t="shared" si="45"/>
        <v>35.399999999999984</v>
      </c>
      <c r="V43" s="48">
        <f>(F43-$F$42)*100</f>
        <v>15.900000000000002</v>
      </c>
      <c r="W43" s="47">
        <f>(F43-$F$43)*100</f>
        <v>0</v>
      </c>
      <c r="X43" s="48">
        <f>((F44-$F$43)-(H44-$H$43))*100</f>
        <v>0</v>
      </c>
    </row>
    <row r="44" spans="2:24" x14ac:dyDescent="0.25">
      <c r="B44" s="63" t="s">
        <v>59</v>
      </c>
      <c r="C44" s="39">
        <v>44754</v>
      </c>
      <c r="D44" s="40" t="s">
        <v>5</v>
      </c>
      <c r="E44" s="41">
        <v>44896</v>
      </c>
      <c r="F44" s="42" cm="1">
        <f t="array" ref="F44">_xll.BDP(B44,"LAST_PRICE")</f>
        <v>1.7090000000000001</v>
      </c>
      <c r="G44" s="43">
        <f t="shared" si="41"/>
        <v>0.14000000000000012</v>
      </c>
      <c r="H44" s="42" cm="1">
        <f t="array" ref="H44">_xll.BDP(B44, "PX_YEST_CLOSE")</f>
        <v>1.7090000000000001</v>
      </c>
      <c r="I44" s="43">
        <f t="shared" si="37"/>
        <v>152.9</v>
      </c>
      <c r="J44" s="44">
        <f t="shared" si="39"/>
        <v>14.000000000000012</v>
      </c>
      <c r="K44" s="44" cm="1">
        <f t="array" ref="K44">(_xll.BDP(B44,"RT_PX_CHG_NET_1D"))*100</f>
        <v>5.8999999999999995</v>
      </c>
      <c r="L44" s="44" cm="1">
        <f t="array" ref="L44">(_xll.BDP(B44,"CHG_NET_5D"))*100</f>
        <v>15.4</v>
      </c>
      <c r="M44" s="44" cm="1">
        <f t="array" ref="M44">(_xll.BDP(B44,"INTERVAL_NET_CHANGE", "START_DATE_OVERRIDE=20211208"))*100</f>
        <v>31</v>
      </c>
      <c r="N44" s="61"/>
      <c r="O44" s="9"/>
      <c r="P44" s="62">
        <f t="shared" si="38"/>
        <v>44896</v>
      </c>
      <c r="Q44" s="48">
        <f t="shared" si="40"/>
        <v>135.9</v>
      </c>
      <c r="R44" s="48">
        <f t="shared" si="42"/>
        <v>114.30000000000003</v>
      </c>
      <c r="S44" s="48">
        <f t="shared" si="43"/>
        <v>92.100000000000009</v>
      </c>
      <c r="T44" s="48">
        <f t="shared" si="44"/>
        <v>72.500000000000014</v>
      </c>
      <c r="U44" s="48">
        <f t="shared" si="45"/>
        <v>49.4</v>
      </c>
      <c r="V44" s="48">
        <f>(F44-$F$42)*100</f>
        <v>29.900000000000016</v>
      </c>
      <c r="W44" s="48">
        <f>(F44-$F$43)*100</f>
        <v>14.000000000000012</v>
      </c>
      <c r="X44" s="47">
        <f>(F44-$F$44)*100</f>
        <v>0</v>
      </c>
    </row>
    <row r="45" spans="2:24" x14ac:dyDescent="0.25">
      <c r="Q45" s="8"/>
      <c r="R45" s="8"/>
    </row>
    <row r="46" spans="2:24" x14ac:dyDescent="0.25">
      <c r="Q46" s="8"/>
      <c r="R46" s="8"/>
    </row>
    <row r="47" spans="2:24" x14ac:dyDescent="0.25">
      <c r="Q47" s="8"/>
      <c r="R47" s="8"/>
    </row>
    <row r="48" spans="2:24" x14ac:dyDescent="0.25">
      <c r="Q48" s="8"/>
      <c r="R48" s="8"/>
    </row>
    <row r="49" spans="13:18" x14ac:dyDescent="0.25">
      <c r="M49" s="11"/>
      <c r="Q49" s="8"/>
      <c r="R49" s="8"/>
    </row>
    <row r="50" spans="13:18" x14ac:dyDescent="0.25">
      <c r="M50" s="13"/>
      <c r="P50" s="8"/>
      <c r="Q50" s="8"/>
    </row>
    <row r="51" spans="13:18" x14ac:dyDescent="0.25">
      <c r="P51" s="8"/>
      <c r="Q51" s="8"/>
    </row>
    <row r="52" spans="13:18" x14ac:dyDescent="0.25">
      <c r="P52" s="8"/>
      <c r="Q52" s="8"/>
    </row>
    <row r="53" spans="13:18" x14ac:dyDescent="0.25">
      <c r="P53" s="11"/>
    </row>
    <row r="54" spans="13:18" x14ac:dyDescent="0.25">
      <c r="P54" s="9"/>
    </row>
    <row r="55" spans="13:18" x14ac:dyDescent="0.25">
      <c r="P55" s="9"/>
    </row>
    <row r="56" spans="13:18" x14ac:dyDescent="0.25">
      <c r="P56" s="9"/>
    </row>
    <row r="57" spans="13:18" x14ac:dyDescent="0.25">
      <c r="P57" s="9"/>
    </row>
    <row r="58" spans="13:18" x14ac:dyDescent="0.25">
      <c r="P58" s="9"/>
    </row>
    <row r="59" spans="13:18" x14ac:dyDescent="0.25">
      <c r="P59" s="9"/>
      <c r="Q59" s="9"/>
    </row>
    <row r="60" spans="13:18" x14ac:dyDescent="0.25">
      <c r="P60" s="9"/>
      <c r="Q60" s="9"/>
    </row>
    <row r="61" spans="13:18" x14ac:dyDescent="0.25">
      <c r="P61" s="9"/>
      <c r="Q61" s="9"/>
    </row>
    <row r="62" spans="13:18" x14ac:dyDescent="0.25">
      <c r="P62" s="9"/>
      <c r="Q62" s="9"/>
    </row>
  </sheetData>
  <sheetProtection formatCells="0" formatColumns="0" formatRows="0" insertColumns="0" insertRows="0" insertHyperlinks="0" deleteColumns="0" deleteRows="0" sort="0" autoFilter="0" pivotTables="0"/>
  <mergeCells count="4">
    <mergeCell ref="B24:C24"/>
    <mergeCell ref="D24:E24"/>
    <mergeCell ref="B35:C35"/>
    <mergeCell ref="D35:E35"/>
  </mergeCells>
  <phoneticPr fontId="7" type="noConversion"/>
  <conditionalFormatting sqref="Q45:Q49 P50:P5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:R49 Q50:Q5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11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{68C7C983-2D0D-47AD-A95E-ADC16377DA0A}</x14:id>
        </ext>
      </extLst>
    </cfRule>
  </conditionalFormatting>
  <conditionalFormatting sqref="L4:M11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{9738A492-6212-42CB-B2F8-9D7F6591E8BE}</x14:id>
        </ext>
      </extLst>
    </cfRule>
  </conditionalFormatting>
  <conditionalFormatting sqref="K15:K22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{FB5418FF-54E6-4D33-B615-CA71AEC72C00}</x14:id>
        </ext>
      </extLst>
    </cfRule>
  </conditionalFormatting>
  <conditionalFormatting sqref="L15:M2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{B6DA4168-6A5C-4397-AEB9-B15D5D21EBDA}</x14:id>
        </ext>
      </extLst>
    </cfRule>
  </conditionalFormatting>
  <conditionalFormatting sqref="K26:K3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{5C10CDE3-D57C-4D83-810C-57D3D9F1BF8B}</x14:id>
        </ext>
      </extLst>
    </cfRule>
  </conditionalFormatting>
  <conditionalFormatting sqref="L26:M33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{79F3511A-236D-411D-8A96-F14BDD7CBC39}</x14:id>
        </ext>
      </extLst>
    </cfRule>
  </conditionalFormatting>
  <conditionalFormatting sqref="J4:J1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K44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{B359487B-2879-4548-B001-C0EF17EFABB4}</x14:id>
        </ext>
      </extLst>
    </cfRule>
  </conditionalFormatting>
  <conditionalFormatting sqref="L37:M44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{1F5E491D-3410-469B-AF53-DEF270B70346}</x14:id>
        </ext>
      </extLst>
    </cfRule>
  </conditionalFormatting>
  <conditionalFormatting sqref="Q10:V11 Q5 Q6:R6 Q7:S7 Q8:T8 Q9:U9 W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5 R4 T4:T6 U4:U7 V4:V8 W4:W9 X4:X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{E523E63A-415B-4794-9A56-FF271003A1CB}</x14:id>
        </ext>
      </extLst>
    </cfRule>
  </conditionalFormatting>
  <conditionalFormatting sqref="S15:S16 R15 T15:T17 U15:U18 V15:V19 W15:W20 X15:X2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{EEC8C2A2-6B26-46B4-9AB8-BF6ED06E3992}</x14:id>
        </ext>
      </extLst>
    </cfRule>
  </conditionalFormatting>
  <conditionalFormatting sqref="Q17:R17 Q16 Q18:S18 Q19:T19 Q20:U20 Q21:V21 Q22:W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{6FE12E98-F2F2-46FA-AAE7-44C35ED3AACA}</x14:id>
        </ext>
      </extLst>
    </cfRule>
  </conditionalFormatting>
  <conditionalFormatting sqref="S26:S27 R26 T26:T28 U26:U29 V26:V30 W26:W31 X26:X3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{BF822E42-9266-4F03-B385-1050B51E277D}</x14:id>
        </ext>
      </extLst>
    </cfRule>
  </conditionalFormatting>
  <conditionalFormatting sqref="U32:V32 U31 U33:W33 T30:T33 S29:S33 R28:R33 Q27:Q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 T48 S37:X38 X43 W42:X42 V41:X41 U40:X40 T39:X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{9173BCB9-31CF-41D1-893F-E08BB0BEC65F}</x14:id>
        </ext>
      </extLst>
    </cfRule>
  </conditionalFormatting>
  <conditionalFormatting sqref="Q39:R44 Q38 S40:S44 T41:T44 U42:U44 V43:V44 W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N22 J15:J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3 J26:J3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:N44 J37:J4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headerFooter>
    <oddFooter>&amp;L&amp;1#&amp;"Arial Black"&amp;10&amp;K317100TP ICAP Classification: Internal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C7C983-2D0D-47AD-A95E-ADC16377DA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K4:K11</xm:sqref>
        </x14:conditionalFormatting>
        <x14:conditionalFormatting xmlns:xm="http://schemas.microsoft.com/office/excel/2006/main">
          <x14:cfRule type="dataBar" id="{9738A492-6212-42CB-B2F8-9D7F6591E8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L4:M11</xm:sqref>
        </x14:conditionalFormatting>
        <x14:conditionalFormatting xmlns:xm="http://schemas.microsoft.com/office/excel/2006/main">
          <x14:cfRule type="dataBar" id="{FB5418FF-54E6-4D33-B615-CA71AEC72C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K15:K22</xm:sqref>
        </x14:conditionalFormatting>
        <x14:conditionalFormatting xmlns:xm="http://schemas.microsoft.com/office/excel/2006/main">
          <x14:cfRule type="dataBar" id="{B6DA4168-6A5C-4397-AEB9-B15D5D21EB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L15:M22</xm:sqref>
        </x14:conditionalFormatting>
        <x14:conditionalFormatting xmlns:xm="http://schemas.microsoft.com/office/excel/2006/main">
          <x14:cfRule type="dataBar" id="{5C10CDE3-D57C-4D83-810C-57D3D9F1BF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K26:K33</xm:sqref>
        </x14:conditionalFormatting>
        <x14:conditionalFormatting xmlns:xm="http://schemas.microsoft.com/office/excel/2006/main">
          <x14:cfRule type="dataBar" id="{79F3511A-236D-411D-8A96-F14BDD7CBC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L26:M33</xm:sqref>
        </x14:conditionalFormatting>
        <x14:conditionalFormatting xmlns:xm="http://schemas.microsoft.com/office/excel/2006/main">
          <x14:cfRule type="dataBar" id="{B359487B-2879-4548-B001-C0EF17EFAB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K37:K44</xm:sqref>
        </x14:conditionalFormatting>
        <x14:conditionalFormatting xmlns:xm="http://schemas.microsoft.com/office/excel/2006/main">
          <x14:cfRule type="dataBar" id="{1F5E491D-3410-469B-AF53-DEF270B703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L37:M44</xm:sqref>
        </x14:conditionalFormatting>
        <x14:conditionalFormatting xmlns:xm="http://schemas.microsoft.com/office/excel/2006/main">
          <x14:cfRule type="dataBar" id="{E523E63A-415B-4794-9A56-FF271003A1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S4:S5 R4 T4:T6 U4:U7 V4:V8 W4:W9 X4:X10</xm:sqref>
        </x14:conditionalFormatting>
        <x14:conditionalFormatting xmlns:xm="http://schemas.microsoft.com/office/excel/2006/main">
          <x14:cfRule type="dataBar" id="{EEC8C2A2-6B26-46B4-9AB8-BF6ED06E39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S15:S16 R15 T15:T17 U15:U18 V15:V19 W15:W20 X15:X21</xm:sqref>
        </x14:conditionalFormatting>
        <x14:conditionalFormatting xmlns:xm="http://schemas.microsoft.com/office/excel/2006/main">
          <x14:cfRule type="dataBar" id="{6FE12E98-F2F2-46FA-AAE7-44C35ED3AA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M50</xm:sqref>
        </x14:conditionalFormatting>
        <x14:conditionalFormatting xmlns:xm="http://schemas.microsoft.com/office/excel/2006/main">
          <x14:cfRule type="dataBar" id="{BF822E42-9266-4F03-B385-1050B51E27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S26:S27 R26 T26:T28 U26:U29 V26:V30 W26:W31 X26:X32</xm:sqref>
        </x14:conditionalFormatting>
        <x14:conditionalFormatting xmlns:xm="http://schemas.microsoft.com/office/excel/2006/main">
          <x14:cfRule type="dataBar" id="{9173BCB9-31CF-41D1-893F-E08BB0BEC6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R37 T48 S37:X38 X43 W42:X42 V41:X41 U40:X40 T39:X39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B8CC-3730-49A7-85D2-1442A6498D8F}">
  <dimension ref="A1:AN38"/>
  <sheetViews>
    <sheetView workbookViewId="0">
      <selection activeCell="W18" sqref="W18"/>
    </sheetView>
  </sheetViews>
  <sheetFormatPr defaultRowHeight="15" x14ac:dyDescent="0.25"/>
  <cols>
    <col min="1" max="1" width="4.140625" customWidth="1"/>
    <col min="2" max="2" width="15.140625" customWidth="1"/>
    <col min="3" max="3" width="14.7109375" hidden="1" customWidth="1"/>
    <col min="4" max="4" width="7.5703125" bestFit="1" customWidth="1"/>
    <col min="5" max="5" width="8.7109375" bestFit="1" customWidth="1"/>
    <col min="6" max="6" width="8.42578125" hidden="1" customWidth="1"/>
    <col min="7" max="7" width="8.85546875" hidden="1" customWidth="1"/>
    <col min="8" max="8" width="10.7109375" hidden="1" customWidth="1"/>
    <col min="9" max="9" width="1.28515625" hidden="1" customWidth="1"/>
    <col min="10" max="10" width="3" customWidth="1"/>
    <col min="11" max="11" width="14.28515625" customWidth="1"/>
    <col min="12" max="12" width="16.5703125" hidden="1" customWidth="1"/>
    <col min="13" max="13" width="6.7109375" bestFit="1" customWidth="1"/>
    <col min="14" max="14" width="8.5703125" bestFit="1" customWidth="1"/>
    <col min="15" max="15" width="8.42578125" hidden="1" customWidth="1"/>
    <col min="16" max="16" width="8.85546875" hidden="1" customWidth="1"/>
    <col min="17" max="18" width="24.42578125" hidden="1" customWidth="1"/>
    <col min="19" max="19" width="14" bestFit="1" customWidth="1"/>
    <col min="20" max="20" width="13.85546875" customWidth="1"/>
    <col min="21" max="21" width="6" customWidth="1"/>
    <col min="22" max="23" width="10.28515625" bestFit="1" customWidth="1"/>
    <col min="25" max="25" width="12.28515625" customWidth="1"/>
    <col min="26" max="26" width="11.28515625" customWidth="1"/>
    <col min="27" max="27" width="5.28515625" customWidth="1"/>
    <col min="28" max="28" width="5" customWidth="1"/>
    <col min="29" max="29" width="5.28515625" customWidth="1"/>
    <col min="30" max="30" width="13.5703125" bestFit="1" customWidth="1"/>
    <col min="31" max="31" width="10.28515625" customWidth="1"/>
    <col min="32" max="32" width="10.28515625" bestFit="1" customWidth="1"/>
    <col min="33" max="33" width="18.140625" bestFit="1" customWidth="1"/>
    <col min="34" max="34" width="14" bestFit="1" customWidth="1"/>
    <col min="35" max="35" width="11.85546875" bestFit="1" customWidth="1"/>
    <col min="37" max="37" width="11" bestFit="1" customWidth="1"/>
    <col min="38" max="38" width="6.42578125" customWidth="1"/>
  </cols>
  <sheetData>
    <row r="1" spans="1:33" ht="6" customHeight="1" x14ac:dyDescent="0.25"/>
    <row r="2" spans="1:33" x14ac:dyDescent="0.25">
      <c r="A2" s="24"/>
      <c r="B2" s="75" t="s">
        <v>127</v>
      </c>
      <c r="C2" s="75"/>
      <c r="D2" s="75"/>
      <c r="E2" s="15"/>
      <c r="F2" s="15"/>
      <c r="G2" s="15"/>
      <c r="J2" s="24"/>
      <c r="K2" s="73" t="s">
        <v>128</v>
      </c>
      <c r="L2" s="73"/>
      <c r="M2" s="73"/>
      <c r="N2" s="15"/>
      <c r="O2" s="15"/>
      <c r="P2" s="15"/>
    </row>
    <row r="3" spans="1:33" x14ac:dyDescent="0.25">
      <c r="B3" s="21" t="s">
        <v>68</v>
      </c>
      <c r="C3" s="21" t="s">
        <v>8</v>
      </c>
      <c r="D3" s="21" t="s">
        <v>134</v>
      </c>
      <c r="E3" s="21" t="s">
        <v>79</v>
      </c>
      <c r="F3" s="21" t="s">
        <v>125</v>
      </c>
      <c r="G3" s="21" t="s">
        <v>126</v>
      </c>
      <c r="H3" s="19" t="s">
        <v>80</v>
      </c>
      <c r="I3" s="19" t="s">
        <v>81</v>
      </c>
      <c r="J3" s="1"/>
      <c r="K3" s="21" t="s">
        <v>82</v>
      </c>
      <c r="L3" s="21" t="s">
        <v>8</v>
      </c>
      <c r="M3" s="21" t="s">
        <v>78</v>
      </c>
      <c r="N3" s="21" t="s">
        <v>79</v>
      </c>
      <c r="O3" s="21" t="s">
        <v>125</v>
      </c>
      <c r="P3" s="21" t="s">
        <v>126</v>
      </c>
      <c r="Q3" s="19" t="s">
        <v>80</v>
      </c>
      <c r="R3" s="19" t="s">
        <v>81</v>
      </c>
    </row>
    <row r="4" spans="1:33" hidden="1" x14ac:dyDescent="0.25">
      <c r="B4" s="2" t="s">
        <v>69</v>
      </c>
      <c r="C4" s="2" t="s">
        <v>88</v>
      </c>
      <c r="D4" s="2">
        <f>_xll.BDP(C4,"LAST_PRICE")</f>
        <v>0.19589999999999999</v>
      </c>
      <c r="E4" s="18"/>
      <c r="F4" s="2">
        <f>(_xll.BDP(C4,"RT_PX_CHG_NET_1D"))*100</f>
        <v>0.01</v>
      </c>
      <c r="G4" s="2">
        <f>(_xll.BDP(C4,"CHG_NET_5D"))*100</f>
        <v>6.9999999999999993E-2</v>
      </c>
      <c r="H4" s="18"/>
      <c r="I4" s="18"/>
      <c r="J4" s="1"/>
      <c r="K4" s="2" t="s">
        <v>86</v>
      </c>
      <c r="L4" s="2" t="s">
        <v>87</v>
      </c>
      <c r="M4" s="2">
        <f>_xll.BDP(L4,"LAST_PRICE")</f>
        <v>-0.57899999999999996</v>
      </c>
      <c r="N4" s="18"/>
      <c r="O4" s="2">
        <f>(_xll.BDP(L4,"RT_PX_CHG_NET_1D"))*100</f>
        <v>-0.1</v>
      </c>
      <c r="P4" s="2">
        <f>(_xll.BDP(L4,"CHG_NET_5D"))*100</f>
        <v>0</v>
      </c>
      <c r="Q4" s="18"/>
      <c r="R4" s="18"/>
    </row>
    <row r="5" spans="1:33" x14ac:dyDescent="0.25">
      <c r="B5" s="1" t="s">
        <v>133</v>
      </c>
      <c r="C5" s="1"/>
      <c r="D5" s="67">
        <v>0.19589999999999999</v>
      </c>
      <c r="E5" s="1"/>
      <c r="F5" s="1"/>
      <c r="G5" s="1"/>
      <c r="H5" s="1"/>
      <c r="I5" s="1"/>
      <c r="J5" s="1"/>
      <c r="K5" s="1" t="s">
        <v>133</v>
      </c>
      <c r="L5" s="1"/>
      <c r="M5" s="1">
        <v>-0.57899999999999996</v>
      </c>
      <c r="N5" s="1"/>
      <c r="O5" s="1"/>
      <c r="P5" s="1"/>
      <c r="Q5" s="1"/>
      <c r="R5" s="1"/>
      <c r="T5" s="23"/>
      <c r="V5" s="23"/>
      <c r="X5" s="69"/>
    </row>
    <row r="6" spans="1:33" x14ac:dyDescent="0.25">
      <c r="B6" s="2" t="str">
        <f t="shared" ref="B6:B13" si="0">"MPC " &amp; VLOOKUP(MONTH(H6),MonthIndex,2,FALSE)&amp;" "&amp;YEAR(H6)</f>
        <v>MPC Feb 2022</v>
      </c>
      <c r="C6" s="2" t="s">
        <v>94</v>
      </c>
      <c r="D6" s="70">
        <v>0.437</v>
      </c>
      <c r="E6" s="76">
        <f>(D6-D$4)*100</f>
        <v>24.11</v>
      </c>
      <c r="F6" s="2">
        <f>(_xll.BDP(C6&amp;" Curncy","RT_PX_CHG_NET_1D"))*100</f>
        <v>1.9</v>
      </c>
      <c r="G6" s="7">
        <f>(_xll.BDP(C6&amp;" Curncy","CHG_NET_5D"))*100</f>
        <v>2.75</v>
      </c>
      <c r="H6" s="2" t="str">
        <f>_xll.BDP(C6&amp;" Curncy","SW_EFF_DT")</f>
        <v>03/02/2022</v>
      </c>
      <c r="I6" s="2" t="str">
        <f>_xll.BDP(C6&amp;" Curncy","MATURITY")</f>
        <v>17/03/2022</v>
      </c>
      <c r="J6" s="1"/>
      <c r="K6" s="2" t="str">
        <f t="shared" ref="K6:K13" si="1">"ECB " &amp; VLOOKUP(MONTH(Q6),MonthIndex,2,FALSE)&amp;" "&amp;YEAR(Q6)</f>
        <v>ECB Feb 2022</v>
      </c>
      <c r="L6" s="2" t="s">
        <v>93</v>
      </c>
      <c r="M6" s="2">
        <v>-0.57499999999999996</v>
      </c>
      <c r="N6" s="76">
        <f t="shared" ref="N6:N13" si="2">(M6-M$4)*100</f>
        <v>0.40000000000000036</v>
      </c>
      <c r="O6" s="7">
        <f>(_xll.BDP(L6&amp;" Curncy","RT_PX_CHG_NET_1D"))*100</f>
        <v>0.1</v>
      </c>
      <c r="P6" s="7">
        <f>(_xll.BDP(L6&amp;" Curncy","CHG_NET_5D"))*100</f>
        <v>0.1</v>
      </c>
      <c r="Q6" s="2" t="str">
        <f>_xll.BDP(L6&amp;" Curncy","SW_EFF_DT")</f>
        <v>09/02/2022</v>
      </c>
      <c r="R6" s="2" t="str">
        <f>_xll.BDP(L6&amp;" Curncy","MATURITY")</f>
        <v>16/03/2022</v>
      </c>
      <c r="T6" s="23"/>
      <c r="V6" s="23"/>
      <c r="X6" s="69"/>
      <c r="Y6" s="27"/>
    </row>
    <row r="7" spans="1:33" x14ac:dyDescent="0.25">
      <c r="B7" s="2" t="str">
        <f t="shared" si="0"/>
        <v>MPC Mar 2022</v>
      </c>
      <c r="C7" s="2" t="s">
        <v>98</v>
      </c>
      <c r="D7" s="70">
        <v>0.55400000000000005</v>
      </c>
      <c r="E7" s="76">
        <f t="shared" ref="E7:E13" si="3">(D7-D$4)*100</f>
        <v>35.810000000000009</v>
      </c>
      <c r="F7" s="7">
        <f>(_xll.BDP(C7&amp;" Curncy","RT_PX_CHG_NET_1D"))*100</f>
        <v>3.1</v>
      </c>
      <c r="G7" s="7">
        <f>(_xll.BDP(C7&amp;" Curncy","CHG_NET_5D"))*100</f>
        <v>3.45</v>
      </c>
      <c r="H7" s="2" t="str">
        <f>_xll.BDP(C7&amp;" Curncy","SW_EFF_DT")</f>
        <v>17/03/2022</v>
      </c>
      <c r="I7" s="2" t="str">
        <f>_xll.BDP(C7&amp;" Curncy","MATURITY")</f>
        <v>05/05/2022</v>
      </c>
      <c r="J7" s="1"/>
      <c r="K7" s="2" t="str">
        <f t="shared" si="1"/>
        <v>ECB Mar 2022</v>
      </c>
      <c r="L7" s="2" t="s">
        <v>97</v>
      </c>
      <c r="M7" s="2">
        <v>-0.57099999999999995</v>
      </c>
      <c r="N7" s="76">
        <f t="shared" si="2"/>
        <v>0.80000000000000071</v>
      </c>
      <c r="O7" s="7">
        <f>(_xll.BDP(L7&amp;" Curncy","RT_PX_CHG_NET_1D"))*100</f>
        <v>0.22</v>
      </c>
      <c r="P7" s="7">
        <f>(_xll.BDP(L7&amp;" Curncy","CHG_NET_5D"))*100</f>
        <v>0.44999999999999996</v>
      </c>
      <c r="Q7" s="2" t="str">
        <f>_xll.BDP(L7&amp;" Curncy","SW_EFF_DT")</f>
        <v>16/03/2022</v>
      </c>
      <c r="R7" s="2" t="str">
        <f>_xll.BDP(L7&amp;" Curncy","MATURITY")</f>
        <v>22/04/2022</v>
      </c>
      <c r="T7" s="23"/>
      <c r="V7" s="27"/>
      <c r="X7" s="69"/>
      <c r="Y7" s="27"/>
    </row>
    <row r="8" spans="1:33" x14ac:dyDescent="0.25">
      <c r="B8" s="2" t="str">
        <f t="shared" si="0"/>
        <v>MPC May 2022</v>
      </c>
      <c r="C8" s="2" t="s">
        <v>102</v>
      </c>
      <c r="D8" s="71">
        <v>0.77900000000000003</v>
      </c>
      <c r="E8" s="76">
        <f t="shared" si="3"/>
        <v>58.310000000000009</v>
      </c>
      <c r="F8" s="2">
        <f>(_xll.BDP(C8&amp;" Curncy","RT_PX_CHG_NET_1D"))*100</f>
        <v>3.2</v>
      </c>
      <c r="G8" s="7">
        <f>(_xll.BDP(C8&amp;" Curncy","CHG_NET_5D"))*100</f>
        <v>3.2</v>
      </c>
      <c r="H8" s="2" t="str">
        <f>_xll.BDP(C8&amp;" Curncy","SW_EFF_DT")</f>
        <v>05/05/2022</v>
      </c>
      <c r="I8" s="2" t="str">
        <f>_xll.BDP(C8&amp;" Curncy","MATURITY")</f>
        <v>16/06/2022</v>
      </c>
      <c r="J8" s="1"/>
      <c r="K8" s="2" t="str">
        <f t="shared" si="1"/>
        <v>ECB Apr 2022</v>
      </c>
      <c r="L8" s="2" t="s">
        <v>101</v>
      </c>
      <c r="M8" s="2">
        <v>-0.56699999999999995</v>
      </c>
      <c r="N8" s="76">
        <f t="shared" si="2"/>
        <v>1.2000000000000011</v>
      </c>
      <c r="O8" s="7">
        <f>(_xll.BDP(L8&amp;" Curncy","RT_PX_CHG_NET_1D"))*100</f>
        <v>0</v>
      </c>
      <c r="P8" s="7">
        <f>(_xll.BDP(L8&amp;" Curncy","CHG_NET_5D"))*100</f>
        <v>0.27</v>
      </c>
      <c r="Q8" s="2" t="str">
        <f>_xll.BDP(L8&amp;" Curncy","SW_EFF_DT")</f>
        <v>22/04/2022</v>
      </c>
      <c r="R8" s="2" t="str">
        <f>_xll.BDP(L8&amp;" Curncy","MATURITY")</f>
        <v>15/06/2022</v>
      </c>
      <c r="T8" s="23"/>
      <c r="V8" s="27"/>
      <c r="X8" s="69"/>
      <c r="Y8" s="27"/>
      <c r="AG8" s="23"/>
    </row>
    <row r="9" spans="1:33" x14ac:dyDescent="0.25">
      <c r="B9" s="2" t="str">
        <f t="shared" si="0"/>
        <v>MPC Jun 2022</v>
      </c>
      <c r="C9" s="2" t="s">
        <v>106</v>
      </c>
      <c r="D9" s="70">
        <v>0.89500000000000002</v>
      </c>
      <c r="E9" s="76">
        <f t="shared" si="3"/>
        <v>69.910000000000011</v>
      </c>
      <c r="F9" s="2">
        <f>(_xll.BDP(C9&amp;" Curncy","RT_PX_CHG_NET_1D"))*100</f>
        <v>3.65</v>
      </c>
      <c r="G9" s="7">
        <f>(_xll.BDP(C9&amp;" Curncy","CHG_NET_5D"))*100</f>
        <v>4.8</v>
      </c>
      <c r="H9" s="2" t="str">
        <f>_xll.BDP(C9&amp;" Curncy","SW_EFF_DT")</f>
        <v>16/06/2022</v>
      </c>
      <c r="I9" s="2" t="str">
        <f>_xll.BDP(C9&amp;" Curncy","MATURITY")</f>
        <v>04/08/2022</v>
      </c>
      <c r="J9" s="1"/>
      <c r="K9" s="2" t="str">
        <f t="shared" si="1"/>
        <v>ECB Jun 2022</v>
      </c>
      <c r="L9" s="2" t="s">
        <v>105</v>
      </c>
      <c r="M9" s="2">
        <v>-0.53300000000000003</v>
      </c>
      <c r="N9" s="76">
        <f t="shared" si="2"/>
        <v>4.5999999999999925</v>
      </c>
      <c r="O9" s="7">
        <f>(_xll.BDP(L9&amp;" Curncy","RT_PX_CHG_NET_1D"))*100</f>
        <v>-0.36</v>
      </c>
      <c r="P9" s="7">
        <f>(_xll.BDP(L9&amp;" Curncy","CHG_NET_5D"))*100</f>
        <v>0.89999999999999991</v>
      </c>
      <c r="Q9" s="2" t="str">
        <f>_xll.BDP(L9&amp;" Curncy","SW_EFF_DT")</f>
        <v>15/06/2022</v>
      </c>
      <c r="R9" s="2" t="str">
        <f>_xll.BDP(L9&amp;" Curncy","MATURITY")</f>
        <v>27/07/2022</v>
      </c>
      <c r="T9" s="23"/>
      <c r="V9" s="27"/>
      <c r="X9" s="69"/>
      <c r="Y9" s="27"/>
      <c r="AG9" s="23"/>
    </row>
    <row r="10" spans="1:33" x14ac:dyDescent="0.25">
      <c r="B10" s="2" t="str">
        <f t="shared" si="0"/>
        <v>MPC Aug 2022</v>
      </c>
      <c r="C10" s="2" t="s">
        <v>110</v>
      </c>
      <c r="D10" s="70">
        <v>1.087</v>
      </c>
      <c r="E10" s="76">
        <f t="shared" si="3"/>
        <v>89.11</v>
      </c>
      <c r="F10" s="2">
        <f>(_xll.BDP(C10&amp;" Curncy","RT_PX_CHG_NET_1D"))*100</f>
        <v>2.5</v>
      </c>
      <c r="G10" s="7">
        <f>(_xll.BDP(C10&amp;" Curncy","CHG_NET_5D"))*100</f>
        <v>7.0000000000000009</v>
      </c>
      <c r="H10" s="2" t="str">
        <f>_xll.BDP(C10&amp;" Curncy","SW_EFF_DT")</f>
        <v>04/08/2022</v>
      </c>
      <c r="I10" s="2" t="str">
        <f>_xll.BDP(C10&amp;" Curncy","MATURITY")</f>
        <v>15/09/2022</v>
      </c>
      <c r="J10" s="1"/>
      <c r="K10" s="2" t="str">
        <f t="shared" si="1"/>
        <v>ECB Jul 2022</v>
      </c>
      <c r="L10" s="2" t="s">
        <v>109</v>
      </c>
      <c r="M10" s="2">
        <v>-0.51300000000000001</v>
      </c>
      <c r="N10" s="76">
        <f t="shared" si="2"/>
        <v>6.5999999999999943</v>
      </c>
      <c r="O10" s="7">
        <f>(_xll.BDP(L10&amp;" Curncy","RT_PX_CHG_NET_1D"))*100</f>
        <v>-0.36</v>
      </c>
      <c r="P10" s="7">
        <f>(_xll.BDP(L10&amp;" Curncy","CHG_NET_5D"))*100</f>
        <v>3.9</v>
      </c>
      <c r="Q10" s="2" t="str">
        <f>_xll.BDP(L10&amp;" Curncy","SW_EFF_DT")</f>
        <v>27/07/2022</v>
      </c>
      <c r="R10" s="2" t="str">
        <f>_xll.BDP(L10&amp;" Curncy","MATURITY")</f>
        <v>14/09/2022</v>
      </c>
      <c r="T10" s="23"/>
      <c r="V10" s="27"/>
      <c r="X10" s="69"/>
      <c r="Y10" s="27"/>
      <c r="AG10" s="23"/>
    </row>
    <row r="11" spans="1:33" x14ac:dyDescent="0.25">
      <c r="B11" s="2" t="str">
        <f t="shared" si="0"/>
        <v>MPC Sep 2022</v>
      </c>
      <c r="C11" s="2" t="s">
        <v>114</v>
      </c>
      <c r="D11" s="71">
        <v>1.155</v>
      </c>
      <c r="E11" s="76">
        <f t="shared" si="3"/>
        <v>95.910000000000011</v>
      </c>
      <c r="F11" s="7">
        <f>(_xll.BDP(C11&amp;" Curncy","RT_PX_CHG_NET_1D"))*100</f>
        <v>3.6999999999999997</v>
      </c>
      <c r="G11" s="7">
        <f>(_xll.BDP(C11&amp;" Curncy","CHG_NET_5D"))*100</f>
        <v>6.7</v>
      </c>
      <c r="H11" s="2" t="str">
        <f>_xll.BDP(C11&amp;" Curncy","SW_EFF_DT")</f>
        <v>15/09/2022</v>
      </c>
      <c r="I11" s="2" t="str">
        <f>_xll.BDP(C11&amp;" Curncy","MATURITY")</f>
        <v>03/11/2022</v>
      </c>
      <c r="J11" s="1"/>
      <c r="K11" s="2" t="str">
        <f t="shared" si="1"/>
        <v>ECB Sep 2022</v>
      </c>
      <c r="L11" s="2" t="s">
        <v>113</v>
      </c>
      <c r="M11" s="2">
        <v>-0.47099999999999997</v>
      </c>
      <c r="N11" s="76">
        <f t="shared" si="2"/>
        <v>10.799999999999999</v>
      </c>
      <c r="O11" s="7">
        <f>(_xll.BDP(L11&amp;" Curncy","RT_PX_CHG_NET_1D"))*100</f>
        <v>-0.42</v>
      </c>
      <c r="P11" s="7">
        <f>(_xll.BDP(L11&amp;" Curncy","CHG_NET_5D"))*100</f>
        <v>2.65</v>
      </c>
      <c r="Q11" s="2" t="str">
        <f>_xll.BDP(L11&amp;" Curncy","SW_EFF_DT")</f>
        <v>14/09/2022</v>
      </c>
      <c r="R11" s="2" t="str">
        <f>_xll.BDP(L11&amp;" Curncy","MATURITY")</f>
        <v>02/11/2022</v>
      </c>
      <c r="T11" s="23"/>
      <c r="V11" s="27"/>
      <c r="X11" s="69"/>
      <c r="Y11" s="27"/>
      <c r="AG11" s="23"/>
    </row>
    <row r="12" spans="1:33" x14ac:dyDescent="0.25">
      <c r="B12" s="2" t="str">
        <f t="shared" si="0"/>
        <v>MPC Nov 2022</v>
      </c>
      <c r="C12" s="2" t="s">
        <v>118</v>
      </c>
      <c r="D12" s="70">
        <v>1.2569999999999999</v>
      </c>
      <c r="E12" s="76">
        <f t="shared" si="3"/>
        <v>106.11</v>
      </c>
      <c r="F12" s="7">
        <f>(_xll.BDP(C12&amp;" Curncy","RT_PX_CHG_NET_1D"))*100</f>
        <v>4.2</v>
      </c>
      <c r="G12" s="7">
        <f>(_xll.BDP(C12&amp;" Curncy","CHG_NET_5D"))*100</f>
        <v>6.75</v>
      </c>
      <c r="H12" s="2" t="str">
        <f>_xll.BDP(C12&amp;" Curncy","SW_EFF_DT")</f>
        <v>03/11/2022</v>
      </c>
      <c r="I12" s="2" t="str">
        <f>_xll.BDP(C12&amp;" Curncy","MATURITY")</f>
        <v>15/12/2022</v>
      </c>
      <c r="J12" s="1"/>
      <c r="K12" s="2" t="str">
        <f t="shared" si="1"/>
        <v>ECB Nov 2022</v>
      </c>
      <c r="L12" s="2" t="s">
        <v>117</v>
      </c>
      <c r="M12" s="2">
        <v>-0.443</v>
      </c>
      <c r="N12" s="76">
        <f t="shared" si="2"/>
        <v>13.599999999999996</v>
      </c>
      <c r="O12" s="7">
        <f>(_xll.BDP(L12&amp;" Curncy","RT_PX_CHG_NET_1D"))*100</f>
        <v>-0.4</v>
      </c>
      <c r="P12" s="7">
        <f>(_xll.BDP(L12&amp;" Curncy","CHG_NET_5D"))*100</f>
        <v>2.1</v>
      </c>
      <c r="Q12" s="2" t="str">
        <f>_xll.BDP(L12&amp;" Curncy","SW_EFF_DT")</f>
        <v>02/11/2022</v>
      </c>
      <c r="R12" s="2" t="str">
        <f>_xll.BDP(L12&amp;" Curncy","MATURITY")</f>
        <v>21/12/2022</v>
      </c>
      <c r="T12" s="23"/>
      <c r="V12" s="27"/>
      <c r="X12" s="69"/>
      <c r="Y12" s="27"/>
      <c r="AG12" s="23"/>
    </row>
    <row r="13" spans="1:33" x14ac:dyDescent="0.25">
      <c r="B13" s="2" t="str">
        <f t="shared" si="0"/>
        <v>MPC Dec 2022</v>
      </c>
      <c r="C13" s="2" t="s">
        <v>122</v>
      </c>
      <c r="D13" s="70">
        <v>1.2789999999999999</v>
      </c>
      <c r="E13" s="76">
        <f t="shared" si="3"/>
        <v>108.31</v>
      </c>
      <c r="F13" s="7">
        <f>(_xll.BDP(C13&amp;" Curncy","RT_PX_CHG_NET_1D"))*100</f>
        <v>4.3999999999999995</v>
      </c>
      <c r="G13" s="7">
        <f>(_xll.BDP(C13&amp;" Curncy","CHG_NET_5D"))*100</f>
        <v>7.5</v>
      </c>
      <c r="H13" s="20">
        <v>44910</v>
      </c>
      <c r="I13" s="2" t="str">
        <f>_xll.BDP(C13&amp;" Curncy","MATURITY")</f>
        <v>#N/A Field Not Applicable</v>
      </c>
      <c r="J13" s="1"/>
      <c r="K13" s="2" t="str">
        <f t="shared" si="1"/>
        <v>ECB Dec 2022</v>
      </c>
      <c r="L13" s="2" t="s">
        <v>121</v>
      </c>
      <c r="M13" s="2">
        <v>-0.372</v>
      </c>
      <c r="N13" s="76">
        <f t="shared" si="2"/>
        <v>20.699999999999996</v>
      </c>
      <c r="O13" s="7">
        <f>(_xll.BDP(L13&amp;" Curncy","RT_PX_CHG_NET_1D"))*100</f>
        <v>-3.5999999999999996</v>
      </c>
      <c r="P13" s="7">
        <f>(_xll.BDP(L13&amp;" Curncy","CHG_NET_5D"))*100</f>
        <v>2.4</v>
      </c>
      <c r="Q13" s="20">
        <v>44916</v>
      </c>
      <c r="R13" s="2" t="str">
        <f>_xll.BDP(L13&amp;" Curncy","MATURITY")</f>
        <v>#N/A Field Not Applicable</v>
      </c>
      <c r="T13" s="23"/>
      <c r="V13" s="27"/>
      <c r="X13" s="69"/>
      <c r="Y13" s="27"/>
      <c r="AG13" s="23"/>
    </row>
    <row r="14" spans="1:33" x14ac:dyDescent="0.25">
      <c r="B14" s="1"/>
      <c r="C14" s="1"/>
      <c r="D14" s="68"/>
      <c r="E14" s="1"/>
      <c r="F14" s="1"/>
      <c r="G14" s="1"/>
      <c r="H14" s="1"/>
      <c r="I14" s="1"/>
      <c r="J14" s="1"/>
      <c r="K14" s="1"/>
      <c r="L14" s="1"/>
      <c r="M14" s="1">
        <v>-0.34599999999999997</v>
      </c>
      <c r="N14" s="1"/>
      <c r="O14" s="1"/>
      <c r="P14" s="1"/>
      <c r="Q14" s="1"/>
      <c r="R14" s="1"/>
      <c r="V14" s="27"/>
      <c r="Y14" s="23"/>
      <c r="AG14" s="23"/>
    </row>
    <row r="15" spans="1:33" x14ac:dyDescent="0.25">
      <c r="A15" s="24"/>
      <c r="B15" s="74" t="s">
        <v>129</v>
      </c>
      <c r="C15" s="74"/>
      <c r="D15" s="74"/>
      <c r="E15" s="22"/>
      <c r="F15" s="22"/>
      <c r="G15" s="22"/>
      <c r="H15" s="1"/>
      <c r="I15" s="1"/>
      <c r="J15" s="25"/>
      <c r="K15" s="73" t="s">
        <v>130</v>
      </c>
      <c r="L15" s="73"/>
      <c r="M15" s="73"/>
      <c r="N15" s="22"/>
      <c r="O15" s="22"/>
      <c r="P15" s="22"/>
      <c r="Q15" s="1"/>
      <c r="R15" s="1"/>
      <c r="AG15" s="23"/>
    </row>
    <row r="16" spans="1:33" x14ac:dyDescent="0.25">
      <c r="B16" s="21" t="s">
        <v>77</v>
      </c>
      <c r="C16" s="21" t="s">
        <v>8</v>
      </c>
      <c r="D16" s="21" t="s">
        <v>78</v>
      </c>
      <c r="E16" s="21" t="s">
        <v>79</v>
      </c>
      <c r="F16" s="21" t="s">
        <v>125</v>
      </c>
      <c r="G16" s="21" t="s">
        <v>126</v>
      </c>
      <c r="H16" s="19" t="s">
        <v>80</v>
      </c>
      <c r="I16" s="19" t="s">
        <v>81</v>
      </c>
      <c r="J16" s="1"/>
      <c r="K16" s="21" t="s">
        <v>83</v>
      </c>
      <c r="L16" s="21" t="s">
        <v>8</v>
      </c>
      <c r="M16" s="21" t="s">
        <v>78</v>
      </c>
      <c r="N16" s="21" t="s">
        <v>79</v>
      </c>
      <c r="O16" s="21" t="s">
        <v>125</v>
      </c>
      <c r="P16" s="21" t="s">
        <v>126</v>
      </c>
      <c r="Q16" s="19" t="s">
        <v>80</v>
      </c>
      <c r="R16" s="19" t="s">
        <v>81</v>
      </c>
      <c r="AG16" s="23"/>
    </row>
    <row r="17" spans="2:40" ht="15" hidden="1" customHeight="1" x14ac:dyDescent="0.25">
      <c r="B17" s="2" t="s">
        <v>84</v>
      </c>
      <c r="C17" s="2" t="s">
        <v>85</v>
      </c>
      <c r="D17" s="2">
        <f>_xll.BDP(C17,"LAST_PRICE")</f>
        <v>0.08</v>
      </c>
      <c r="E17" s="18"/>
      <c r="F17" s="2">
        <f>(_xll.BDP(C17,"RT_PX_CHG_NET_1D"))*100</f>
        <v>0</v>
      </c>
      <c r="G17" s="2">
        <f>(_xll.BDP(C17,"CHG_NET_5D"))*100</f>
        <v>0</v>
      </c>
      <c r="H17" s="18"/>
      <c r="I17" s="18"/>
      <c r="J17" s="1"/>
      <c r="K17" s="2" t="s">
        <v>89</v>
      </c>
      <c r="L17" s="2" t="s">
        <v>90</v>
      </c>
      <c r="M17" s="2">
        <f>_xll.BDP(L17,"LAST_PRICE")</f>
        <v>0.18</v>
      </c>
      <c r="N17" s="18"/>
      <c r="O17" s="2">
        <f>(_xll.BDP(L17,"RT_PX_CHG_NET_1D"))*100</f>
        <v>0</v>
      </c>
      <c r="P17" s="2">
        <f>(_xll.BDP(L17,"CHG_NET_5D"))*100</f>
        <v>1</v>
      </c>
      <c r="Q17" s="18"/>
      <c r="R17" s="18"/>
      <c r="AG17" s="23"/>
    </row>
    <row r="18" spans="2:40" x14ac:dyDescent="0.25">
      <c r="B18" s="1" t="s">
        <v>133</v>
      </c>
      <c r="C18" s="1"/>
      <c r="D18" s="67">
        <v>0.08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40" x14ac:dyDescent="0.25">
      <c r="B19" s="2" t="str">
        <f t="shared" ref="B19:B26" si="4">"FOMC " &amp; VLOOKUP(MONTH(H19),MonthIndex,2,FALSE)&amp;" "&amp;YEAR(H19)</f>
        <v>FOMC Jan 2022</v>
      </c>
      <c r="C19" s="2" t="s">
        <v>92</v>
      </c>
      <c r="D19" s="66">
        <v>9.5200000000000007E-2</v>
      </c>
      <c r="E19" s="76">
        <f t="shared" ref="E19:E26" si="5">(D19-D$17)*100</f>
        <v>1.5200000000000005</v>
      </c>
      <c r="F19" s="7">
        <f>(_xll.BDP(C19&amp;" Curncy","RT_PX_CHG_NET_1D"))*100</f>
        <v>0.16999999999999998</v>
      </c>
      <c r="G19" s="2">
        <f>(_xll.BDP(C19&amp;" Curncy","CHG_NET_5D"))*100</f>
        <v>0.47000000000000003</v>
      </c>
      <c r="H19" s="2" t="str">
        <f>_xll.BDP(C19&amp;" Curncy","SW_EFF_DT")</f>
        <v>26/01/2022</v>
      </c>
      <c r="I19" s="2" t="str">
        <f>_xll.BDP(C19&amp;" Curncy","MATURITY")</f>
        <v>16/03/2022</v>
      </c>
      <c r="J19" s="1"/>
      <c r="K19" s="2" t="str">
        <f t="shared" ref="K19:K25" si="6">"BOC " &amp; VLOOKUP(MONTH(Q19),MonthIndex,2,FALSE)&amp;" "&amp;YEAR(Q19)</f>
        <v>BOC Jan 2022</v>
      </c>
      <c r="L19" s="2" t="s">
        <v>95</v>
      </c>
      <c r="M19" s="2"/>
      <c r="N19" s="7">
        <f t="shared" ref="N19:N26" si="7">(M19-M$17)*100</f>
        <v>-18</v>
      </c>
      <c r="O19" s="2">
        <f>_xll.BDP(L19&amp;" Curncy","RT_PX_CHG_NET_1D")</f>
        <v>0</v>
      </c>
      <c r="P19" s="2">
        <f>_xll.BDP(L19&amp;" Curncy","CHG_NET_5D")</f>
        <v>-0.27400000000000002</v>
      </c>
      <c r="Q19" s="2" t="str">
        <f>_xll.BDP(L19&amp;" Curncy","SW_EFF_DT")</f>
        <v>26/01/2022</v>
      </c>
      <c r="R19" s="2" t="str">
        <f>_xll.BDP(L19&amp;" Curncy","MATURITY")</f>
        <v>02/03/2022</v>
      </c>
    </row>
    <row r="20" spans="2:40" x14ac:dyDescent="0.25">
      <c r="B20" s="2" t="str">
        <f t="shared" si="4"/>
        <v>FOMC Mar 2022</v>
      </c>
      <c r="C20" s="2" t="s">
        <v>96</v>
      </c>
      <c r="D20" s="66">
        <v>0.35449999999999998</v>
      </c>
      <c r="E20" s="76">
        <f t="shared" si="5"/>
        <v>27.449999999999996</v>
      </c>
      <c r="F20" s="7">
        <f>(_xll.BDP(C20&amp;" Curncy","RT_PX_CHG_NET_1D"))*100</f>
        <v>0.92999999999999994</v>
      </c>
      <c r="G20" s="2">
        <f>(_xll.BDP(C20&amp;" Curncy","CHG_NET_5D"))*100</f>
        <v>5.4</v>
      </c>
      <c r="H20" s="2" t="str">
        <f>_xll.BDP(C20&amp;" Curncy","SW_EFF_DT")</f>
        <v>16/03/2022</v>
      </c>
      <c r="I20" s="2" t="str">
        <f>_xll.BDP(C20&amp;" Curncy","MATURITY")</f>
        <v>04/05/2022</v>
      </c>
      <c r="J20" s="1"/>
      <c r="K20" s="2" t="str">
        <f t="shared" si="6"/>
        <v>BOC Mar 2022</v>
      </c>
      <c r="L20" s="2" t="s">
        <v>99</v>
      </c>
      <c r="M20" s="2"/>
      <c r="N20" s="7">
        <f t="shared" si="7"/>
        <v>-18</v>
      </c>
      <c r="O20" s="2">
        <f>_xll.BDP(L20&amp;" Curncy","RT_PX_CHG_NET_1D")</f>
        <v>5.0000000000000001E-4</v>
      </c>
      <c r="P20" s="2">
        <f>_xll.BDP(L20&amp;" Curncy","CHG_NET_5D")</f>
        <v>9.5899999999999999E-2</v>
      </c>
      <c r="Q20" s="2" t="str">
        <f>_xll.BDP(L20&amp;" Curncy","SW_EFF_DT")</f>
        <v>02/03/2022</v>
      </c>
      <c r="R20" s="2" t="str">
        <f>_xll.BDP(L20&amp;" Curncy","MATURITY")</f>
        <v>13/04/2022</v>
      </c>
    </row>
    <row r="21" spans="2:40" x14ac:dyDescent="0.25">
      <c r="B21" s="2" t="str">
        <f t="shared" si="4"/>
        <v>FOMC May 2022</v>
      </c>
      <c r="C21" s="2" t="s">
        <v>100</v>
      </c>
      <c r="D21" s="66">
        <v>0.48899999999999999</v>
      </c>
      <c r="E21" s="76">
        <f t="shared" si="5"/>
        <v>40.9</v>
      </c>
      <c r="F21" s="7">
        <f>(_xll.BDP(C21&amp;" Curncy","RT_PX_CHG_NET_1D"))*100</f>
        <v>0.96</v>
      </c>
      <c r="G21" s="2">
        <f>(_xll.BDP(C21&amp;" Curncy","CHG_NET_5D"))*100</f>
        <v>8.01</v>
      </c>
      <c r="H21" s="2" t="str">
        <f>_xll.BDP(C21&amp;" Curncy","SW_EFF_DT")</f>
        <v>04/05/2022</v>
      </c>
      <c r="I21" s="2" t="str">
        <f>_xll.BDP(C21&amp;" Curncy","MATURITY")</f>
        <v>15/06/2022</v>
      </c>
      <c r="J21" s="1"/>
      <c r="K21" s="2" t="str">
        <f t="shared" si="6"/>
        <v>BOC Apr 2022</v>
      </c>
      <c r="L21" s="2" t="s">
        <v>103</v>
      </c>
      <c r="M21" s="2"/>
      <c r="N21" s="7">
        <f t="shared" si="7"/>
        <v>-18</v>
      </c>
      <c r="O21" s="2">
        <f>_xll.BDP(L21&amp;" Curncy","RT_PX_CHG_NET_1D")</f>
        <v>0</v>
      </c>
      <c r="P21" s="2">
        <f>_xll.BDP(L21&amp;" Curncy","CHG_NET_5D")</f>
        <v>0.11899999999999999</v>
      </c>
      <c r="Q21" s="2" t="str">
        <f>_xll.BDP(L21&amp;" Curncy","SW_EFF_DT")</f>
        <v>13/04/2022</v>
      </c>
      <c r="R21" s="2" t="str">
        <f>_xll.BDP(L21&amp;" Curncy","MATURITY")</f>
        <v>01/06/2022</v>
      </c>
      <c r="W21" s="23"/>
      <c r="AD21" s="26"/>
      <c r="AN21" s="17" t="s">
        <v>91</v>
      </c>
    </row>
    <row r="22" spans="2:40" x14ac:dyDescent="0.25">
      <c r="B22" s="2" t="str">
        <f t="shared" si="4"/>
        <v>FOMC Jun 2022</v>
      </c>
      <c r="C22" s="2" t="s">
        <v>104</v>
      </c>
      <c r="D22" s="66">
        <v>0.66930000000000001</v>
      </c>
      <c r="E22" s="76">
        <f t="shared" si="5"/>
        <v>58.930000000000007</v>
      </c>
      <c r="F22" s="7">
        <f>(_xll.BDP(C22&amp;" Curncy","RT_PX_CHG_NET_1D"))*100</f>
        <v>-0.3</v>
      </c>
      <c r="G22" s="2">
        <f>(_xll.BDP(C22&amp;" Curncy","CHG_NET_5D"))*100</f>
        <v>10.280000000000001</v>
      </c>
      <c r="H22" s="2" t="str">
        <f>_xll.BDP(C22&amp;" Curncy","SW_EFF_DT")</f>
        <v>15/06/2022</v>
      </c>
      <c r="I22" s="2" t="str">
        <f>_xll.BDP(C22&amp;" Curncy","MATURITY")</f>
        <v>27/07/2022</v>
      </c>
      <c r="J22" s="1"/>
      <c r="K22" s="2" t="str">
        <f t="shared" si="6"/>
        <v>BOC Jun 2022</v>
      </c>
      <c r="L22" s="2" t="s">
        <v>107</v>
      </c>
      <c r="M22" s="2"/>
      <c r="N22" s="7">
        <f t="shared" si="7"/>
        <v>-18</v>
      </c>
      <c r="O22" s="2">
        <f>_xll.BDP(L22&amp;" Curncy","RT_PX_CHG_NET_1D")</f>
        <v>5.0000000000000001E-3</v>
      </c>
      <c r="P22" s="2">
        <f>_xll.BDP(L22&amp;" Curncy","CHG_NET_5D")</f>
        <v>0.123</v>
      </c>
      <c r="Q22" s="2" t="str">
        <f>_xll.BDP(L22&amp;" Curncy","SW_EFF_DT")</f>
        <v>01/06/2022</v>
      </c>
      <c r="R22" s="2" t="str">
        <f>_xll.BDP(L22&amp;" Curncy","MATURITY")</f>
        <v>13/07/2022</v>
      </c>
      <c r="W22" s="23"/>
      <c r="AD22" s="26"/>
      <c r="AN22" s="17" t="s">
        <v>91</v>
      </c>
    </row>
    <row r="23" spans="2:40" x14ac:dyDescent="0.25">
      <c r="B23" s="2" t="str">
        <f t="shared" si="4"/>
        <v>FOMC Jul 2022</v>
      </c>
      <c r="C23" s="2" t="s">
        <v>108</v>
      </c>
      <c r="D23" s="66">
        <v>0.77170000000000005</v>
      </c>
      <c r="E23" s="76">
        <f t="shared" si="5"/>
        <v>69.170000000000016</v>
      </c>
      <c r="F23" s="7">
        <f>(_xll.BDP(C23&amp;" Curncy","RT_PX_CHG_NET_1D"))*100</f>
        <v>0.4</v>
      </c>
      <c r="G23" s="2">
        <f>(_xll.BDP(C23&amp;" Curncy","CHG_NET_5D"))*100</f>
        <v>12.49</v>
      </c>
      <c r="H23" s="2" t="str">
        <f>_xll.BDP(C23&amp;" Curncy","SW_EFF_DT")</f>
        <v>27/07/2022</v>
      </c>
      <c r="I23" s="2" t="str">
        <f>_xll.BDP(C23&amp;" Curncy","MATURITY")</f>
        <v>21/09/2022</v>
      </c>
      <c r="J23" s="1"/>
      <c r="K23" s="2" t="str">
        <f t="shared" si="6"/>
        <v>BOC Jul 2022</v>
      </c>
      <c r="L23" s="2" t="s">
        <v>111</v>
      </c>
      <c r="M23" s="2"/>
      <c r="N23" s="7">
        <f t="shared" si="7"/>
        <v>-18</v>
      </c>
      <c r="O23" s="2">
        <f>_xll.BDP(L23&amp;" Curncy","RT_PX_CHG_NET_1D")</f>
        <v>1.4999999999999999E-2</v>
      </c>
      <c r="P23" s="2">
        <f>_xll.BDP(L23&amp;" Curncy","CHG_NET_5D")</f>
        <v>-1.075</v>
      </c>
      <c r="Q23" s="2" t="str">
        <f>_xll.BDP(L23&amp;" Curncy","SW_EFF_DT")</f>
        <v>13/07/2022</v>
      </c>
      <c r="R23" s="2" t="str">
        <f>_xll.BDP(L23&amp;" Curncy","MATURITY")</f>
        <v>07/09/2022</v>
      </c>
      <c r="W23" s="23"/>
      <c r="Y23" s="69"/>
      <c r="AD23" s="26"/>
      <c r="AN23" s="17" t="s">
        <v>91</v>
      </c>
    </row>
    <row r="24" spans="2:40" x14ac:dyDescent="0.25">
      <c r="B24" s="2" t="str">
        <f t="shared" si="4"/>
        <v>FOMC Sep 2022</v>
      </c>
      <c r="C24" s="2" t="s">
        <v>112</v>
      </c>
      <c r="D24" s="66">
        <v>0.91049999999999998</v>
      </c>
      <c r="E24" s="76">
        <f t="shared" si="5"/>
        <v>83.05</v>
      </c>
      <c r="F24" s="7">
        <f>(_xll.BDP(C24&amp;" Curncy","RT_PX_CHG_NET_1D"))*100</f>
        <v>0.61</v>
      </c>
      <c r="G24" s="2">
        <f>(_xll.BDP(C24&amp;" Curncy","CHG_NET_5D"))*100</f>
        <v>13.56</v>
      </c>
      <c r="H24" s="2" t="str">
        <f>_xll.BDP(C24&amp;" Curncy","SW_EFF_DT")</f>
        <v>21/09/2022</v>
      </c>
      <c r="I24" s="2" t="str">
        <f>_xll.BDP(C24&amp;" Curncy","MATURITY")</f>
        <v>02/11/2022</v>
      </c>
      <c r="J24" s="1"/>
      <c r="K24" s="2" t="str">
        <f t="shared" si="6"/>
        <v>BOC Sep 2022</v>
      </c>
      <c r="L24" s="2" t="s">
        <v>115</v>
      </c>
      <c r="M24" s="2"/>
      <c r="N24" s="7">
        <f t="shared" si="7"/>
        <v>-18</v>
      </c>
      <c r="O24" s="2">
        <f>_xll.BDP(L24&amp;" Curncy","RT_PX_CHG_NET_1D")</f>
        <v>2.3E-2</v>
      </c>
      <c r="P24" s="2">
        <f>_xll.BDP(L24&amp;" Curncy","CHG_NET_5D")</f>
        <v>0.155</v>
      </c>
      <c r="Q24" s="2" t="str">
        <f>_xll.BDP(L24&amp;" Curncy","SW_EFF_DT")</f>
        <v>07/09/2022</v>
      </c>
      <c r="R24" s="2" t="str">
        <f>_xll.BDP(L24&amp;" Curncy","MATURITY")</f>
        <v>26/10/2022</v>
      </c>
      <c r="W24" s="23"/>
      <c r="Y24" s="69"/>
      <c r="AD24" s="26"/>
      <c r="AN24" s="17" t="s">
        <v>91</v>
      </c>
    </row>
    <row r="25" spans="2:40" x14ac:dyDescent="0.25">
      <c r="B25" s="2" t="str">
        <f t="shared" si="4"/>
        <v>FOMC Nov 2022</v>
      </c>
      <c r="C25" s="2" t="s">
        <v>116</v>
      </c>
      <c r="D25" s="66">
        <v>1.0009999999999999</v>
      </c>
      <c r="E25" s="76">
        <f t="shared" si="5"/>
        <v>92.1</v>
      </c>
      <c r="F25" s="7">
        <f>(_xll.BDP(C25&amp;" Curncy","RT_PX_CHG_NET_1D"))*100</f>
        <v>2.1</v>
      </c>
      <c r="G25" s="2">
        <f>(_xll.BDP(C25&amp;" Curncy","CHG_NET_5D"))*100</f>
        <v>15.2</v>
      </c>
      <c r="H25" s="2" t="str">
        <f>_xll.BDP(C25&amp;" Curncy","SW_EFF_DT")</f>
        <v>02/11/2022</v>
      </c>
      <c r="I25" s="2" t="str">
        <f>_xll.BDP(C25&amp;" Curncy","MATURITY")</f>
        <v>14/12/2022</v>
      </c>
      <c r="J25" s="1"/>
      <c r="K25" s="2" t="str">
        <f t="shared" si="6"/>
        <v>BOC Oct 2022</v>
      </c>
      <c r="L25" s="2" t="s">
        <v>119</v>
      </c>
      <c r="M25" s="2"/>
      <c r="N25" s="7">
        <f t="shared" si="7"/>
        <v>-18</v>
      </c>
      <c r="O25" s="2">
        <f>_xll.BDP(L25&amp;" Curncy","RT_PX_CHG_NET_1D")</f>
        <v>1.2999999999999999E-2</v>
      </c>
      <c r="P25" s="2">
        <f>_xll.BDP(L25&amp;" Curncy","CHG_NET_5D")</f>
        <v>-1.4330000000000001</v>
      </c>
      <c r="Q25" s="2" t="str">
        <f>_xll.BDP(L25&amp;" Curncy","SW_EFF_DT")</f>
        <v>26/10/2022</v>
      </c>
      <c r="R25" s="2" t="str">
        <f>_xll.BDP(L25&amp;" Curncy","MATURITY")</f>
        <v>07/12/2022</v>
      </c>
      <c r="W25" s="23"/>
      <c r="Y25" s="69"/>
      <c r="AD25" s="26"/>
      <c r="AN25" s="17" t="s">
        <v>91</v>
      </c>
    </row>
    <row r="26" spans="2:40" x14ac:dyDescent="0.25">
      <c r="B26" s="2" t="str">
        <f t="shared" si="4"/>
        <v>FOMC Dec 2022</v>
      </c>
      <c r="C26" s="2" t="s">
        <v>120</v>
      </c>
      <c r="D26" s="66"/>
      <c r="E26" s="66">
        <f t="shared" si="5"/>
        <v>-8</v>
      </c>
      <c r="F26" s="7">
        <f>(_xll.BDP(C26&amp;" Curncy","RT_PX_CHG_NET_1D"))*100</f>
        <v>1.2</v>
      </c>
      <c r="G26" s="2">
        <f>(_xll.BDP(C26&amp;" Curncy","CHG_NET_5D"))*100</f>
        <v>15.6</v>
      </c>
      <c r="H26" s="2" t="str">
        <f>_xll.BDP(C26&amp;" Curncy","SW_EFF_DT")</f>
        <v>14/12/2022</v>
      </c>
      <c r="I26" s="2" t="str">
        <f>_xll.BDP(C26&amp;" Curncy","MATURITY")</f>
        <v>01/02/2023</v>
      </c>
      <c r="J26" s="1"/>
      <c r="K26" s="2" t="str">
        <f t="shared" ref="K26" si="8">"BOC " &amp; VLOOKUP(MONTH(Q26),MonthIndex,2,FALSE)&amp;" "&amp;YEAR(Q26)</f>
        <v>BOC Dec 2022</v>
      </c>
      <c r="L26" s="2" t="s">
        <v>123</v>
      </c>
      <c r="M26" s="2"/>
      <c r="N26" s="7">
        <f t="shared" si="7"/>
        <v>-18</v>
      </c>
      <c r="O26" s="2">
        <f>_xll.BDP(L26&amp;" Curncy","RT_PX_CHG_NET_1D")</f>
        <v>5.8999999999999997E-2</v>
      </c>
      <c r="P26" s="2">
        <f>_xll.BDP(L26&amp;" Curncy","CHG_NET_5D")</f>
        <v>0.154</v>
      </c>
      <c r="Q26" s="20">
        <v>44902</v>
      </c>
      <c r="R26" s="2" t="str">
        <f>_xll.BDP(L26&amp;" Curncy","MATURITY")</f>
        <v>#N/A Field Not Applicable</v>
      </c>
      <c r="W26" s="23"/>
      <c r="Y26" s="69"/>
      <c r="AD26" s="26"/>
      <c r="AN26" s="17" t="s">
        <v>91</v>
      </c>
    </row>
    <row r="27" spans="2:40" x14ac:dyDescent="0.25">
      <c r="W27" s="23"/>
      <c r="Y27" s="69"/>
      <c r="AB27" s="17"/>
      <c r="AC27" s="17"/>
      <c r="AD27" s="27"/>
      <c r="AM27" s="17" t="s">
        <v>91</v>
      </c>
    </row>
    <row r="28" spans="2:40" x14ac:dyDescent="0.25">
      <c r="R28" s="17" t="s">
        <v>91</v>
      </c>
      <c r="W28" s="23"/>
      <c r="Y28" s="69"/>
      <c r="AB28" s="17"/>
      <c r="AC28" s="17"/>
      <c r="AD28" s="27"/>
      <c r="AL28" s="17" t="s">
        <v>91</v>
      </c>
      <c r="AM28" s="17" t="s">
        <v>91</v>
      </c>
    </row>
    <row r="29" spans="2:40" x14ac:dyDescent="0.25">
      <c r="R29" s="17" t="s">
        <v>91</v>
      </c>
      <c r="W29" s="23"/>
      <c r="Y29" s="69"/>
      <c r="AA29" s="17"/>
      <c r="AB29" s="17"/>
      <c r="AC29" s="17"/>
      <c r="AL29" s="17" t="s">
        <v>91</v>
      </c>
      <c r="AM29" s="17" t="s">
        <v>91</v>
      </c>
    </row>
    <row r="30" spans="2:40" x14ac:dyDescent="0.25">
      <c r="W30" s="23"/>
      <c r="Y30" s="69"/>
      <c r="AA30" s="17"/>
      <c r="AL30" s="17" t="s">
        <v>91</v>
      </c>
      <c r="AM30" s="17" t="s">
        <v>91</v>
      </c>
    </row>
    <row r="31" spans="2:40" x14ac:dyDescent="0.25">
      <c r="W31" s="23"/>
      <c r="Y31" s="69"/>
      <c r="AL31" s="17" t="s">
        <v>91</v>
      </c>
      <c r="AM31" s="17" t="s">
        <v>91</v>
      </c>
    </row>
    <row r="32" spans="2:40" x14ac:dyDescent="0.25">
      <c r="AL32" s="17" t="s">
        <v>91</v>
      </c>
      <c r="AM32" s="17" t="s">
        <v>91</v>
      </c>
    </row>
    <row r="33" spans="39:39" x14ac:dyDescent="0.25">
      <c r="AM33" s="17" t="s">
        <v>91</v>
      </c>
    </row>
    <row r="38" spans="39:39" hidden="1" x14ac:dyDescent="0.25"/>
  </sheetData>
  <mergeCells count="4">
    <mergeCell ref="K2:M2"/>
    <mergeCell ref="B2:D2"/>
    <mergeCell ref="K15:M15"/>
    <mergeCell ref="B15:D15"/>
  </mergeCells>
  <pageMargins left="0.7" right="0.7" top="0.75" bottom="0.75" header="0.3" footer="0.3"/>
  <pageSetup paperSize="9" orientation="portrait" r:id="rId1"/>
  <headerFooter>
    <oddFooter>&amp;L&amp;1#&amp;"Arial Black"&amp;10&amp;K317100TP ICAP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 Dashboard</vt:lpstr>
      <vt:lpstr>CBs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Ravikulan, Ramanan</dc:creator>
  <cp:lastModifiedBy>Ravikulan, Ramanan</cp:lastModifiedBy>
  <dcterms:created xsi:type="dcterms:W3CDTF">2021-10-05T08:15:56Z</dcterms:created>
  <dcterms:modified xsi:type="dcterms:W3CDTF">2022-01-19T11:42:11Z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2022-01-19T11:41:37Z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044717bd-6f8e-424e-bbed-1966055ca510</vt:lpwstr>
  </property>
  <property fmtid="{D5CDD505-2E9C-101B-9397-08002B2CF9AE}" pid="8" name="MSIP_Label_c2b5683d-8785-4271-a364-b336b100d41c_ContentBits">
    <vt:lpwstr>2</vt:lpwstr>
  </property>
</Properties>
</file>