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dnfs1\Institutional_Services_Rates\Analytics and Tools\Swaps\"/>
    </mc:Choice>
  </mc:AlternateContent>
  <xr:revisionPtr revIDLastSave="0" documentId="13_ncr:10001_{76AA0555-B46F-4BFC-924A-5716C7B4DB89}" xr6:coauthVersionLast="47" xr6:coauthVersionMax="47" xr10:uidLastSave="{00000000-0000-0000-0000-000000000000}"/>
  <bookViews>
    <workbookView xWindow="28680" yWindow="-120" windowWidth="29040" windowHeight="15840" xr2:uid="{86F2E82A-DD55-4EAE-B721-395DCE2C7680}"/>
  </bookViews>
  <sheets>
    <sheet name="G10 CBs Dashboard" sheetId="1" r:id="rId1"/>
    <sheet name="Rundown Compounding" sheetId="11" r:id="rId2"/>
    <sheet name="CBs Runs" sheetId="9" r:id="rId3"/>
    <sheet name="Sheet1" sheetId="10" state="hidden" r:id="rId4"/>
  </sheets>
  <definedNames>
    <definedName name="MonthIndex">Sheet1!$A$1:$B$13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1" i="1" l="1" a="1"/>
  <c r="Q108" i="1" a="1"/>
  <c r="H101" i="1" l="1"/>
  <c r="Q108" i="1"/>
  <c r="Q103" i="1" a="1"/>
  <c r="L103" i="1" l="1"/>
  <c r="K104" i="1"/>
  <c r="K105" i="1"/>
  <c r="K106" i="1"/>
  <c r="K103" i="1"/>
  <c r="Q103" i="1"/>
  <c r="Q104" i="1" a="1"/>
  <c r="Q104" i="1"/>
  <c r="Q107" i="1" a="1"/>
  <c r="Q107" i="1"/>
  <c r="Q105" i="1" a="1"/>
  <c r="Q105" i="1"/>
  <c r="Q106" i="1" a="1"/>
  <c r="Q106" i="1"/>
  <c r="Q110" i="1" a="1"/>
  <c r="Q110" i="1"/>
  <c r="Q109" i="1" a="1"/>
  <c r="Q109" i="1"/>
  <c r="J103" i="1" a="1"/>
  <c r="J103" i="1"/>
  <c r="J106" i="1" a="1"/>
  <c r="J106" i="1"/>
  <c r="J105" i="1" a="1"/>
  <c r="J105" i="1"/>
  <c r="J104" i="1" a="1"/>
  <c r="J104" i="1"/>
  <c r="D109" i="1"/>
  <c r="C110" i="1"/>
  <c r="D110" i="1"/>
  <c r="J107" i="1" a="1"/>
  <c r="G110" i="1" l="1"/>
  <c r="J107" i="1"/>
  <c r="J108" i="1" a="1"/>
  <c r="J108" i="1"/>
  <c r="J109" i="1" a="1"/>
  <c r="J109" i="1"/>
  <c r="C109" i="1"/>
  <c r="D108" i="1"/>
  <c r="C108" i="1"/>
  <c r="D107" i="1"/>
  <c r="P109" i="1" a="1"/>
  <c r="G108" i="1" l="1"/>
  <c r="G109" i="1"/>
  <c r="P109" i="1"/>
  <c r="J110" i="1" a="1"/>
  <c r="J110" i="1"/>
  <c r="C107" i="1"/>
  <c r="P108" i="1" a="1"/>
  <c r="G107" i="1" l="1"/>
  <c r="P108" i="1"/>
  <c r="P107" i="1" a="1"/>
  <c r="P107" i="1"/>
  <c r="P110" i="1" a="1"/>
  <c r="P110" i="1"/>
  <c r="M108" i="1" a="1"/>
  <c r="M108" i="1"/>
  <c r="H109" i="1" a="1"/>
  <c r="H109" i="1"/>
  <c r="K109" i="1" s="1"/>
  <c r="H107" i="1" a="1"/>
  <c r="H107" i="1"/>
  <c r="K107" i="1" s="1"/>
  <c r="M109" i="1" a="1"/>
  <c r="M109" i="1"/>
  <c r="H110" i="1" a="1"/>
  <c r="H110" i="1"/>
  <c r="K110" i="1" s="1"/>
  <c r="M110" i="1" a="1"/>
  <c r="M110" i="1"/>
  <c r="M107" i="1" a="1"/>
  <c r="M107" i="1"/>
  <c r="H108" i="1" a="1"/>
  <c r="H108" i="1"/>
  <c r="K108" i="1" s="1"/>
  <c r="P104" i="1" a="1"/>
  <c r="H103" i="1" a="1"/>
  <c r="D103" i="1"/>
  <c r="C103" i="1"/>
  <c r="H104" i="1" a="1"/>
  <c r="C104" i="1"/>
  <c r="H106" i="1" a="1"/>
  <c r="M103" i="1" a="1"/>
  <c r="P106" i="1" a="1"/>
  <c r="H105" i="1" a="1"/>
  <c r="M104" i="1" a="1"/>
  <c r="D105" i="1"/>
  <c r="D104" i="1"/>
  <c r="D106" i="1"/>
  <c r="C105" i="1"/>
  <c r="P103" i="1" a="1"/>
  <c r="M105" i="1" a="1"/>
  <c r="M106" i="1" a="1"/>
  <c r="P105" i="1" a="1"/>
  <c r="C106" i="1"/>
  <c r="C93" i="1"/>
  <c r="G106" i="1" l="1"/>
  <c r="P105" i="1"/>
  <c r="M106" i="1"/>
  <c r="M105" i="1"/>
  <c r="P103" i="1"/>
  <c r="G105" i="1"/>
  <c r="M104" i="1"/>
  <c r="H105" i="1"/>
  <c r="P106" i="1"/>
  <c r="M103" i="1"/>
  <c r="H106" i="1"/>
  <c r="G104" i="1"/>
  <c r="H104" i="1"/>
  <c r="G103" i="1"/>
  <c r="H103" i="1"/>
  <c r="P104" i="1"/>
  <c r="L92" i="1"/>
  <c r="K93" i="1" a="1"/>
  <c r="K93" i="1" s="1"/>
  <c r="K94" i="1" a="1"/>
  <c r="K94" i="1" s="1"/>
  <c r="K95" i="1" a="1"/>
  <c r="K96" i="1" a="1"/>
  <c r="K96" i="1" s="1"/>
  <c r="K97" i="1" a="1"/>
  <c r="K97" i="1" s="1"/>
  <c r="K98" i="1" a="1"/>
  <c r="K98" i="1" s="1"/>
  <c r="K99" i="1" a="1"/>
  <c r="K99" i="1"/>
  <c r="K92" i="1" a="1"/>
  <c r="K92" i="1"/>
  <c r="K82" i="1"/>
  <c r="K83" i="1"/>
  <c r="K84" i="1"/>
  <c r="K85" i="1"/>
  <c r="K86" i="1"/>
  <c r="K87" i="1"/>
  <c r="K88" i="1"/>
  <c r="K81" i="1"/>
  <c r="L88" i="1"/>
  <c r="C96" i="1"/>
  <c r="C94" i="1"/>
  <c r="C92" i="1"/>
  <c r="C95" i="1"/>
  <c r="C97" i="1"/>
  <c r="J96" i="1" a="1"/>
  <c r="S104" i="1" l="1"/>
  <c r="U102" i="1"/>
  <c r="Z102" i="1"/>
  <c r="S109" i="1"/>
  <c r="S107" i="1"/>
  <c r="X102" i="1"/>
  <c r="Y102" i="1"/>
  <c r="S108" i="1"/>
  <c r="U103" i="1"/>
  <c r="U104" i="1"/>
  <c r="T104" i="1"/>
  <c r="L104" i="1"/>
  <c r="O104" i="1" s="1"/>
  <c r="N104" i="1" s="1"/>
  <c r="I104" i="1"/>
  <c r="L109" i="1"/>
  <c r="O109" i="1" s="1"/>
  <c r="N109" i="1" s="1"/>
  <c r="I109" i="1"/>
  <c r="W103" i="1"/>
  <c r="I106" i="1"/>
  <c r="U106" i="1"/>
  <c r="W105" i="1"/>
  <c r="V106" i="1"/>
  <c r="L106" i="1"/>
  <c r="O106" i="1" s="1"/>
  <c r="N106" i="1" s="1"/>
  <c r="W106" i="1"/>
  <c r="T106" i="1"/>
  <c r="W104" i="1"/>
  <c r="I110" i="1"/>
  <c r="L110" i="1"/>
  <c r="O110" i="1" s="1"/>
  <c r="N110" i="1" s="1"/>
  <c r="I105" i="1"/>
  <c r="V105" i="1"/>
  <c r="U105" i="1"/>
  <c r="V103" i="1"/>
  <c r="L105" i="1"/>
  <c r="O105" i="1" s="1"/>
  <c r="N105" i="1" s="1"/>
  <c r="T105" i="1"/>
  <c r="V104" i="1"/>
  <c r="I108" i="1"/>
  <c r="L108" i="1"/>
  <c r="O108" i="1" s="1"/>
  <c r="N108" i="1" s="1"/>
  <c r="T103" i="1"/>
  <c r="O103" i="1"/>
  <c r="N103" i="1" s="1"/>
  <c r="I103" i="1"/>
  <c r="AA102" i="1"/>
  <c r="S110" i="1"/>
  <c r="S105" i="1"/>
  <c r="V102" i="1"/>
  <c r="S103" i="1"/>
  <c r="T102" i="1"/>
  <c r="L107" i="1"/>
  <c r="O107" i="1" s="1"/>
  <c r="N107" i="1" s="1"/>
  <c r="X105" i="1"/>
  <c r="X106" i="1"/>
  <c r="I107" i="1"/>
  <c r="X107" i="1"/>
  <c r="W107" i="1"/>
  <c r="V107" i="1"/>
  <c r="X104" i="1"/>
  <c r="X103" i="1"/>
  <c r="U107" i="1"/>
  <c r="T107" i="1"/>
  <c r="S106" i="1"/>
  <c r="W102" i="1"/>
  <c r="G97" i="1"/>
  <c r="G95" i="1"/>
  <c r="G92" i="1"/>
  <c r="G93" i="1"/>
  <c r="G94" i="1"/>
  <c r="G96" i="1"/>
  <c r="J96" i="1"/>
  <c r="J95" i="1" a="1"/>
  <c r="W108" i="1" l="1"/>
  <c r="U108" i="1"/>
  <c r="Y105" i="1"/>
  <c r="Y106" i="1"/>
  <c r="V108" i="1"/>
  <c r="T108" i="1"/>
  <c r="Y107" i="1"/>
  <c r="Y108" i="1"/>
  <c r="Y103" i="1"/>
  <c r="X108" i="1"/>
  <c r="Y104" i="1"/>
  <c r="Z105" i="1"/>
  <c r="T109" i="1"/>
  <c r="Z107" i="1"/>
  <c r="V109" i="1"/>
  <c r="Z108" i="1"/>
  <c r="Z103" i="1"/>
  <c r="Z109" i="1"/>
  <c r="Z104" i="1"/>
  <c r="W109" i="1"/>
  <c r="U109" i="1"/>
  <c r="Y109" i="1"/>
  <c r="X109" i="1"/>
  <c r="Z106" i="1"/>
  <c r="AA110" i="1"/>
  <c r="AA105" i="1"/>
  <c r="Z110" i="1"/>
  <c r="Y110" i="1"/>
  <c r="X110" i="1"/>
  <c r="W110" i="1"/>
  <c r="AA107" i="1"/>
  <c r="U110" i="1"/>
  <c r="V110" i="1"/>
  <c r="T110" i="1"/>
  <c r="AA104" i="1"/>
  <c r="AA108" i="1"/>
  <c r="AA109" i="1"/>
  <c r="AA103" i="1"/>
  <c r="AA106" i="1"/>
  <c r="J95" i="1"/>
  <c r="D92" i="1"/>
  <c r="D93" i="1"/>
  <c r="P94" i="1" a="1"/>
  <c r="P94" i="1"/>
  <c r="C99" i="1"/>
  <c r="J99" i="1" a="1"/>
  <c r="J99" i="1"/>
  <c r="P97" i="1" a="1"/>
  <c r="P97" i="1"/>
  <c r="P98" i="1" a="1"/>
  <c r="P98" i="1"/>
  <c r="P99" i="1" a="1"/>
  <c r="P99" i="1"/>
  <c r="J94" i="1" a="1"/>
  <c r="J94" i="1"/>
  <c r="D94" i="1"/>
  <c r="D96" i="1"/>
  <c r="J97" i="1" a="1"/>
  <c r="J97" i="1"/>
  <c r="P96" i="1" a="1"/>
  <c r="P96" i="1"/>
  <c r="P95" i="1" a="1"/>
  <c r="P95" i="1"/>
  <c r="D97" i="1"/>
  <c r="D99" i="1"/>
  <c r="P93" i="1" a="1"/>
  <c r="P93" i="1"/>
  <c r="J92" i="1" a="1"/>
  <c r="J92" i="1"/>
  <c r="D95" i="1"/>
  <c r="C98" i="1"/>
  <c r="D98" i="1"/>
  <c r="J98" i="1" a="1"/>
  <c r="J98" i="1"/>
  <c r="P92" i="1" a="1"/>
  <c r="P92" i="1"/>
  <c r="J93" i="1" a="1"/>
  <c r="J93" i="1"/>
  <c r="Q99" i="1" a="1"/>
  <c r="Q99" i="1"/>
  <c r="Q95" i="1" a="1"/>
  <c r="Q95" i="1"/>
  <c r="Q92" i="1" a="1"/>
  <c r="Q92" i="1"/>
  <c r="Q98" i="1" a="1"/>
  <c r="Q98" i="1"/>
  <c r="Q97" i="1" a="1"/>
  <c r="Q97" i="1"/>
  <c r="Q96" i="1" a="1"/>
  <c r="Q96" i="1"/>
  <c r="Q94" i="1" a="1"/>
  <c r="Q94" i="1"/>
  <c r="Q93" i="1" a="1"/>
  <c r="Q93" i="1"/>
  <c r="H94" i="1" a="1"/>
  <c r="H94" i="1"/>
  <c r="H99" i="1" a="1"/>
  <c r="H99" i="1"/>
  <c r="M98" i="1" a="1"/>
  <c r="M98" i="1"/>
  <c r="M93" i="1" a="1"/>
  <c r="M93" i="1"/>
  <c r="H97" i="1" a="1"/>
  <c r="H97" i="1"/>
  <c r="H92" i="1" a="1"/>
  <c r="H92" i="1"/>
  <c r="M99" i="1" a="1"/>
  <c r="M99" i="1"/>
  <c r="M94" i="1" a="1"/>
  <c r="M94" i="1"/>
  <c r="H95" i="1" a="1"/>
  <c r="H95" i="1"/>
  <c r="K95" i="1" s="1"/>
  <c r="M97" i="1" a="1"/>
  <c r="M97" i="1"/>
  <c r="H98" i="1" a="1"/>
  <c r="H98" i="1"/>
  <c r="M92" i="1" a="1"/>
  <c r="M92" i="1"/>
  <c r="H93" i="1" a="1"/>
  <c r="H93" i="1"/>
  <c r="M96" i="1" a="1"/>
  <c r="M96" i="1"/>
  <c r="M95" i="1" a="1"/>
  <c r="M95" i="1"/>
  <c r="H96" i="1" a="1"/>
  <c r="H96" i="1"/>
  <c r="H90" i="1" a="1"/>
  <c r="H90" i="1"/>
  <c r="J85" i="1" a="1"/>
  <c r="J85" i="1"/>
  <c r="C81" i="1"/>
  <c r="P83" i="1" a="1"/>
  <c r="P83" i="1"/>
  <c r="J87" i="1" a="1"/>
  <c r="J87" i="1"/>
  <c r="J83" i="1" a="1"/>
  <c r="J83" i="1"/>
  <c r="D88" i="1"/>
  <c r="C82" i="1"/>
  <c r="J88" i="1" a="1"/>
  <c r="J88" i="1"/>
  <c r="C86" i="1"/>
  <c r="C87" i="1"/>
  <c r="C83" i="1"/>
  <c r="D81" i="1"/>
  <c r="J84" i="1" a="1"/>
  <c r="J84" i="1"/>
  <c r="D85" i="1"/>
  <c r="J82" i="1" a="1"/>
  <c r="J82" i="1"/>
  <c r="P81" i="1" a="1"/>
  <c r="P81" i="1"/>
  <c r="C88" i="1"/>
  <c r="P87" i="1" a="1"/>
  <c r="P87" i="1"/>
  <c r="P84" i="1" a="1"/>
  <c r="P84" i="1"/>
  <c r="P85" i="1" a="1"/>
  <c r="P85" i="1"/>
  <c r="P82" i="1" a="1"/>
  <c r="P82" i="1"/>
  <c r="D83" i="1"/>
  <c r="P86" i="1" a="1"/>
  <c r="P86" i="1"/>
  <c r="J86" i="1" a="1"/>
  <c r="J86" i="1"/>
  <c r="D82" i="1"/>
  <c r="C85" i="1"/>
  <c r="D84" i="1"/>
  <c r="D87" i="1"/>
  <c r="P88" i="1" a="1"/>
  <c r="P88" i="1"/>
  <c r="J81" i="1" a="1"/>
  <c r="J81" i="1"/>
  <c r="D86" i="1"/>
  <c r="C84" i="1"/>
  <c r="Q81" i="1" a="1"/>
  <c r="Q81" i="1"/>
  <c r="Q88" i="1" a="1"/>
  <c r="Q88" i="1"/>
  <c r="Q83" i="1" a="1"/>
  <c r="Q83" i="1"/>
  <c r="Q85" i="1" a="1"/>
  <c r="Q85" i="1"/>
  <c r="Q82" i="1" a="1"/>
  <c r="Q82" i="1"/>
  <c r="Q84" i="1" a="1"/>
  <c r="Q84" i="1"/>
  <c r="Q86" i="1" a="1"/>
  <c r="Q86" i="1"/>
  <c r="Q87" i="1" a="1"/>
  <c r="Q87" i="1"/>
  <c r="H86" i="1" a="1"/>
  <c r="H86" i="1"/>
  <c r="M85" i="1" a="1"/>
  <c r="L87" i="1" l="1"/>
  <c r="M85" i="1"/>
  <c r="H81" i="1" a="1"/>
  <c r="H81" i="1"/>
  <c r="M88" i="1" a="1"/>
  <c r="L81" i="1" l="1"/>
  <c r="M88" i="1"/>
  <c r="M86" i="1" a="1"/>
  <c r="M86" i="1"/>
  <c r="H84" i="1" a="1"/>
  <c r="H84" i="1"/>
  <c r="M81" i="1" a="1"/>
  <c r="M81" i="1" l="1"/>
  <c r="H82" i="1" a="1"/>
  <c r="H82" i="1"/>
  <c r="M84" i="1" a="1"/>
  <c r="L82" i="1" l="1"/>
  <c r="M84" i="1"/>
  <c r="H85" i="1" a="1"/>
  <c r="H85" i="1"/>
  <c r="H87" i="1" a="1"/>
  <c r="L85" i="1" l="1"/>
  <c r="L86" i="1"/>
  <c r="H87" i="1"/>
  <c r="M87" i="1" a="1"/>
  <c r="M87" i="1"/>
  <c r="M83" i="1" a="1"/>
  <c r="M83" i="1"/>
  <c r="H88" i="1" a="1"/>
  <c r="H88" i="1"/>
  <c r="M82" i="1" a="1"/>
  <c r="M82" i="1"/>
  <c r="H83" i="1" a="1"/>
  <c r="H83" i="1"/>
  <c r="Q44" i="1" a="1"/>
  <c r="L83" i="1" l="1"/>
  <c r="L84" i="1"/>
  <c r="Q44" i="1"/>
  <c r="Q43" i="1" a="1"/>
  <c r="Q43" i="1"/>
  <c r="Q37" i="1" a="1"/>
  <c r="Q37" i="1"/>
  <c r="Q40" i="1" a="1"/>
  <c r="Q40" i="1"/>
  <c r="Q39" i="1" a="1"/>
  <c r="Q39" i="1"/>
  <c r="Q41" i="1" a="1"/>
  <c r="Q41" i="1"/>
  <c r="Q42" i="1" a="1"/>
  <c r="Q42" i="1"/>
  <c r="Q38" i="1" a="1"/>
  <c r="Q38" i="1"/>
  <c r="Q4" i="1" a="1"/>
  <c r="Q4" i="1"/>
  <c r="Q6" i="1" a="1"/>
  <c r="Q6" i="1"/>
  <c r="Q11" i="1" a="1"/>
  <c r="Q11" i="1"/>
  <c r="Q5" i="1" a="1"/>
  <c r="Q5" i="1"/>
  <c r="Q7" i="1" a="1"/>
  <c r="Q7" i="1"/>
  <c r="Q10" i="1" a="1"/>
  <c r="Q10" i="1"/>
  <c r="Q9" i="1" a="1"/>
  <c r="Q9" i="1"/>
  <c r="Q8" i="1" a="1"/>
  <c r="Q8" i="1"/>
  <c r="Q31" i="1" a="1"/>
  <c r="Q31" i="1"/>
  <c r="Q32" i="1" a="1"/>
  <c r="Q32" i="1"/>
  <c r="Q33" i="1" a="1"/>
  <c r="Q33" i="1"/>
  <c r="Q26" i="1" a="1"/>
  <c r="Q26" i="1"/>
  <c r="Q30" i="1" a="1"/>
  <c r="Q30" i="1"/>
  <c r="Q28" i="1" a="1"/>
  <c r="Q28" i="1"/>
  <c r="Q29" i="1" a="1"/>
  <c r="Q29" i="1"/>
  <c r="Q27" i="1" a="1"/>
  <c r="Q27" i="1"/>
  <c r="Q48" i="1" a="1"/>
  <c r="Q48" i="1"/>
  <c r="Q49" i="1" a="1"/>
  <c r="Q49" i="1"/>
  <c r="Q54" i="1" a="1"/>
  <c r="Q54" i="1"/>
  <c r="Q53" i="1" a="1"/>
  <c r="Q53" i="1"/>
  <c r="Q50" i="1" a="1"/>
  <c r="Q50" i="1"/>
  <c r="Q51" i="1" a="1"/>
  <c r="Q51" i="1"/>
  <c r="Q55" i="1" a="1"/>
  <c r="Q55" i="1"/>
  <c r="Q52" i="1" a="1"/>
  <c r="Q52" i="1"/>
  <c r="Q21" i="1" a="1"/>
  <c r="Q21" i="1"/>
  <c r="Q22" i="1" a="1"/>
  <c r="Q22" i="1"/>
  <c r="Q17" i="1" a="1"/>
  <c r="Q17" i="1"/>
  <c r="Q18" i="1" a="1"/>
  <c r="Q18" i="1"/>
  <c r="Q16" i="1" a="1"/>
  <c r="Q16" i="1"/>
  <c r="Q19" i="1" a="1"/>
  <c r="Q19" i="1"/>
  <c r="Q20" i="1" a="1"/>
  <c r="Q20" i="1"/>
  <c r="Q15" i="1" a="1"/>
  <c r="Q15" i="1"/>
  <c r="Q66" i="1" a="1"/>
  <c r="Q66" i="1"/>
  <c r="Q61" i="1" a="1"/>
  <c r="Q61" i="1"/>
  <c r="Q65" i="1" a="1"/>
  <c r="Q65" i="1"/>
  <c r="Q62" i="1" a="1"/>
  <c r="Q62" i="1"/>
  <c r="Q60" i="1" a="1"/>
  <c r="Q60" i="1"/>
  <c r="Q63" i="1" a="1"/>
  <c r="Q63" i="1"/>
  <c r="Q64" i="1" a="1"/>
  <c r="Q64" i="1"/>
  <c r="Q59" i="1" a="1"/>
  <c r="Q59" i="1"/>
  <c r="Q70" i="1" a="1"/>
  <c r="Q70" i="1"/>
  <c r="Q72" i="1" a="1"/>
  <c r="Q72" i="1"/>
  <c r="Q71" i="1" a="1"/>
  <c r="Q71" i="1"/>
  <c r="Q73" i="1" a="1"/>
  <c r="Q73" i="1"/>
  <c r="J42" i="1" a="1"/>
  <c r="J42" i="1"/>
  <c r="J37" i="1" a="1"/>
  <c r="J37" i="1"/>
  <c r="J26" i="1" a="1"/>
  <c r="J26" i="1"/>
  <c r="J60" i="1" a="1"/>
  <c r="J60" i="1"/>
  <c r="J48" i="1" a="1"/>
  <c r="J48" i="1"/>
  <c r="J32" i="1" a="1"/>
  <c r="J32" i="1"/>
  <c r="J44" i="1" a="1"/>
  <c r="J44" i="1"/>
  <c r="J5" i="1" a="1"/>
  <c r="J5" i="1"/>
  <c r="J49" i="1" a="1"/>
  <c r="J49" i="1"/>
  <c r="J30" i="1" a="1"/>
  <c r="J30" i="1"/>
  <c r="J19" i="1" a="1"/>
  <c r="J19" i="1"/>
  <c r="J59" i="1" a="1"/>
  <c r="J59" i="1"/>
  <c r="J16" i="1" a="1"/>
  <c r="J16" i="1"/>
  <c r="J64" i="1" a="1"/>
  <c r="J64" i="1"/>
  <c r="J50" i="1" a="1"/>
  <c r="J50" i="1"/>
  <c r="J71" i="1" a="1"/>
  <c r="J71" i="1"/>
  <c r="J51" i="1" a="1"/>
  <c r="J51" i="1"/>
  <c r="J52" i="1" a="1"/>
  <c r="J52" i="1"/>
  <c r="J20" i="1" a="1"/>
  <c r="J20" i="1"/>
  <c r="J22" i="1" a="1"/>
  <c r="J22" i="1"/>
  <c r="J7" i="1" a="1"/>
  <c r="J7" i="1"/>
  <c r="J17" i="1" a="1"/>
  <c r="J17" i="1"/>
  <c r="J39" i="1" a="1"/>
  <c r="J39" i="1"/>
  <c r="J61" i="1" a="1"/>
  <c r="J61" i="1"/>
  <c r="J28" i="1" a="1"/>
  <c r="J28" i="1"/>
  <c r="J29" i="1" a="1"/>
  <c r="J29" i="1"/>
  <c r="J66" i="1" a="1"/>
  <c r="J66" i="1"/>
  <c r="J38" i="1" a="1"/>
  <c r="J38" i="1"/>
  <c r="J4" i="1" a="1"/>
  <c r="J4" i="1"/>
  <c r="J33" i="1" a="1"/>
  <c r="J33" i="1"/>
  <c r="J10" i="1" a="1"/>
  <c r="J10" i="1"/>
  <c r="J72" i="1" a="1"/>
  <c r="J72" i="1"/>
  <c r="J62" i="1" a="1"/>
  <c r="J62" i="1"/>
  <c r="J53" i="1" a="1"/>
  <c r="J53" i="1"/>
  <c r="J70" i="1" a="1"/>
  <c r="J70" i="1"/>
  <c r="J9" i="1" a="1"/>
  <c r="J9" i="1"/>
  <c r="J40" i="1" a="1"/>
  <c r="J40" i="1"/>
  <c r="J31" i="1" a="1"/>
  <c r="J31" i="1"/>
  <c r="J27" i="1" a="1"/>
  <c r="J27" i="1"/>
  <c r="J6" i="1" a="1"/>
  <c r="J6" i="1"/>
  <c r="J15" i="1" a="1"/>
  <c r="J15" i="1"/>
  <c r="J65" i="1" a="1"/>
  <c r="J65" i="1"/>
  <c r="J54" i="1" a="1"/>
  <c r="J54" i="1"/>
  <c r="J18" i="1" a="1"/>
  <c r="J18" i="1"/>
  <c r="J73" i="1" a="1"/>
  <c r="J73" i="1"/>
  <c r="J41" i="1" a="1"/>
  <c r="J41" i="1"/>
  <c r="J43" i="1" a="1"/>
  <c r="J43" i="1"/>
  <c r="J21" i="1" a="1"/>
  <c r="J21" i="1"/>
  <c r="J63" i="1" a="1"/>
  <c r="J63" i="1"/>
  <c r="J11" i="1" a="1"/>
  <c r="J11" i="1"/>
  <c r="J8" i="1" a="1"/>
  <c r="J8" i="1"/>
  <c r="J55" i="1" a="1"/>
  <c r="J55" i="1"/>
  <c r="D2" i="1" a="1"/>
  <c r="D2" i="1"/>
  <c r="H68" i="1" a="1"/>
  <c r="H68" i="1"/>
  <c r="D24" i="1" a="1"/>
  <c r="D24" i="1"/>
  <c r="H35" i="1" a="1"/>
  <c r="H35" i="1"/>
  <c r="D13" i="1" a="1"/>
  <c r="D13" i="1"/>
  <c r="H46" i="1" a="1"/>
  <c r="H46" i="1"/>
  <c r="H79" i="1" a="1"/>
  <c r="H79" i="1"/>
  <c r="G81" i="1" l="1"/>
  <c r="G84" i="1"/>
  <c r="G87" i="1"/>
  <c r="G82" i="1"/>
  <c r="G98" i="1"/>
  <c r="G85" i="1"/>
  <c r="G88" i="1"/>
  <c r="G83" i="1"/>
  <c r="G86" i="1"/>
  <c r="G99" i="1"/>
  <c r="S97" i="1" l="1"/>
  <c r="Y91" i="1"/>
  <c r="L99" i="1"/>
  <c r="O99" i="1" s="1"/>
  <c r="N99" i="1" s="1"/>
  <c r="I99" i="1"/>
  <c r="Y80" i="1"/>
  <c r="S86" i="1"/>
  <c r="S95" i="1"/>
  <c r="W91" i="1"/>
  <c r="S99" i="1"/>
  <c r="AA91" i="1"/>
  <c r="O82" i="1"/>
  <c r="N82" i="1" s="1"/>
  <c r="I82" i="1"/>
  <c r="S82" i="1"/>
  <c r="U80" i="1"/>
  <c r="Z91" i="1"/>
  <c r="S98" i="1"/>
  <c r="L95" i="1"/>
  <c r="O95" i="1" s="1"/>
  <c r="N95" i="1" s="1"/>
  <c r="I95" i="1"/>
  <c r="O83" i="1"/>
  <c r="N83" i="1" s="1"/>
  <c r="I83" i="1"/>
  <c r="V80" i="1"/>
  <c r="S83" i="1"/>
  <c r="S92" i="1"/>
  <c r="T91" i="1"/>
  <c r="W80" i="1"/>
  <c r="S84" i="1"/>
  <c r="O85" i="1"/>
  <c r="N85" i="1" s="1"/>
  <c r="I85" i="1"/>
  <c r="S94" i="1"/>
  <c r="V91" i="1"/>
  <c r="I97" i="1"/>
  <c r="L97" i="1"/>
  <c r="O97" i="1" s="1"/>
  <c r="N97" i="1" s="1"/>
  <c r="Z80" i="1"/>
  <c r="S87" i="1"/>
  <c r="I93" i="1"/>
  <c r="L93" i="1"/>
  <c r="O93" i="1" s="1"/>
  <c r="N93" i="1" s="1"/>
  <c r="S96" i="1"/>
  <c r="X91" i="1"/>
  <c r="S88" i="1"/>
  <c r="AA80" i="1"/>
  <c r="I88" i="1"/>
  <c r="O88" i="1"/>
  <c r="N88" i="1" s="1"/>
  <c r="O87" i="1"/>
  <c r="N87" i="1" s="1"/>
  <c r="I87" i="1"/>
  <c r="O86" i="1"/>
  <c r="N86" i="1" s="1"/>
  <c r="I86" i="1"/>
  <c r="I92" i="1"/>
  <c r="L96" i="1"/>
  <c r="O96" i="1" s="1"/>
  <c r="N96" i="1" s="1"/>
  <c r="I96" i="1"/>
  <c r="T80" i="1"/>
  <c r="S81" i="1"/>
  <c r="I94" i="1"/>
  <c r="L94" i="1"/>
  <c r="O94" i="1" s="1"/>
  <c r="N94" i="1" s="1"/>
  <c r="S93" i="1"/>
  <c r="U91" i="1"/>
  <c r="I81" i="1"/>
  <c r="S85" i="1"/>
  <c r="X80" i="1"/>
  <c r="L98" i="1"/>
  <c r="O98" i="1" s="1"/>
  <c r="N98" i="1" s="1"/>
  <c r="I98" i="1"/>
  <c r="I84" i="1"/>
  <c r="O84" i="1"/>
  <c r="N84" i="1" s="1"/>
  <c r="C30" i="1" l="1"/>
  <c r="I23" i="9"/>
  <c r="P9" i="1" a="1"/>
  <c r="P9" i="1"/>
  <c r="H11" i="9"/>
  <c r="C72" i="1"/>
  <c r="P30" i="1" a="1"/>
  <c r="P30" i="1"/>
  <c r="H23" i="9"/>
  <c r="D30" i="1"/>
  <c r="J23" i="9"/>
  <c r="D49" i="1"/>
  <c r="D44" i="1"/>
  <c r="D59" i="1"/>
  <c r="D63" i="1"/>
  <c r="P49" i="1" a="1"/>
  <c r="P49" i="1"/>
  <c r="P72" i="1" a="1"/>
  <c r="P72" i="1"/>
  <c r="D6" i="1"/>
  <c r="J8" i="9"/>
  <c r="P63" i="1" a="1"/>
  <c r="P63" i="1"/>
  <c r="C44" i="1"/>
  <c r="P44" i="1" a="1"/>
  <c r="P44" i="1"/>
  <c r="D28" i="1"/>
  <c r="J21" i="9"/>
  <c r="P6" i="1" a="1"/>
  <c r="P6" i="1"/>
  <c r="H8" i="9"/>
  <c r="C16" i="1"/>
  <c r="T7" i="9"/>
  <c r="D16" i="1"/>
  <c r="U7" i="9"/>
  <c r="C9" i="1"/>
  <c r="I11" i="9"/>
  <c r="C28" i="1"/>
  <c r="I21" i="9"/>
  <c r="P16" i="1" a="1"/>
  <c r="P16" i="1"/>
  <c r="S7" i="9"/>
  <c r="P28" i="1" a="1"/>
  <c r="P28" i="1"/>
  <c r="H21" i="9"/>
  <c r="C59" i="1"/>
  <c r="P59" i="1" a="1"/>
  <c r="P59" i="1"/>
  <c r="C49" i="1"/>
  <c r="D72" i="1"/>
  <c r="C6" i="1"/>
  <c r="I8" i="9"/>
  <c r="C63" i="1"/>
  <c r="D9" i="1"/>
  <c r="J11" i="9"/>
  <c r="P32" i="1" a="1"/>
  <c r="P32" i="1"/>
  <c r="H25" i="9"/>
  <c r="P8" i="1" a="1"/>
  <c r="P8" i="1"/>
  <c r="H10" i="9"/>
  <c r="D27" i="1"/>
  <c r="J20" i="9"/>
  <c r="C8" i="1"/>
  <c r="I10" i="9"/>
  <c r="P27" i="1" a="1"/>
  <c r="P27" i="1"/>
  <c r="H20" i="9"/>
  <c r="D22" i="1"/>
  <c r="U13" i="9"/>
  <c r="C51" i="1"/>
  <c r="C32" i="1"/>
  <c r="I25" i="9"/>
  <c r="C43" i="1"/>
  <c r="C41" i="1"/>
  <c r="C40" i="1"/>
  <c r="D51" i="1"/>
  <c r="C22" i="1"/>
  <c r="D20" i="1"/>
  <c r="U11" i="9"/>
  <c r="P40" i="1" a="1"/>
  <c r="P40" i="1"/>
  <c r="D21" i="1"/>
  <c r="U12" i="9"/>
  <c r="P22" i="1" a="1"/>
  <c r="P22" i="1"/>
  <c r="S13" i="9"/>
  <c r="C21" i="1"/>
  <c r="T12" i="9"/>
  <c r="C20" i="1"/>
  <c r="T11" i="9"/>
  <c r="D43" i="1"/>
  <c r="D8" i="1"/>
  <c r="J10" i="9"/>
  <c r="P20" i="1" a="1"/>
  <c r="P20" i="1"/>
  <c r="S11" i="9"/>
  <c r="P21" i="1" a="1"/>
  <c r="P21" i="1"/>
  <c r="S12" i="9"/>
  <c r="P41" i="1" a="1"/>
  <c r="P41" i="1"/>
  <c r="D40" i="1"/>
  <c r="C27" i="1"/>
  <c r="I20" i="9"/>
  <c r="P51" i="1" a="1"/>
  <c r="P51" i="1"/>
  <c r="D32" i="1"/>
  <c r="J25" i="9"/>
  <c r="D41" i="1"/>
  <c r="P43" i="1" a="1"/>
  <c r="P43" i="1"/>
  <c r="C64" i="1"/>
  <c r="D64" i="1"/>
  <c r="D4" i="1"/>
  <c r="J6" i="9"/>
  <c r="C52" i="1"/>
  <c r="P71" i="1" a="1"/>
  <c r="P71" i="1"/>
  <c r="P15" i="1" a="1"/>
  <c r="P15" i="1"/>
  <c r="S6" i="9"/>
  <c r="C53" i="1"/>
  <c r="C29" i="1"/>
  <c r="I22" i="9"/>
  <c r="P38" i="1" a="1"/>
  <c r="P38" i="1"/>
  <c r="P52" i="1" a="1"/>
  <c r="P52" i="1"/>
  <c r="P65" i="1" a="1"/>
  <c r="P65" i="1"/>
  <c r="C65" i="1"/>
  <c r="D19" i="1"/>
  <c r="U10" i="9"/>
  <c r="P4" i="1" a="1"/>
  <c r="P4" i="1"/>
  <c r="H6" i="9"/>
  <c r="C15" i="1"/>
  <c r="T6" i="9"/>
  <c r="P29" i="1" a="1"/>
  <c r="P29" i="1"/>
  <c r="H22" i="9"/>
  <c r="D38" i="1"/>
  <c r="C71" i="1"/>
  <c r="D71" i="1"/>
  <c r="P64" i="1" a="1"/>
  <c r="P64" i="1"/>
  <c r="C19" i="1"/>
  <c r="T10" i="9"/>
  <c r="D52" i="1"/>
  <c r="D15" i="1"/>
  <c r="U6" i="9"/>
  <c r="C4" i="1"/>
  <c r="I6" i="9"/>
  <c r="D29" i="1"/>
  <c r="J22" i="9"/>
  <c r="D65" i="1"/>
  <c r="P53" i="1" a="1"/>
  <c r="P53" i="1"/>
  <c r="D53" i="1"/>
  <c r="C38" i="1"/>
  <c r="P19" i="1" a="1"/>
  <c r="P19" i="1"/>
  <c r="S10" i="9"/>
  <c r="H4" i="9"/>
  <c r="S4" i="9"/>
  <c r="C54" i="1"/>
  <c r="P26" i="1" a="1"/>
  <c r="P26" i="1"/>
  <c r="H19" i="9"/>
  <c r="C31" i="1"/>
  <c r="I24" i="9"/>
  <c r="P37" i="1" a="1"/>
  <c r="P37" i="1"/>
  <c r="D26" i="1"/>
  <c r="J19" i="9"/>
  <c r="P62" i="1" a="1"/>
  <c r="P62" i="1"/>
  <c r="D48" i="1"/>
  <c r="D66" i="1"/>
  <c r="C26" i="1"/>
  <c r="I19" i="9"/>
  <c r="D31" i="1"/>
  <c r="J24" i="9"/>
  <c r="D39" i="1"/>
  <c r="P48" i="1" a="1"/>
  <c r="P48" i="1"/>
  <c r="D61" i="1"/>
  <c r="C66" i="1"/>
  <c r="D62" i="1"/>
  <c r="P54" i="1" a="1"/>
  <c r="P54" i="1"/>
  <c r="C39" i="1"/>
  <c r="D54" i="1"/>
  <c r="C62" i="1"/>
  <c r="C70" i="1"/>
  <c r="P61" i="1" a="1"/>
  <c r="P61" i="1"/>
  <c r="P66" i="1" a="1"/>
  <c r="P66" i="1"/>
  <c r="D70" i="1"/>
  <c r="P39" i="1" a="1"/>
  <c r="P39" i="1"/>
  <c r="C61" i="1"/>
  <c r="C37" i="1"/>
  <c r="P31" i="1" a="1"/>
  <c r="P31" i="1"/>
  <c r="H24" i="9"/>
  <c r="C48" i="1"/>
  <c r="D37" i="1"/>
  <c r="P70" i="1" a="1"/>
  <c r="P70" i="1"/>
  <c r="D77" i="1"/>
  <c r="C77" i="1"/>
  <c r="D76" i="1"/>
  <c r="C76" i="1"/>
  <c r="H17" i="9"/>
  <c r="C73" i="1"/>
  <c r="C5" i="1"/>
  <c r="I7" i="9"/>
  <c r="D17" i="1"/>
  <c r="U8" i="9"/>
  <c r="P42" i="1" a="1"/>
  <c r="P42" i="1"/>
  <c r="D7" i="1"/>
  <c r="J9" i="9"/>
  <c r="D11" i="1"/>
  <c r="J13" i="9"/>
  <c r="D55" i="1"/>
  <c r="C60" i="1"/>
  <c r="C11" i="1"/>
  <c r="P17" i="1" a="1"/>
  <c r="P17" i="1"/>
  <c r="S8" i="9"/>
  <c r="P73" i="1" a="1"/>
  <c r="P73" i="1"/>
  <c r="D10" i="1"/>
  <c r="J12" i="9"/>
  <c r="P60" i="1" a="1"/>
  <c r="P60" i="1"/>
  <c r="D42" i="1"/>
  <c r="C10" i="1"/>
  <c r="I12" i="9"/>
  <c r="P10" i="1" a="1"/>
  <c r="P10" i="1"/>
  <c r="H12" i="9"/>
  <c r="C7" i="1"/>
  <c r="I9" i="9"/>
  <c r="D50" i="1"/>
  <c r="P55" i="1" a="1"/>
  <c r="P55" i="1"/>
  <c r="C50" i="1"/>
  <c r="D5" i="1"/>
  <c r="J7" i="9"/>
  <c r="P5" i="1" a="1"/>
  <c r="P5" i="1"/>
  <c r="H7" i="9"/>
  <c r="C17" i="1"/>
  <c r="T8" i="9"/>
  <c r="P7" i="1" a="1"/>
  <c r="P7" i="1"/>
  <c r="H9" i="9"/>
  <c r="P11" i="1" a="1"/>
  <c r="P11" i="1"/>
  <c r="H13" i="9"/>
  <c r="C42" i="1"/>
  <c r="D60" i="1"/>
  <c r="C55" i="1"/>
  <c r="D73" i="1"/>
  <c r="P50" i="1" a="1"/>
  <c r="P50" i="1"/>
  <c r="D75" i="1"/>
  <c r="C75" i="1"/>
  <c r="C74" i="1"/>
  <c r="D74" i="1"/>
  <c r="C18" i="1"/>
  <c r="T9" i="9"/>
  <c r="D33" i="1"/>
  <c r="J26" i="9"/>
  <c r="C33" i="1"/>
  <c r="I26" i="9"/>
  <c r="P33" i="1" a="1"/>
  <c r="P33" i="1"/>
  <c r="H26" i="9"/>
  <c r="D18" i="1"/>
  <c r="U9" i="9"/>
  <c r="P18" i="1" a="1"/>
  <c r="P18" i="1"/>
  <c r="S9" i="9"/>
  <c r="F3" i="11" l="1"/>
  <c r="G3" i="11" s="1"/>
  <c r="O77" i="1"/>
  <c r="N77" i="1" s="1"/>
  <c r="I77" i="1"/>
  <c r="O76" i="1"/>
  <c r="N76" i="1" s="1"/>
  <c r="O75" i="1"/>
  <c r="N75" i="1" s="1"/>
  <c r="O74" i="1"/>
  <c r="N74" i="1" s="1"/>
  <c r="M62" i="1" a="1"/>
  <c r="H31" i="1" a="1"/>
  <c r="H19" i="1" a="1"/>
  <c r="M41" i="1" a="1"/>
  <c r="H9" i="1" a="1"/>
  <c r="H62" i="1" a="1"/>
  <c r="H41" i="1" a="1"/>
  <c r="M65" i="1" a="1"/>
  <c r="H10" i="1" a="1"/>
  <c r="H11" i="1" a="1"/>
  <c r="H38" i="1" a="1"/>
  <c r="M70" i="1" a="1"/>
  <c r="H29" i="1" a="1"/>
  <c r="M51" i="1" a="1"/>
  <c r="H15" i="1" a="1"/>
  <c r="M50" i="1" a="1"/>
  <c r="H37" i="1" a="1"/>
  <c r="H21" i="1" a="1"/>
  <c r="H71" i="1" a="1"/>
  <c r="M64" i="1" a="1"/>
  <c r="H54" i="1" a="1"/>
  <c r="M66" i="1" a="1"/>
  <c r="H60" i="1" a="1"/>
  <c r="H17" i="1" a="1"/>
  <c r="M72" i="1" a="1"/>
  <c r="M59" i="1" a="1"/>
  <c r="H18" i="1" a="1"/>
  <c r="M37" i="1" a="1"/>
  <c r="H44" i="1" a="1"/>
  <c r="M63" i="1" a="1"/>
  <c r="M54" i="1" a="1"/>
  <c r="H49" i="1" a="1"/>
  <c r="M42" i="1" a="1"/>
  <c r="M53" i="1" a="1"/>
  <c r="H66" i="1" a="1"/>
  <c r="M73" i="1" a="1"/>
  <c r="H32" i="1" a="1"/>
  <c r="M48" i="1" a="1"/>
  <c r="H57" i="1" a="1"/>
  <c r="M38" i="1" a="1"/>
  <c r="M52" i="1" a="1"/>
  <c r="M71" i="1" a="1"/>
  <c r="H73" i="1" a="1"/>
  <c r="H52" i="1" a="1"/>
  <c r="H48" i="1" a="1"/>
  <c r="H42" i="1" a="1"/>
  <c r="H5" i="1" a="1"/>
  <c r="H30" i="1" a="1"/>
  <c r="H64" i="1" a="1"/>
  <c r="M55" i="1" a="1"/>
  <c r="M44" i="1" a="1"/>
  <c r="H28" i="1" a="1"/>
  <c r="H70" i="1" a="1"/>
  <c r="H72" i="1" a="1"/>
  <c r="M60" i="1" a="1"/>
  <c r="M61" i="1" a="1"/>
  <c r="H16" i="1" a="1"/>
  <c r="H53" i="1" a="1"/>
  <c r="H6" i="1" a="1"/>
  <c r="H61" i="1" a="1"/>
  <c r="H33" i="1" a="1"/>
  <c r="H50" i="1" a="1"/>
  <c r="M39" i="1" a="1"/>
  <c r="H59" i="1" a="1"/>
  <c r="H39" i="1" a="1"/>
  <c r="H27" i="1" a="1"/>
  <c r="H65" i="1" a="1"/>
  <c r="M49" i="1" a="1"/>
  <c r="H22" i="1" a="1"/>
  <c r="H20" i="1" a="1"/>
  <c r="H63" i="1" a="1"/>
  <c r="H40" i="1" a="1"/>
  <c r="H43" i="1" a="1"/>
  <c r="H51" i="1" a="1"/>
  <c r="H4" i="1" a="1"/>
  <c r="M40" i="1" a="1"/>
  <c r="H26" i="1" a="1"/>
  <c r="H55" i="1" a="1"/>
  <c r="H7" i="1" a="1"/>
  <c r="H8" i="1" a="1"/>
  <c r="M43" i="1" a="1"/>
  <c r="G18" i="1" l="1"/>
  <c r="G6" i="1"/>
  <c r="G15" i="1"/>
  <c r="G4" i="1"/>
  <c r="G7" i="1"/>
  <c r="G30" i="1"/>
  <c r="G70" i="1"/>
  <c r="G5" i="1"/>
  <c r="G21" i="1"/>
  <c r="G20" i="1"/>
  <c r="G32" i="1"/>
  <c r="G41" i="1"/>
  <c r="G38" i="1"/>
  <c r="G48" i="1"/>
  <c r="G50" i="1"/>
  <c r="G72" i="1"/>
  <c r="G74" i="1"/>
  <c r="S74" i="1" s="1"/>
  <c r="T74" i="1" s="1"/>
  <c r="G37" i="1"/>
  <c r="G55" i="1"/>
  <c r="G10" i="1"/>
  <c r="G27" i="1"/>
  <c r="G43" i="1"/>
  <c r="G59" i="1"/>
  <c r="G60" i="1"/>
  <c r="G71" i="1"/>
  <c r="G8" i="1"/>
  <c r="G9" i="1"/>
  <c r="G29" i="1"/>
  <c r="G49" i="1"/>
  <c r="G61" i="1"/>
  <c r="G62" i="1"/>
  <c r="G73" i="1"/>
  <c r="S73" i="1" s="1"/>
  <c r="G11" i="1"/>
  <c r="G19" i="1"/>
  <c r="G22" i="1"/>
  <c r="G28" i="1"/>
  <c r="G31" i="1"/>
  <c r="G44" i="1"/>
  <c r="G40" i="1"/>
  <c r="G52" i="1"/>
  <c r="G51" i="1"/>
  <c r="G54" i="1"/>
  <c r="G63" i="1"/>
  <c r="G64" i="1"/>
  <c r="G76" i="1"/>
  <c r="S76" i="1" s="1"/>
  <c r="G75" i="1"/>
  <c r="S75" i="1" s="1"/>
  <c r="T75" i="1" s="1"/>
  <c r="G16" i="1"/>
  <c r="G17" i="1"/>
  <c r="G26" i="1"/>
  <c r="G33" i="1"/>
  <c r="G39" i="1"/>
  <c r="G42" i="1"/>
  <c r="G53" i="1"/>
  <c r="G65" i="1"/>
  <c r="G66" i="1"/>
  <c r="G77" i="1"/>
  <c r="S77" i="1" s="1"/>
  <c r="M70" i="1"/>
  <c r="M53" i="1"/>
  <c r="M52" i="1"/>
  <c r="H9" i="1"/>
  <c r="H60" i="1"/>
  <c r="H43" i="1"/>
  <c r="M73" i="1"/>
  <c r="H59" i="1"/>
  <c r="H66" i="1"/>
  <c r="H32" i="1"/>
  <c r="H64" i="1"/>
  <c r="M49" i="1"/>
  <c r="H38" i="1"/>
  <c r="H63" i="1"/>
  <c r="M48" i="1"/>
  <c r="H42" i="1"/>
  <c r="H22" i="1"/>
  <c r="M72" i="1"/>
  <c r="H62" i="1"/>
  <c r="M55" i="1"/>
  <c r="M51" i="1"/>
  <c r="H19" i="1"/>
  <c r="M71" i="1"/>
  <c r="H65" i="1"/>
  <c r="H61" i="1"/>
  <c r="M54" i="1"/>
  <c r="M50" i="1"/>
  <c r="H44" i="1"/>
  <c r="M39" i="1"/>
  <c r="H29" i="1"/>
  <c r="M40" i="1"/>
  <c r="H39" i="1"/>
  <c r="H31" i="1"/>
  <c r="H26" i="1"/>
  <c r="H21" i="1"/>
  <c r="H16" i="1"/>
  <c r="H11" i="1"/>
  <c r="H6" i="1"/>
  <c r="H73" i="1"/>
  <c r="H72" i="1"/>
  <c r="H71" i="1"/>
  <c r="H70" i="1"/>
  <c r="M66" i="1"/>
  <c r="M65" i="1"/>
  <c r="M64" i="1"/>
  <c r="M63" i="1"/>
  <c r="M62" i="1"/>
  <c r="M61" i="1"/>
  <c r="M60" i="1"/>
  <c r="M59" i="1"/>
  <c r="H57" i="1"/>
  <c r="H55" i="1"/>
  <c r="H54" i="1"/>
  <c r="H53" i="1"/>
  <c r="H52" i="1"/>
  <c r="H51" i="1"/>
  <c r="H50" i="1"/>
  <c r="H49" i="1"/>
  <c r="H48" i="1"/>
  <c r="M44" i="1"/>
  <c r="M43" i="1"/>
  <c r="M42" i="1"/>
  <c r="M41" i="1"/>
  <c r="H40" i="1"/>
  <c r="M37" i="1"/>
  <c r="H33" i="1"/>
  <c r="H28" i="1"/>
  <c r="H18" i="1"/>
  <c r="H15" i="1"/>
  <c r="H8" i="1"/>
  <c r="H41" i="1"/>
  <c r="M38" i="1"/>
  <c r="H37" i="1"/>
  <c r="H30" i="1"/>
  <c r="H27" i="1"/>
  <c r="H20" i="1"/>
  <c r="H17" i="1"/>
  <c r="H10" i="1"/>
  <c r="H7" i="1"/>
  <c r="H4" i="1"/>
  <c r="H5" i="1"/>
  <c r="X96" i="1" l="1"/>
  <c r="X85" i="1"/>
  <c r="Y96" i="1"/>
  <c r="Z85" i="1"/>
  <c r="Y85" i="1"/>
  <c r="X88" i="1"/>
  <c r="X87" i="1"/>
  <c r="AA85" i="1"/>
  <c r="X86" i="1"/>
  <c r="Z96" i="1"/>
  <c r="X97" i="1"/>
  <c r="X99" i="1"/>
  <c r="AA96" i="1"/>
  <c r="X98" i="1"/>
  <c r="AA88" i="1"/>
  <c r="AA99" i="1"/>
  <c r="U75" i="1"/>
  <c r="V84" i="1"/>
  <c r="W83" i="1"/>
  <c r="V94" i="1"/>
  <c r="X83" i="1"/>
  <c r="V95" i="1"/>
  <c r="W94" i="1"/>
  <c r="V96" i="1"/>
  <c r="V83" i="1"/>
  <c r="V85" i="1"/>
  <c r="X94" i="1"/>
  <c r="V87" i="1"/>
  <c r="Y83" i="1"/>
  <c r="V98" i="1"/>
  <c r="V97" i="1"/>
  <c r="AA83" i="1"/>
  <c r="AA94" i="1"/>
  <c r="V88" i="1"/>
  <c r="V99" i="1"/>
  <c r="Z83" i="1"/>
  <c r="Y94" i="1"/>
  <c r="V86" i="1"/>
  <c r="Z94" i="1"/>
  <c r="W96" i="1"/>
  <c r="W95" i="1"/>
  <c r="W84" i="1"/>
  <c r="W85" i="1"/>
  <c r="X95" i="1"/>
  <c r="X84" i="1"/>
  <c r="W86" i="1"/>
  <c r="W97" i="1"/>
  <c r="Y84" i="1"/>
  <c r="W98" i="1"/>
  <c r="W87" i="1"/>
  <c r="W88" i="1"/>
  <c r="Z84" i="1"/>
  <c r="Y95" i="1"/>
  <c r="AA95" i="1"/>
  <c r="W99" i="1"/>
  <c r="Z95" i="1"/>
  <c r="AA84" i="1"/>
  <c r="O92" i="1"/>
  <c r="N92" i="1" s="1"/>
  <c r="O81" i="1"/>
  <c r="N81" i="1" s="1"/>
  <c r="Y88" i="1"/>
  <c r="Y87" i="1"/>
  <c r="Y86" i="1"/>
  <c r="AA97" i="1"/>
  <c r="Y98" i="1"/>
  <c r="Z97" i="1"/>
  <c r="Y99" i="1"/>
  <c r="Z86" i="1"/>
  <c r="Y97" i="1"/>
  <c r="AA86" i="1"/>
  <c r="T94" i="1"/>
  <c r="U92" i="1"/>
  <c r="W81" i="1"/>
  <c r="T95" i="1"/>
  <c r="W92" i="1"/>
  <c r="T93" i="1"/>
  <c r="T92" i="1"/>
  <c r="V92" i="1"/>
  <c r="T84" i="1"/>
  <c r="X81" i="1"/>
  <c r="T83" i="1"/>
  <c r="T96" i="1"/>
  <c r="T82" i="1"/>
  <c r="V81" i="1"/>
  <c r="T85" i="1"/>
  <c r="X92" i="1"/>
  <c r="T81" i="1"/>
  <c r="U81" i="1"/>
  <c r="T86" i="1"/>
  <c r="Z92" i="1"/>
  <c r="Y81" i="1"/>
  <c r="Y92" i="1"/>
  <c r="T97" i="1"/>
  <c r="T98" i="1"/>
  <c r="Z81" i="1"/>
  <c r="AA81" i="1"/>
  <c r="T88" i="1"/>
  <c r="T99" i="1"/>
  <c r="AA92" i="1"/>
  <c r="T87" i="1"/>
  <c r="Z99" i="1"/>
  <c r="Z98" i="1"/>
  <c r="Z88" i="1"/>
  <c r="AA98" i="1"/>
  <c r="Z87" i="1"/>
  <c r="AA87" i="1"/>
  <c r="U94" i="1"/>
  <c r="V93" i="1"/>
  <c r="W93" i="1"/>
  <c r="U93" i="1"/>
  <c r="W82" i="1"/>
  <c r="U95" i="1"/>
  <c r="X93" i="1"/>
  <c r="X82" i="1"/>
  <c r="U96" i="1"/>
  <c r="U83" i="1"/>
  <c r="V82" i="1"/>
  <c r="U85" i="1"/>
  <c r="U82" i="1"/>
  <c r="U84" i="1"/>
  <c r="AA93" i="1"/>
  <c r="AA82" i="1"/>
  <c r="Y82" i="1"/>
  <c r="U87" i="1"/>
  <c r="Z82" i="1"/>
  <c r="U98" i="1"/>
  <c r="Y93" i="1"/>
  <c r="U88" i="1"/>
  <c r="Z93" i="1"/>
  <c r="U99" i="1"/>
  <c r="U97" i="1"/>
  <c r="U86" i="1"/>
  <c r="V74" i="1"/>
  <c r="X73" i="1"/>
  <c r="U74" i="1"/>
  <c r="X74" i="1"/>
  <c r="W74" i="1"/>
  <c r="Y74" i="1"/>
  <c r="X75" i="1"/>
  <c r="W75" i="1"/>
  <c r="Y75" i="1"/>
  <c r="V75" i="1"/>
  <c r="Y73" i="1"/>
  <c r="Y72" i="1"/>
  <c r="X72" i="1"/>
  <c r="S72" i="1"/>
  <c r="W73" i="1" l="1"/>
  <c r="Y71" i="1" l="1"/>
  <c r="X71" i="1"/>
  <c r="S71" i="1"/>
  <c r="W72" i="1" l="1"/>
  <c r="V72" i="1"/>
  <c r="L73" i="1"/>
  <c r="O73" i="1" s="1"/>
  <c r="N73" i="1" s="1"/>
  <c r="I73" i="1"/>
  <c r="V73" i="1"/>
  <c r="Y70" i="1" l="1"/>
  <c r="X70" i="1"/>
  <c r="S70" i="1"/>
  <c r="U73" i="1" l="1"/>
  <c r="W71" i="1"/>
  <c r="V71" i="1"/>
  <c r="U71" i="1"/>
  <c r="U72" i="1"/>
  <c r="L72" i="1"/>
  <c r="O72" i="1" s="1"/>
  <c r="N72" i="1" s="1"/>
  <c r="I72" i="1"/>
  <c r="AA69" i="1" l="1"/>
  <c r="Z69" i="1"/>
  <c r="Y69" i="1"/>
  <c r="X69" i="1"/>
  <c r="W69" i="1"/>
  <c r="V69" i="1"/>
  <c r="U69" i="1"/>
  <c r="T69" i="1"/>
  <c r="T73" i="1" l="1"/>
  <c r="T72" i="1"/>
  <c r="T70" i="1"/>
  <c r="W70" i="1"/>
  <c r="U70" i="1"/>
  <c r="V70" i="1"/>
  <c r="I71" i="1"/>
  <c r="T71" i="1"/>
  <c r="L71" i="1"/>
  <c r="O71" i="1" s="1"/>
  <c r="N71" i="1" s="1"/>
  <c r="L70" i="1"/>
  <c r="O70" i="1" s="1"/>
  <c r="N70" i="1" s="1"/>
  <c r="K70" i="1"/>
  <c r="I70" i="1"/>
  <c r="K73" i="1" l="1"/>
  <c r="K72" i="1"/>
  <c r="K71" i="1"/>
  <c r="S66" i="1" l="1"/>
  <c r="AA66" i="1" l="1"/>
  <c r="S65" i="1" l="1"/>
  <c r="Z65" i="1" l="1"/>
  <c r="AA65" i="1"/>
  <c r="Z66" i="1"/>
  <c r="L66" i="1"/>
  <c r="O66" i="1" s="1"/>
  <c r="N66" i="1" s="1"/>
  <c r="I66" i="1"/>
  <c r="S64" i="1" l="1"/>
  <c r="Y64" i="1" l="1"/>
  <c r="Y66" i="1"/>
  <c r="AA64" i="1"/>
  <c r="Z64" i="1"/>
  <c r="Y65" i="1"/>
  <c r="L65" i="1"/>
  <c r="O65" i="1" s="1"/>
  <c r="N65" i="1" s="1"/>
  <c r="I65" i="1"/>
  <c r="S63" i="1" l="1"/>
  <c r="X66" i="1" l="1"/>
  <c r="X65" i="1"/>
  <c r="AA63" i="1"/>
  <c r="Z63" i="1"/>
  <c r="Y63" i="1"/>
  <c r="X63" i="1"/>
  <c r="X64" i="1"/>
  <c r="L64" i="1"/>
  <c r="O64" i="1" s="1"/>
  <c r="N64" i="1" s="1"/>
  <c r="I64" i="1"/>
  <c r="S62" i="1" l="1"/>
  <c r="W66" i="1" l="1"/>
  <c r="W65" i="1"/>
  <c r="W64" i="1"/>
  <c r="W62" i="1"/>
  <c r="AA62" i="1"/>
  <c r="Z62" i="1"/>
  <c r="X62" i="1"/>
  <c r="Y62" i="1"/>
  <c r="L63" i="1"/>
  <c r="O63" i="1" s="1"/>
  <c r="N63" i="1" s="1"/>
  <c r="W63" i="1"/>
  <c r="I63" i="1"/>
  <c r="S61" i="1" l="1"/>
  <c r="V66" i="1" l="1"/>
  <c r="V65" i="1"/>
  <c r="V64" i="1"/>
  <c r="V63" i="1"/>
  <c r="W61" i="1"/>
  <c r="V61" i="1"/>
  <c r="AA61" i="1"/>
  <c r="Z61" i="1"/>
  <c r="X61" i="1"/>
  <c r="Y61" i="1"/>
  <c r="V62" i="1"/>
  <c r="I62" i="1"/>
  <c r="L62" i="1"/>
  <c r="O62" i="1" s="1"/>
  <c r="N62" i="1" s="1"/>
  <c r="S60" i="1" l="1"/>
  <c r="U66" i="1" l="1"/>
  <c r="U65" i="1"/>
  <c r="U64" i="1"/>
  <c r="U63" i="1"/>
  <c r="U62" i="1"/>
  <c r="W60" i="1"/>
  <c r="V60" i="1"/>
  <c r="AA60" i="1"/>
  <c r="Z60" i="1"/>
  <c r="Y60" i="1"/>
  <c r="X60" i="1"/>
  <c r="U60" i="1"/>
  <c r="I61" i="1"/>
  <c r="L61" i="1"/>
  <c r="O61" i="1" s="1"/>
  <c r="N61" i="1" s="1"/>
  <c r="U61" i="1"/>
  <c r="S59" i="1" l="1"/>
  <c r="AA58" i="1"/>
  <c r="Z58" i="1"/>
  <c r="Y58" i="1"/>
  <c r="X58" i="1"/>
  <c r="W58" i="1"/>
  <c r="V58" i="1"/>
  <c r="U58" i="1"/>
  <c r="T58" i="1"/>
  <c r="T66" i="1" l="1"/>
  <c r="T65" i="1"/>
  <c r="T64" i="1"/>
  <c r="T63" i="1"/>
  <c r="T62" i="1"/>
  <c r="T61" i="1"/>
  <c r="W59" i="1"/>
  <c r="V59" i="1"/>
  <c r="AA59" i="1"/>
  <c r="Z59" i="1"/>
  <c r="T59" i="1"/>
  <c r="Y59" i="1"/>
  <c r="X59" i="1"/>
  <c r="U59" i="1"/>
  <c r="T60" i="1"/>
  <c r="I60" i="1"/>
  <c r="L60" i="1"/>
  <c r="O60" i="1" s="1"/>
  <c r="N60" i="1" s="1"/>
  <c r="L59" i="1"/>
  <c r="O59" i="1" s="1"/>
  <c r="N59" i="1" s="1"/>
  <c r="K59" i="1"/>
  <c r="I59" i="1"/>
  <c r="K66" i="1" l="1"/>
  <c r="K65" i="1"/>
  <c r="K64" i="1"/>
  <c r="K63" i="1"/>
  <c r="K62" i="1"/>
  <c r="K61" i="1"/>
  <c r="K60" i="1"/>
  <c r="S55" i="1" l="1"/>
  <c r="AA55" i="1" l="1"/>
  <c r="S54" i="1" l="1"/>
  <c r="Z54" i="1" l="1"/>
  <c r="AA54" i="1"/>
  <c r="Z55" i="1"/>
  <c r="L55" i="1"/>
  <c r="O55" i="1" s="1"/>
  <c r="N55" i="1" s="1"/>
  <c r="I55" i="1"/>
  <c r="S53" i="1" l="1"/>
  <c r="Y55" i="1" l="1"/>
  <c r="Z53" i="1"/>
  <c r="AA53" i="1"/>
  <c r="Y53" i="1"/>
  <c r="L54" i="1"/>
  <c r="O54" i="1" s="1"/>
  <c r="N54" i="1" s="1"/>
  <c r="Y54" i="1"/>
  <c r="I54" i="1"/>
  <c r="S52" i="1" l="1"/>
  <c r="X55" i="1" l="1"/>
  <c r="X54" i="1"/>
  <c r="AA52" i="1"/>
  <c r="Z52" i="1"/>
  <c r="X52" i="1"/>
  <c r="Y52" i="1"/>
  <c r="L53" i="1"/>
  <c r="O53" i="1" s="1"/>
  <c r="N53" i="1" s="1"/>
  <c r="I53" i="1"/>
  <c r="X53" i="1"/>
  <c r="S51" i="1" l="1"/>
  <c r="W55" i="1" l="1"/>
  <c r="W54" i="1"/>
  <c r="W53" i="1"/>
  <c r="W51" i="1"/>
  <c r="Z51" i="1"/>
  <c r="Y51" i="1"/>
  <c r="X51" i="1"/>
  <c r="AA51" i="1"/>
  <c r="L52" i="1"/>
  <c r="O52" i="1" s="1"/>
  <c r="N52" i="1" s="1"/>
  <c r="W52" i="1"/>
  <c r="I52" i="1"/>
  <c r="S50" i="1" l="1"/>
  <c r="V55" i="1" l="1"/>
  <c r="V54" i="1"/>
  <c r="V53" i="1"/>
  <c r="V52" i="1"/>
  <c r="W50" i="1"/>
  <c r="AA50" i="1"/>
  <c r="Y50" i="1"/>
  <c r="V50" i="1"/>
  <c r="Z50" i="1"/>
  <c r="X50" i="1"/>
  <c r="L51" i="1"/>
  <c r="O51" i="1" s="1"/>
  <c r="N51" i="1" s="1"/>
  <c r="V51" i="1"/>
  <c r="I51" i="1"/>
  <c r="S49" i="1" l="1"/>
  <c r="U55" i="1" l="1"/>
  <c r="U54" i="1"/>
  <c r="U53" i="1"/>
  <c r="U52" i="1"/>
  <c r="U51" i="1"/>
  <c r="W49" i="1"/>
  <c r="V49" i="1"/>
  <c r="AA49" i="1"/>
  <c r="Z49" i="1"/>
  <c r="Y49" i="1"/>
  <c r="X49" i="1"/>
  <c r="U49" i="1"/>
  <c r="I50" i="1"/>
  <c r="L50" i="1"/>
  <c r="O50" i="1" s="1"/>
  <c r="N50" i="1" s="1"/>
  <c r="U50" i="1"/>
  <c r="S48" i="1" l="1"/>
  <c r="AA47" i="1"/>
  <c r="Z47" i="1"/>
  <c r="Y47" i="1"/>
  <c r="X47" i="1"/>
  <c r="W47" i="1"/>
  <c r="V47" i="1"/>
  <c r="U47" i="1"/>
  <c r="T47" i="1"/>
  <c r="K48" i="1" l="1"/>
  <c r="T55" i="1"/>
  <c r="T54" i="1"/>
  <c r="T53" i="1"/>
  <c r="T52" i="1"/>
  <c r="T51" i="1"/>
  <c r="T50" i="1"/>
  <c r="V48" i="1"/>
  <c r="Z48" i="1"/>
  <c r="AA48" i="1"/>
  <c r="T48" i="1"/>
  <c r="Y48" i="1"/>
  <c r="X48" i="1"/>
  <c r="W48" i="1"/>
  <c r="T49" i="1"/>
  <c r="L49" i="1"/>
  <c r="O49" i="1" s="1"/>
  <c r="N49" i="1" s="1"/>
  <c r="I49" i="1"/>
  <c r="U48" i="1"/>
  <c r="L48" i="1"/>
  <c r="O48" i="1" s="1"/>
  <c r="N48" i="1" s="1"/>
  <c r="I48" i="1"/>
  <c r="K55" i="1" l="1"/>
  <c r="K54" i="1"/>
  <c r="K53" i="1"/>
  <c r="K52" i="1"/>
  <c r="K51" i="1"/>
  <c r="K50" i="1"/>
  <c r="K49" i="1"/>
  <c r="S44" i="1" l="1"/>
  <c r="AA44" i="1" l="1"/>
  <c r="S43" i="1" l="1"/>
  <c r="Z43" i="1" l="1"/>
  <c r="AA43" i="1"/>
  <c r="I44" i="1"/>
  <c r="Z44" i="1"/>
  <c r="L44" i="1"/>
  <c r="O44" i="1" s="1"/>
  <c r="N44" i="1" s="1"/>
  <c r="S42" i="1" l="1"/>
  <c r="Y42" i="1" l="1"/>
  <c r="Y44" i="1"/>
  <c r="AA42" i="1"/>
  <c r="Z42" i="1"/>
  <c r="L43" i="1"/>
  <c r="O43" i="1" s="1"/>
  <c r="N43" i="1" s="1"/>
  <c r="I43" i="1"/>
  <c r="Y43" i="1"/>
  <c r="S41" i="1" l="1"/>
  <c r="X41" i="1" l="1"/>
  <c r="X44" i="1"/>
  <c r="X43" i="1"/>
  <c r="AA41" i="1"/>
  <c r="Y41" i="1"/>
  <c r="Z41" i="1"/>
  <c r="X42" i="1"/>
  <c r="L42" i="1"/>
  <c r="O42" i="1" s="1"/>
  <c r="N42" i="1" s="1"/>
  <c r="I42" i="1"/>
  <c r="S40" i="1" l="1"/>
  <c r="W44" i="1" l="1"/>
  <c r="W43" i="1"/>
  <c r="W42" i="1"/>
  <c r="W40" i="1"/>
  <c r="AA40" i="1"/>
  <c r="Z40" i="1"/>
  <c r="X40" i="1"/>
  <c r="Y40" i="1"/>
  <c r="L41" i="1"/>
  <c r="O41" i="1" s="1"/>
  <c r="N41" i="1" s="1"/>
  <c r="I41" i="1"/>
  <c r="W41" i="1"/>
  <c r="S39" i="1" l="1"/>
  <c r="V44" i="1" l="1"/>
  <c r="V43" i="1"/>
  <c r="V42" i="1"/>
  <c r="V41" i="1"/>
  <c r="W39" i="1"/>
  <c r="V39" i="1"/>
  <c r="AA39" i="1"/>
  <c r="Z39" i="1"/>
  <c r="Y39" i="1"/>
  <c r="X39" i="1"/>
  <c r="L40" i="1"/>
  <c r="O40" i="1" s="1"/>
  <c r="N40" i="1" s="1"/>
  <c r="I40" i="1"/>
  <c r="V40" i="1"/>
  <c r="S38" i="1" l="1"/>
  <c r="U44" i="1" l="1"/>
  <c r="U43" i="1"/>
  <c r="U42" i="1"/>
  <c r="U41" i="1"/>
  <c r="U40" i="1"/>
  <c r="W38" i="1"/>
  <c r="V38" i="1"/>
  <c r="U38" i="1"/>
  <c r="Z38" i="1"/>
  <c r="Y38" i="1"/>
  <c r="X38" i="1"/>
  <c r="AA38" i="1"/>
  <c r="I39" i="1"/>
  <c r="L39" i="1"/>
  <c r="O39" i="1" s="1"/>
  <c r="N39" i="1" s="1"/>
  <c r="U39" i="1"/>
  <c r="S37" i="1" l="1"/>
  <c r="AA36" i="1"/>
  <c r="Z36" i="1"/>
  <c r="Y36" i="1"/>
  <c r="X36" i="1"/>
  <c r="W36" i="1"/>
  <c r="V36" i="1"/>
  <c r="U36" i="1"/>
  <c r="T36" i="1"/>
  <c r="T44" i="1" l="1"/>
  <c r="T43" i="1"/>
  <c r="T42" i="1"/>
  <c r="T41" i="1"/>
  <c r="T40" i="1"/>
  <c r="T39" i="1"/>
  <c r="W37" i="1"/>
  <c r="AA37" i="1"/>
  <c r="Z37" i="1"/>
  <c r="X37" i="1"/>
  <c r="V37" i="1"/>
  <c r="U37" i="1"/>
  <c r="T37" i="1"/>
  <c r="Y37" i="1"/>
  <c r="T38" i="1"/>
  <c r="I38" i="1"/>
  <c r="L38" i="1"/>
  <c r="O38" i="1" s="1"/>
  <c r="N38" i="1" s="1"/>
  <c r="L37" i="1"/>
  <c r="O37" i="1" s="1"/>
  <c r="N37" i="1" s="1"/>
  <c r="K37" i="1"/>
  <c r="I37" i="1"/>
  <c r="K44" i="1" l="1"/>
  <c r="K43" i="1"/>
  <c r="K42" i="1"/>
  <c r="K41" i="1"/>
  <c r="K40" i="1"/>
  <c r="K39" i="1"/>
  <c r="K38" i="1"/>
  <c r="M33" i="1" a="1"/>
  <c r="M33" i="1" l="1"/>
  <c r="S33" i="1" l="1"/>
  <c r="AA33" i="1" l="1"/>
  <c r="M32" i="1" a="1"/>
  <c r="M32" i="1" l="1"/>
  <c r="S32" i="1" l="1"/>
  <c r="Z32" i="1" l="1"/>
  <c r="AA32" i="1"/>
  <c r="L33" i="1"/>
  <c r="O33" i="1" s="1"/>
  <c r="N33" i="1" s="1"/>
  <c r="I33" i="1"/>
  <c r="Z33" i="1"/>
  <c r="M31" i="1" a="1"/>
  <c r="M31" i="1" l="1"/>
  <c r="S31" i="1" l="1"/>
  <c r="Y31" i="1" l="1"/>
  <c r="Y33" i="1"/>
  <c r="AA31" i="1"/>
  <c r="Z31" i="1"/>
  <c r="Y32" i="1"/>
  <c r="L32" i="1"/>
  <c r="O32" i="1" s="1"/>
  <c r="N32" i="1" s="1"/>
  <c r="I32" i="1"/>
  <c r="M30" i="1" a="1"/>
  <c r="M30" i="1" l="1"/>
  <c r="S30" i="1" l="1"/>
  <c r="X33" i="1" l="1"/>
  <c r="X32" i="1"/>
  <c r="AA30" i="1"/>
  <c r="Z30" i="1"/>
  <c r="X30" i="1"/>
  <c r="Y30" i="1"/>
  <c r="L31" i="1"/>
  <c r="O31" i="1" s="1"/>
  <c r="N31" i="1" s="1"/>
  <c r="I31" i="1"/>
  <c r="X31" i="1"/>
  <c r="M29" i="1" a="1"/>
  <c r="M29" i="1" l="1"/>
  <c r="S29" i="1" l="1"/>
  <c r="W33" i="1" l="1"/>
  <c r="W32" i="1"/>
  <c r="W31" i="1"/>
  <c r="W29" i="1"/>
  <c r="Z29" i="1"/>
  <c r="Y29" i="1"/>
  <c r="X29" i="1"/>
  <c r="AA29" i="1"/>
  <c r="I30" i="1"/>
  <c r="L30" i="1"/>
  <c r="O30" i="1" s="1"/>
  <c r="N30" i="1" s="1"/>
  <c r="W30" i="1"/>
  <c r="M28" i="1" a="1"/>
  <c r="M28" i="1" l="1"/>
  <c r="S28" i="1" l="1"/>
  <c r="V33" i="1" l="1"/>
  <c r="V32" i="1"/>
  <c r="V31" i="1"/>
  <c r="V30" i="1"/>
  <c r="W28" i="1"/>
  <c r="AA28" i="1"/>
  <c r="Y28" i="1"/>
  <c r="V28" i="1"/>
  <c r="Z28" i="1"/>
  <c r="X28" i="1"/>
  <c r="I29" i="1"/>
  <c r="V29" i="1"/>
  <c r="L29" i="1"/>
  <c r="O29" i="1" s="1"/>
  <c r="N29" i="1" s="1"/>
  <c r="M27" i="1" a="1"/>
  <c r="M27" i="1" l="1"/>
  <c r="S27" i="1" l="1"/>
  <c r="U33" i="1" l="1"/>
  <c r="U32" i="1"/>
  <c r="U31" i="1"/>
  <c r="U30" i="1"/>
  <c r="U29" i="1"/>
  <c r="W27" i="1"/>
  <c r="V27" i="1"/>
  <c r="U27" i="1"/>
  <c r="Z27" i="1"/>
  <c r="Y27" i="1"/>
  <c r="AA27" i="1"/>
  <c r="X27" i="1"/>
  <c r="I28" i="1"/>
  <c r="L28" i="1"/>
  <c r="O28" i="1" s="1"/>
  <c r="N28" i="1" s="1"/>
  <c r="U28" i="1"/>
  <c r="M26" i="1" a="1"/>
  <c r="M26" i="1" l="1"/>
  <c r="S26" i="1" l="1"/>
  <c r="AA25" i="1"/>
  <c r="Z25" i="1"/>
  <c r="Y25" i="1"/>
  <c r="X25" i="1"/>
  <c r="W25" i="1"/>
  <c r="V25" i="1"/>
  <c r="U25" i="1"/>
  <c r="T25" i="1"/>
  <c r="T33" i="1" l="1"/>
  <c r="T32" i="1"/>
  <c r="T31" i="1"/>
  <c r="T30" i="1"/>
  <c r="T29" i="1"/>
  <c r="T28" i="1"/>
  <c r="W26" i="1"/>
  <c r="AA26" i="1"/>
  <c r="U26" i="1"/>
  <c r="T26" i="1"/>
  <c r="X26" i="1"/>
  <c r="V26" i="1"/>
  <c r="Z26" i="1"/>
  <c r="Y26" i="1"/>
  <c r="T27" i="1"/>
  <c r="I27" i="1"/>
  <c r="L27" i="1"/>
  <c r="O27" i="1" s="1"/>
  <c r="N27" i="1" s="1"/>
  <c r="L26" i="1"/>
  <c r="O26" i="1" s="1"/>
  <c r="N26" i="1" s="1"/>
  <c r="K26" i="1"/>
  <c r="I26" i="1"/>
  <c r="K33" i="1" l="1"/>
  <c r="K32" i="1"/>
  <c r="K31" i="1"/>
  <c r="K30" i="1"/>
  <c r="K29" i="1"/>
  <c r="K28" i="1"/>
  <c r="K27" i="1"/>
  <c r="M22" i="1" a="1"/>
  <c r="M22" i="1" l="1"/>
  <c r="S22" i="1" l="1"/>
  <c r="AA21" i="1" s="1"/>
  <c r="S21" i="1"/>
  <c r="X22" i="1" l="1"/>
  <c r="W22" i="1"/>
  <c r="V22" i="1"/>
  <c r="AA22" i="1"/>
  <c r="U22" i="1"/>
  <c r="Y22" i="1"/>
  <c r="Z22" i="1"/>
  <c r="T22" i="1"/>
  <c r="M21" i="1" a="1"/>
  <c r="M21" i="1" l="1"/>
  <c r="AA20" i="1" l="1"/>
  <c r="S20" i="1"/>
  <c r="I22" i="1" l="1"/>
  <c r="Z21" i="1"/>
  <c r="L22" i="1"/>
  <c r="O22" i="1" s="1"/>
  <c r="N22" i="1" s="1"/>
  <c r="M20" i="1" a="1"/>
  <c r="M20" i="1" l="1"/>
  <c r="AA19" i="1" l="1"/>
  <c r="S19" i="1"/>
  <c r="Z20" i="1" l="1"/>
  <c r="I21" i="1"/>
  <c r="L21" i="1"/>
  <c r="O21" i="1" s="1"/>
  <c r="N21" i="1" s="1"/>
  <c r="Y21" i="1"/>
  <c r="Y20" i="1"/>
  <c r="M19" i="1" a="1"/>
  <c r="M19" i="1" l="1"/>
  <c r="AA18" i="1" l="1"/>
  <c r="S18" i="1"/>
  <c r="X21" i="1" l="1"/>
  <c r="Z19" i="1"/>
  <c r="Y19" i="1"/>
  <c r="X19" i="1"/>
  <c r="I20" i="1"/>
  <c r="X20" i="1"/>
  <c r="L20" i="1"/>
  <c r="O20" i="1" s="1"/>
  <c r="N20" i="1" s="1"/>
  <c r="M18" i="1" a="1"/>
  <c r="M18" i="1" l="1"/>
  <c r="AA17" i="1" l="1"/>
  <c r="S17" i="1"/>
  <c r="W21" i="1" l="1"/>
  <c r="W20" i="1"/>
  <c r="Z18" i="1"/>
  <c r="Y18" i="1"/>
  <c r="X18" i="1"/>
  <c r="W18" i="1"/>
  <c r="L19" i="1"/>
  <c r="O19" i="1" s="1"/>
  <c r="N19" i="1" s="1"/>
  <c r="W19" i="1"/>
  <c r="I19" i="1"/>
  <c r="M17" i="1" a="1"/>
  <c r="M17" i="1" l="1"/>
  <c r="AA16" i="1" l="1"/>
  <c r="S16" i="1"/>
  <c r="V21" i="1" l="1"/>
  <c r="V20" i="1"/>
  <c r="V19" i="1"/>
  <c r="V17" i="1"/>
  <c r="Y17" i="1"/>
  <c r="W17" i="1"/>
  <c r="Z17" i="1"/>
  <c r="X17" i="1"/>
  <c r="V18" i="1"/>
  <c r="I18" i="1"/>
  <c r="L18" i="1"/>
  <c r="O18" i="1" s="1"/>
  <c r="N18" i="1" s="1"/>
  <c r="M16" i="1" a="1"/>
  <c r="M16" i="1" l="1"/>
  <c r="AA15" i="1" l="1"/>
  <c r="S15" i="1"/>
  <c r="U21" i="1" l="1"/>
  <c r="U20" i="1"/>
  <c r="U19" i="1"/>
  <c r="U18" i="1"/>
  <c r="V16" i="1"/>
  <c r="U16" i="1"/>
  <c r="Y16" i="1"/>
  <c r="X16" i="1"/>
  <c r="Z16" i="1"/>
  <c r="W16" i="1"/>
  <c r="I17" i="1"/>
  <c r="U17" i="1"/>
  <c r="L17" i="1"/>
  <c r="O17" i="1" s="1"/>
  <c r="N17" i="1" s="1"/>
  <c r="M15" i="1" a="1"/>
  <c r="M15" i="1" l="1"/>
  <c r="AA14" i="1" l="1"/>
  <c r="Z14" i="1"/>
  <c r="Y14" i="1"/>
  <c r="X14" i="1"/>
  <c r="W14" i="1"/>
  <c r="V14" i="1"/>
  <c r="U14" i="1"/>
  <c r="T14" i="1"/>
  <c r="T21" i="1" l="1"/>
  <c r="T20" i="1"/>
  <c r="T19" i="1"/>
  <c r="T18" i="1"/>
  <c r="T17" i="1"/>
  <c r="V15" i="1"/>
  <c r="U15" i="1"/>
  <c r="Z15" i="1"/>
  <c r="T15" i="1"/>
  <c r="Y15" i="1"/>
  <c r="W15" i="1"/>
  <c r="X15" i="1"/>
  <c r="T16" i="1"/>
  <c r="L16" i="1"/>
  <c r="O16" i="1" s="1"/>
  <c r="N16" i="1" s="1"/>
  <c r="I16" i="1"/>
  <c r="I15" i="1"/>
  <c r="K22" i="1" l="1"/>
  <c r="K21" i="1"/>
  <c r="K20" i="1"/>
  <c r="K19" i="1"/>
  <c r="K18" i="1"/>
  <c r="K17" i="1"/>
  <c r="K16" i="1"/>
  <c r="K15" i="1"/>
  <c r="L15" i="1"/>
  <c r="O15" i="1" s="1"/>
  <c r="N15" i="1" s="1"/>
  <c r="M11" i="1" a="1"/>
  <c r="M11" i="1" l="1"/>
  <c r="S11" i="1" l="1"/>
  <c r="AA11" i="1" l="1"/>
  <c r="M10" i="1" a="1"/>
  <c r="M10" i="1" l="1"/>
  <c r="S10" i="1" l="1"/>
  <c r="Z10" i="1" l="1"/>
  <c r="Z11" i="1"/>
  <c r="L11" i="1"/>
  <c r="O11" i="1" s="1"/>
  <c r="N11" i="1" s="1"/>
  <c r="AA10" i="1"/>
  <c r="I11" i="1"/>
  <c r="M9" i="1" a="1"/>
  <c r="M9" i="1" l="1"/>
  <c r="S9" i="1" l="1"/>
  <c r="Y11" i="1" l="1"/>
  <c r="Y9" i="1"/>
  <c r="AA9" i="1"/>
  <c r="Z9" i="1"/>
  <c r="Y10" i="1"/>
  <c r="L10" i="1"/>
  <c r="O10" i="1" s="1"/>
  <c r="N10" i="1" s="1"/>
  <c r="I10" i="1"/>
  <c r="M8" i="1" a="1"/>
  <c r="M8" i="1" l="1"/>
  <c r="S8" i="1" l="1"/>
  <c r="X11" i="1" l="1"/>
  <c r="X10" i="1"/>
  <c r="AA8" i="1"/>
  <c r="Y8" i="1"/>
  <c r="X8" i="1"/>
  <c r="Z8" i="1"/>
  <c r="X9" i="1"/>
  <c r="I9" i="1"/>
  <c r="L9" i="1"/>
  <c r="O9" i="1" s="1"/>
  <c r="N9" i="1" s="1"/>
  <c r="M7" i="1" a="1"/>
  <c r="M7" i="1" l="1"/>
  <c r="S7" i="1" l="1"/>
  <c r="W11" i="1" l="1"/>
  <c r="W10" i="1"/>
  <c r="W9" i="1"/>
  <c r="W7" i="1"/>
  <c r="Z7" i="1"/>
  <c r="Y7" i="1"/>
  <c r="X7" i="1"/>
  <c r="AA7" i="1"/>
  <c r="W8" i="1"/>
  <c r="I8" i="1"/>
  <c r="L8" i="1"/>
  <c r="O8" i="1" s="1"/>
  <c r="N8" i="1" s="1"/>
  <c r="M6" i="1" a="1"/>
  <c r="M6" i="1" l="1"/>
  <c r="S6" i="1" l="1"/>
  <c r="V11" i="1" l="1"/>
  <c r="V10" i="1"/>
  <c r="V9" i="1"/>
  <c r="V8" i="1"/>
  <c r="W6" i="1"/>
  <c r="V6" i="1"/>
  <c r="AA6" i="1"/>
  <c r="Z6" i="1"/>
  <c r="X6" i="1"/>
  <c r="Y6" i="1"/>
  <c r="L7" i="1"/>
  <c r="O7" i="1" s="1"/>
  <c r="N7" i="1" s="1"/>
  <c r="V7" i="1"/>
  <c r="I7" i="1"/>
  <c r="M5" i="1" a="1"/>
  <c r="M5" i="1" l="1"/>
  <c r="S5" i="1" l="1"/>
  <c r="U11" i="1" l="1"/>
  <c r="U10" i="1"/>
  <c r="U9" i="1"/>
  <c r="U8" i="1"/>
  <c r="U7" i="1"/>
  <c r="AA5" i="1"/>
  <c r="U5" i="1"/>
  <c r="Z5" i="1"/>
  <c r="Y5" i="1"/>
  <c r="X5" i="1"/>
  <c r="W5" i="1"/>
  <c r="I6" i="1"/>
  <c r="V5" i="1"/>
  <c r="U6" i="1"/>
  <c r="L6" i="1"/>
  <c r="O6" i="1" s="1"/>
  <c r="N6" i="1" s="1"/>
  <c r="M4" i="1" a="1"/>
  <c r="M4" i="1" l="1"/>
  <c r="S4" i="1" l="1"/>
  <c r="AA3" i="1"/>
  <c r="Z3" i="1"/>
  <c r="Y3" i="1"/>
  <c r="X3" i="1"/>
  <c r="W3" i="1"/>
  <c r="V3" i="1"/>
  <c r="U3" i="1"/>
  <c r="T3" i="1"/>
  <c r="T11" i="1" l="1"/>
  <c r="T10" i="1"/>
  <c r="T9" i="1"/>
  <c r="T8" i="1"/>
  <c r="T7" i="1"/>
  <c r="T6" i="1"/>
  <c r="W4" i="1"/>
  <c r="AA4" i="1"/>
  <c r="T4" i="1"/>
  <c r="V4" i="1"/>
  <c r="U4" i="1"/>
  <c r="Z4" i="1"/>
  <c r="Y4" i="1"/>
  <c r="X4" i="1"/>
  <c r="I5" i="1"/>
  <c r="L5" i="1"/>
  <c r="O5" i="1" s="1"/>
  <c r="N5" i="1" s="1"/>
  <c r="T5" i="1"/>
  <c r="L4" i="1"/>
  <c r="O4" i="1" s="1"/>
  <c r="N4" i="1" s="1"/>
  <c r="K4" i="1"/>
  <c r="I4" i="1"/>
  <c r="K11" i="1" l="1"/>
  <c r="K10" i="1"/>
  <c r="K9" i="1"/>
  <c r="K8" i="1"/>
  <c r="K7" i="1"/>
  <c r="K6" i="1"/>
  <c r="K5" i="1"/>
  <c r="S19" i="9" l="1"/>
  <c r="T25" i="9"/>
  <c r="U24" i="9"/>
  <c r="S24" i="9"/>
  <c r="U25" i="9"/>
  <c r="S20" i="9"/>
  <c r="T19" i="9"/>
  <c r="T24" i="9"/>
  <c r="S23" i="9"/>
  <c r="T20" i="9"/>
  <c r="U19" i="9"/>
  <c r="T22" i="9"/>
  <c r="U21" i="9"/>
  <c r="S26" i="9"/>
  <c r="U20" i="9"/>
  <c r="S21" i="9"/>
  <c r="T21" i="9"/>
  <c r="T23" i="9"/>
  <c r="S22" i="9"/>
  <c r="U22" i="9"/>
  <c r="U26" i="9"/>
  <c r="U23" i="9"/>
  <c r="S17" i="9"/>
  <c r="S25" i="9"/>
  <c r="G4" i="9"/>
  <c r="R4" i="9"/>
  <c r="G17" i="9"/>
  <c r="D17" i="9"/>
  <c r="G26" i="9"/>
  <c r="O4" i="9"/>
  <c r="R13" i="9"/>
  <c r="G13" i="9"/>
  <c r="D4" i="9"/>
  <c r="Q6" i="9" l="1"/>
  <c r="F19" i="9"/>
  <c r="E26" i="9"/>
  <c r="F6" i="9"/>
  <c r="R20" i="9" l="1"/>
  <c r="R23" i="9"/>
  <c r="R25" i="9"/>
  <c r="R24" i="9"/>
  <c r="R17" i="9"/>
  <c r="R21" i="9"/>
  <c r="R22" i="9"/>
  <c r="R19" i="9"/>
  <c r="R26" i="9"/>
  <c r="R8" i="9"/>
  <c r="G22" i="9"/>
  <c r="G8" i="9"/>
  <c r="G25" i="9"/>
  <c r="G19" i="9"/>
  <c r="R6" i="9"/>
  <c r="R10" i="9"/>
  <c r="R12" i="9"/>
  <c r="R9" i="9"/>
  <c r="G12" i="9"/>
  <c r="G20" i="9"/>
  <c r="G11" i="9"/>
  <c r="R11" i="9"/>
  <c r="G23" i="9"/>
  <c r="G9" i="9"/>
  <c r="G10" i="9"/>
  <c r="G6" i="9"/>
  <c r="R7" i="9"/>
  <c r="G7" i="9"/>
  <c r="G21" i="9"/>
  <c r="G24" i="9"/>
  <c r="E19" i="9" l="1"/>
  <c r="E6" i="9"/>
  <c r="E12" i="9"/>
  <c r="E9" i="9"/>
  <c r="E11" i="9"/>
  <c r="E10" i="9"/>
  <c r="E8" i="9"/>
  <c r="E13" i="9"/>
  <c r="E7" i="9"/>
  <c r="E22" i="9"/>
  <c r="E21" i="9"/>
  <c r="E25" i="9"/>
  <c r="E24" i="9"/>
  <c r="E23" i="9"/>
  <c r="E20" i="9"/>
  <c r="P9" i="9"/>
  <c r="P8" i="9"/>
  <c r="P10" i="9"/>
  <c r="P13" i="9"/>
  <c r="P7" i="9"/>
  <c r="P12" i="9"/>
  <c r="P6" i="9"/>
  <c r="P11" i="9"/>
  <c r="Q12" i="9" l="1"/>
  <c r="F20" i="9"/>
  <c r="Q13" i="9"/>
  <c r="Q9" i="9"/>
  <c r="Q7" i="9"/>
  <c r="Q10" i="9"/>
  <c r="Q11" i="9"/>
  <c r="F21" i="9"/>
  <c r="Q8" i="9"/>
  <c r="F22" i="9"/>
  <c r="F23" i="9"/>
  <c r="F24" i="9"/>
  <c r="F25" i="9"/>
  <c r="F26" i="9"/>
  <c r="F13" i="9"/>
  <c r="F8" i="9"/>
  <c r="F10" i="9"/>
  <c r="F11" i="9"/>
  <c r="F9" i="9"/>
  <c r="F7" i="9"/>
  <c r="F1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<sst xmlns="http://schemas.openxmlformats.org/spreadsheetml/2006/main" count="427" uniqueCount="195">
  <si>
    <t>N/A</t>
  </si>
  <si>
    <t>Maturity</t>
  </si>
  <si>
    <t>Rate (%)</t>
  </si>
  <si>
    <t>Ticker</t>
  </si>
  <si>
    <t>GPSF1A Curncy</t>
  </si>
  <si>
    <t>GPSF2A Curncy</t>
  </si>
  <si>
    <t>GPSF3A Curncy</t>
  </si>
  <si>
    <t>GPSF4A Curncy</t>
  </si>
  <si>
    <t>GPSF5A Curncy</t>
  </si>
  <si>
    <t>GPSF6A Curncy</t>
  </si>
  <si>
    <t>GPSF7A Curncy</t>
  </si>
  <si>
    <t>GPSF8A Curncy</t>
  </si>
  <si>
    <t>UK MPC (SONIA)</t>
  </si>
  <si>
    <t>Month</t>
  </si>
  <si>
    <t>EU ECB (ESTR)</t>
  </si>
  <si>
    <t>ESTRON INDEX</t>
  </si>
  <si>
    <t>1w Chg
(Bps)</t>
  </si>
  <si>
    <t>EESF1A Curncy</t>
  </si>
  <si>
    <t>EESF2A Curncy</t>
  </si>
  <si>
    <t>EESF3A Curncy</t>
  </si>
  <si>
    <t>EESF4A Curncy</t>
  </si>
  <si>
    <t>EESF5A Curncy</t>
  </si>
  <si>
    <t>EESF6A Curncy</t>
  </si>
  <si>
    <t>EESF7A Curncy</t>
  </si>
  <si>
    <t>EESF8A Curncy</t>
  </si>
  <si>
    <t>US FOMC (FEDERAL FUNDS)</t>
  </si>
  <si>
    <t>USSOFED1 Curncy</t>
  </si>
  <si>
    <t>USSOFED2 Curncy</t>
  </si>
  <si>
    <t>USSOFED3 Curncy</t>
  </si>
  <si>
    <t>USSOFED4 Curncy</t>
  </si>
  <si>
    <t>USSOFED5 Curncy</t>
  </si>
  <si>
    <t>USSOFED6 Curncy</t>
  </si>
  <si>
    <t>USSOFED7 Curncy</t>
  </si>
  <si>
    <t>USSOFED8 Curncy</t>
  </si>
  <si>
    <t>SONIO/N INDEX</t>
  </si>
  <si>
    <t>FEDL01 INDEX</t>
  </si>
  <si>
    <t>CDSF1A Curncy</t>
  </si>
  <si>
    <t>CDSF2A Curncy</t>
  </si>
  <si>
    <t>CDSF3A Curncy</t>
  </si>
  <si>
    <t>CDSF4A Curncy</t>
  </si>
  <si>
    <t>CDSF5A Curncy</t>
  </si>
  <si>
    <t>CDSF6A Curncy</t>
  </si>
  <si>
    <t>CDSF7A Curncy</t>
  </si>
  <si>
    <t>CDSF8A Curncy</t>
  </si>
  <si>
    <t>CAONREPO INDEX</t>
  </si>
  <si>
    <t>CA BOC (CAONREPO)</t>
  </si>
  <si>
    <t>GBP</t>
  </si>
  <si>
    <t>SONIA</t>
  </si>
  <si>
    <t>Chg since
Last Meeting</t>
  </si>
  <si>
    <t>Chng Since Last Meeting</t>
  </si>
  <si>
    <t>Price @
Prior Close</t>
  </si>
  <si>
    <t>MPC CALENDAR SPREADS + 1D CHG (BPS)</t>
  </si>
  <si>
    <t>ECB CALENDAR SPREADS + 1D CHG (BPS)</t>
  </si>
  <si>
    <t>FOMC CALENDAR SPREADS + 1D CHG (BPS)</t>
  </si>
  <si>
    <t>BOC CALENDAR SPREADS + 1D CHG (BPS)</t>
  </si>
  <si>
    <t>USD</t>
  </si>
  <si>
    <t>Mid</t>
  </si>
  <si>
    <t>Cum BPs</t>
  </si>
  <si>
    <t>Start Date</t>
  </si>
  <si>
    <t>End Date</t>
  </si>
  <si>
    <t>EUR</t>
  </si>
  <si>
    <t>FedFunds</t>
  </si>
  <si>
    <t>FEDL01 Index</t>
  </si>
  <si>
    <t>ESTR</t>
  </si>
  <si>
    <t>ESTRON Index</t>
  </si>
  <si>
    <t>SONIO/N Index</t>
  </si>
  <si>
    <t/>
  </si>
  <si>
    <t>USSOFED1</t>
  </si>
  <si>
    <t>EESF1A</t>
  </si>
  <si>
    <t>GPSF1A</t>
  </si>
  <si>
    <t>USSOFED2</t>
  </si>
  <si>
    <t>EESF2A</t>
  </si>
  <si>
    <t>GPSF2A</t>
  </si>
  <si>
    <t>USSOFED3</t>
  </si>
  <si>
    <t>EESF3A</t>
  </si>
  <si>
    <t>GPSF3A</t>
  </si>
  <si>
    <t>USSOFED4</t>
  </si>
  <si>
    <t>EESF4A</t>
  </si>
  <si>
    <t>GPSF4A</t>
  </si>
  <si>
    <t>USSOFED5</t>
  </si>
  <si>
    <t>EESF5A</t>
  </si>
  <si>
    <t>GPSF5A</t>
  </si>
  <si>
    <t>USSOFED6</t>
  </si>
  <si>
    <t>EESF6A</t>
  </si>
  <si>
    <t>GPSF6A</t>
  </si>
  <si>
    <t>USSOFED7</t>
  </si>
  <si>
    <t>EESF7A</t>
  </si>
  <si>
    <t>GPSF7A</t>
  </si>
  <si>
    <t>USSOFED8</t>
  </si>
  <si>
    <t>EESF8A</t>
  </si>
  <si>
    <t>GPSF8A</t>
  </si>
  <si>
    <t>1d ∆ BPs</t>
  </si>
  <si>
    <t>1w ∆ BPs</t>
  </si>
  <si>
    <t>{GB} UK MPC Indic Run</t>
  </si>
  <si>
    <t>{EU} EU ECB Indic Run</t>
  </si>
  <si>
    <t>{US} US FOMC Indic Run</t>
  </si>
  <si>
    <t>Calendar
(%)</t>
  </si>
  <si>
    <t>Mid (%)</t>
  </si>
  <si>
    <t>ADSF1A Curncy</t>
  </si>
  <si>
    <t>ADSF2A Curncy</t>
  </si>
  <si>
    <t>ADSF3A Curncy</t>
  </si>
  <si>
    <t>ADSF4A Curncy</t>
  </si>
  <si>
    <t>ADSF5A Curncy</t>
  </si>
  <si>
    <t>ADSF6A Curncy</t>
  </si>
  <si>
    <t>ADSF7A Curncy</t>
  </si>
  <si>
    <t>ADSF8A Curncy</t>
  </si>
  <si>
    <t>AU RBA (RBACOR)</t>
  </si>
  <si>
    <t>RBACOR INDEX</t>
  </si>
  <si>
    <t>RBA CALENDAR SPREADS + 1D CHG (BPS)</t>
  </si>
  <si>
    <t>NDSF1A Curncy</t>
  </si>
  <si>
    <t>NDSF2A Curncy</t>
  </si>
  <si>
    <t>NDSF3A Curncy</t>
  </si>
  <si>
    <t>NDSF4A Curncy</t>
  </si>
  <si>
    <t>NDSF5A Curncy</t>
  </si>
  <si>
    <t>NDSF6A Curncy</t>
  </si>
  <si>
    <t>NDSF7A Curncy</t>
  </si>
  <si>
    <t>NDSF8A Curncy</t>
  </si>
  <si>
    <t>NZOCRS INDEX</t>
  </si>
  <si>
    <t>RBNZ CALENDAR SPREADS + 1D CHG (BPS)</t>
  </si>
  <si>
    <t>NZ RBNZ (NZOCRS)</t>
  </si>
  <si>
    <t>MUTKCALM INDEX</t>
  </si>
  <si>
    <t>JP BOJ (MUTKCALM)</t>
  </si>
  <si>
    <t>JYSOMPM1 Curncy</t>
  </si>
  <si>
    <t>JYSOMPM2 Curncy</t>
  </si>
  <si>
    <t>JYSOMPM3 Curncy</t>
  </si>
  <si>
    <t>JYSOMPM4 Curncy</t>
  </si>
  <si>
    <t>JYSOMPM5 Curncy</t>
  </si>
  <si>
    <t>JYSOMPM6 Curncy</t>
  </si>
  <si>
    <t>JYSOMPM7 Curncy</t>
  </si>
  <si>
    <t>JYSOMPM8 Curncy</t>
  </si>
  <si>
    <t>BOJ CALENDAR SPREADS + 1D CHG (BPS)</t>
  </si>
  <si>
    <t>Cal BPs</t>
  </si>
  <si>
    <t>P(rate hike is lower bound)</t>
  </si>
  <si>
    <t>P(rate hike is upper bound)</t>
  </si>
  <si>
    <t>Cum (Bps)</t>
  </si>
  <si>
    <r>
      <t xml:space="preserve">COEX RATES                           </t>
    </r>
    <r>
      <rPr>
        <b/>
        <i/>
        <sz val="11"/>
        <color theme="8" tint="0.79998168889431442"/>
        <rFont val="Calibri"/>
        <family val="2"/>
        <scheme val="minor"/>
      </rPr>
      <t xml:space="preserve">SSSSS </t>
    </r>
    <r>
      <rPr>
        <b/>
        <i/>
        <sz val="11"/>
        <color rgb="FF002060"/>
        <rFont val="Calibri"/>
        <family val="2"/>
        <scheme val="minor"/>
      </rPr>
      <t xml:space="preserve">         </t>
    </r>
  </si>
  <si>
    <r>
      <t xml:space="preserve">COEX RATES                     </t>
    </r>
    <r>
      <rPr>
        <b/>
        <i/>
        <sz val="11"/>
        <color theme="8" tint="0.79998168889431442"/>
        <rFont val="Calibri"/>
        <family val="2"/>
        <scheme val="minor"/>
      </rPr>
      <t xml:space="preserve">SSSSS </t>
    </r>
    <r>
      <rPr>
        <b/>
        <i/>
        <sz val="11"/>
        <color rgb="FF002060"/>
        <rFont val="Calibri"/>
        <family val="2"/>
        <scheme val="minor"/>
      </rPr>
      <t xml:space="preserve">         </t>
    </r>
  </si>
  <si>
    <t xml:space="preserve">Cal </t>
  </si>
  <si>
    <t>1d Chg</t>
  </si>
  <si>
    <t>Cal</t>
  </si>
  <si>
    <t>MPC Indic Run</t>
  </si>
  <si>
    <t>ECB Indic Run</t>
  </si>
  <si>
    <t>FOMC Indic Run</t>
  </si>
  <si>
    <t>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</si>
  <si>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</si>
  <si>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</si>
  <si>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</si>
  <si>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</si>
  <si>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</si>
  <si>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</si>
  <si>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</si>
  <si>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</si>
  <si>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</si>
  <si>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</si>
  <si>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</si>
  <si>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Oct</t>
  </si>
  <si>
    <t>Start</t>
  </si>
  <si>
    <t>End</t>
  </si>
  <si>
    <t>Day Count</t>
  </si>
  <si>
    <t>Compounded Equivalent</t>
  </si>
  <si>
    <t>Impact</t>
  </si>
  <si>
    <t>Assumes ois index unchanged for term</t>
  </si>
  <si>
    <t>NOK NORGES (NOWA)</t>
  </si>
  <si>
    <t>NOWA INDEX</t>
  </si>
  <si>
    <t>NKSF1A Curncy</t>
  </si>
  <si>
    <t>NKSF2A Curncy</t>
  </si>
  <si>
    <t>NKSF3A Curncy</t>
  </si>
  <si>
    <t>NKSF4A Curncy</t>
  </si>
  <si>
    <t>NKSF5A Curncy</t>
  </si>
  <si>
    <t>NKSF6A Curncy</t>
  </si>
  <si>
    <t>NKSF7A Curncy</t>
  </si>
  <si>
    <t>NKSF8A Curncy</t>
  </si>
  <si>
    <t>NORGES CALENDAR SPREADS + 1D CHG (BPS)</t>
  </si>
  <si>
    <t>SWESTR INDEX</t>
  </si>
  <si>
    <t>SKSF1A Curncy</t>
  </si>
  <si>
    <t>SKSF2A Curncy</t>
  </si>
  <si>
    <t>SKSF3A Curncy</t>
  </si>
  <si>
    <t>SKSF4A Curncy</t>
  </si>
  <si>
    <t>SKSF5A Curncy</t>
  </si>
  <si>
    <t>SKSF6A Curncy</t>
  </si>
  <si>
    <t>SKSF7A Curncy</t>
  </si>
  <si>
    <t>SKSF8A Curncy</t>
  </si>
  <si>
    <t>SEK RIKS (SWESTR)</t>
  </si>
  <si>
    <t>RIKS CALENDAR SPREADS + 1D CHG (BPS)</t>
  </si>
  <si>
    <t>CHF SNB (SARON)</t>
  </si>
  <si>
    <t>SRFXON3 INDEX</t>
  </si>
  <si>
    <t>SFSF1A Curncy</t>
  </si>
  <si>
    <t>SFSF2A Curncy</t>
  </si>
  <si>
    <t>SFSF3A Curncy</t>
  </si>
  <si>
    <t>SFSF4A Curncy</t>
  </si>
  <si>
    <t>SFSF5A Curncy</t>
  </si>
  <si>
    <t>SFSF6A Curncy</t>
  </si>
  <si>
    <t>SFSF7A Curncy</t>
  </si>
  <si>
    <t>SFSF8A Curncy</t>
  </si>
  <si>
    <t>SNB CALENDAR SPREADS + 1D CHG 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</si>
</sst>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000"/>
    <numFmt numFmtId="165" formatCode="0.000"/>
    <numFmt numFmtId="166" formatCode="0.000%"/>
    <numFmt numFmtId="167" formatCode="0.0"/>
    <numFmt numFmtId="168" formatCode="0.0000%"/>
    <numFmt numFmtId="169" formatCode="0.0%"/>
    <numFmt numFmtId="170" formatCode="0.000000"/>
    <numFmt numFmtId="171" formatCode="0.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i/>
      <sz val="11"/>
      <color theme="9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 tint="0.79998168889431442"/>
      <name val="Calibri"/>
      <family val="2"/>
      <scheme val="minor"/>
    </font>
    <font>
      <b/>
      <sz val="11"/>
      <color rgb="FF9900FF"/>
      <name val="Calibri"/>
      <family val="2"/>
      <scheme val="minor"/>
    </font>
    <font>
      <b/>
      <sz val="10"/>
      <name val="Arial"/>
      <family val="2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rgb="FF1F497D"/>
        </stop>
        <stop position="0.5">
          <color rgb="FF4F81BD"/>
        </stop>
        <stop position="1">
          <color rgb="FF1F497D"/>
        </stop>
      </gradient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8" fillId="0" borderId="0" applyFont="0" applyFill="0" applyBorder="0" applyAlignment="0" applyProtection="0"/>
    <xf numFmtId="0" fontId="9" fillId="5" borderId="0"/>
    <xf numFmtId="43" fontId="8" fillId="0" borderId="0" applyFont="0" applyFill="0" applyBorder="0" applyAlignment="0" applyProtection="0"/>
    <xf numFmtId="0" fontId="18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8" xfId="0" applyBorder="1"/>
    <xf numFmtId="0" fontId="1" fillId="4" borderId="0" xfId="0" applyFont="1" applyFill="1"/>
    <xf numFmtId="0" fontId="0" fillId="4" borderId="0" xfId="0" applyFill="1"/>
    <xf numFmtId="0" fontId="0" fillId="0" borderId="0" xfId="0" quotePrefix="1"/>
    <xf numFmtId="0" fontId="3" fillId="4" borderId="0" xfId="2" applyFont="1" applyFill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5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0" fontId="6" fillId="4" borderId="5" xfId="0" applyFont="1" applyFill="1" applyBorder="1"/>
    <xf numFmtId="0" fontId="6" fillId="4" borderId="0" xfId="0" applyFont="1" applyFill="1"/>
    <xf numFmtId="0" fontId="10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164" fontId="13" fillId="4" borderId="0" xfId="0" applyNumberFormat="1" applyFont="1" applyFill="1" applyAlignment="1">
      <alignment horizontal="center"/>
    </xf>
    <xf numFmtId="17" fontId="1" fillId="2" borderId="7" xfId="0" applyNumberFormat="1" applyFont="1" applyFill="1" applyBorder="1" applyAlignment="1">
      <alignment horizontal="center" vertical="center"/>
    </xf>
    <xf numFmtId="17" fontId="1" fillId="2" borderId="6" xfId="0" applyNumberFormat="1" applyFont="1" applyFill="1" applyBorder="1" applyAlignment="1">
      <alignment horizontal="center"/>
    </xf>
    <xf numFmtId="164" fontId="10" fillId="4" borderId="0" xfId="0" applyNumberFormat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1" xfId="1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" fontId="0" fillId="0" borderId="0" xfId="0" applyNumberFormat="1"/>
    <xf numFmtId="1" fontId="0" fillId="4" borderId="0" xfId="0" applyNumberFormat="1" applyFill="1"/>
    <xf numFmtId="17" fontId="1" fillId="3" borderId="1" xfId="0" applyNumberFormat="1" applyFont="1" applyFill="1" applyBorder="1" applyAlignment="1">
      <alignment horizontal="center"/>
    </xf>
    <xf numFmtId="10" fontId="0" fillId="0" borderId="0" xfId="0" applyNumberFormat="1"/>
    <xf numFmtId="168" fontId="0" fillId="0" borderId="0" xfId="0" applyNumberFormat="1"/>
    <xf numFmtId="11" fontId="0" fillId="0" borderId="0" xfId="0" applyNumberFormat="1"/>
    <xf numFmtId="43" fontId="0" fillId="0" borderId="0" xfId="3" applyFont="1"/>
    <xf numFmtId="169" fontId="0" fillId="0" borderId="1" xfId="1" applyNumberFormat="1" applyFont="1" applyBorder="1" applyAlignment="1">
      <alignment horizontal="center"/>
    </xf>
    <xf numFmtId="0" fontId="6" fillId="4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15" fontId="14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/>
    </xf>
    <xf numFmtId="164" fontId="13" fillId="0" borderId="0" xfId="0" applyNumberFormat="1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15" fontId="0" fillId="0" borderId="9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164" fontId="11" fillId="7" borderId="1" xfId="0" applyNumberFormat="1" applyFont="1" applyFill="1" applyBorder="1" applyAlignment="1">
      <alignment horizontal="center"/>
    </xf>
    <xf numFmtId="2" fontId="12" fillId="7" borderId="1" xfId="0" applyNumberFormat="1" applyFont="1" applyFill="1" applyBorder="1" applyAlignment="1">
      <alignment horizontal="center"/>
    </xf>
    <xf numFmtId="165" fontId="11" fillId="7" borderId="1" xfId="0" applyNumberFormat="1" applyFont="1" applyFill="1" applyBorder="1" applyAlignment="1">
      <alignment horizontal="center"/>
    </xf>
    <xf numFmtId="167" fontId="12" fillId="7" borderId="1" xfId="0" applyNumberFormat="1" applyFont="1" applyFill="1" applyBorder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165" fontId="11" fillId="0" borderId="1" xfId="0" applyNumberFormat="1" applyFont="1" applyBorder="1" applyAlignment="1">
      <alignment horizontal="center"/>
    </xf>
    <xf numFmtId="167" fontId="12" fillId="0" borderId="1" xfId="0" applyNumberFormat="1" applyFont="1" applyBorder="1" applyAlignment="1">
      <alignment horizontal="center"/>
    </xf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165" fontId="10" fillId="4" borderId="0" xfId="0" applyNumberFormat="1" applyFont="1" applyFill="1" applyAlignment="1">
      <alignment horizontal="center"/>
    </xf>
    <xf numFmtId="167" fontId="0" fillId="0" borderId="0" xfId="0" applyNumberFormat="1"/>
    <xf numFmtId="167" fontId="1" fillId="2" borderId="1" xfId="0" applyNumberFormat="1" applyFont="1" applyFill="1" applyBorder="1" applyAlignment="1">
      <alignment horizontal="center" vertical="center" wrapText="1"/>
    </xf>
    <xf numFmtId="167" fontId="0" fillId="4" borderId="0" xfId="0" applyNumberFormat="1" applyFill="1"/>
    <xf numFmtId="167" fontId="1" fillId="2" borderId="1" xfId="0" applyNumberFormat="1" applyFont="1" applyFill="1" applyBorder="1" applyAlignment="1">
      <alignment horizontal="center" vertical="center"/>
    </xf>
    <xf numFmtId="0" fontId="19" fillId="8" borderId="1" xfId="4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14" fontId="0" fillId="9" borderId="1" xfId="0" applyNumberFormat="1" applyFill="1" applyBorder="1" applyProtection="1">
      <protection locked="0"/>
    </xf>
    <xf numFmtId="0" fontId="0" fillId="9" borderId="1" xfId="0" applyFill="1" applyBorder="1" applyProtection="1">
      <protection locked="0"/>
    </xf>
    <xf numFmtId="170" fontId="0" fillId="9" borderId="1" xfId="0" applyNumberFormat="1" applyFill="1" applyBorder="1" applyProtection="1">
      <protection locked="0"/>
    </xf>
    <xf numFmtId="0" fontId="19" fillId="8" borderId="1" xfId="4" applyFont="1" applyFill="1" applyBorder="1" applyAlignment="1">
      <alignment horizontal="center" vertical="center" wrapText="1"/>
    </xf>
    <xf numFmtId="0" fontId="19" fillId="8" borderId="1" xfId="4" applyFont="1" applyFill="1" applyBorder="1" applyAlignment="1">
      <alignment horizontal="center" vertical="center"/>
    </xf>
    <xf numFmtId="0" fontId="19" fillId="8" borderId="9" xfId="4" applyFont="1" applyFill="1" applyBorder="1" applyAlignment="1">
      <alignment horizontal="center" vertical="center" wrapText="1"/>
    </xf>
    <xf numFmtId="171" fontId="0" fillId="10" borderId="1" xfId="0" applyNumberFormat="1" applyFill="1" applyBorder="1"/>
    <xf numFmtId="0" fontId="15" fillId="4" borderId="7" xfId="0" applyFont="1" applyFill="1" applyBorder="1" applyAlignment="1">
      <alignment horizontal="center" vertical="center" textRotation="90"/>
    </xf>
    <xf numFmtId="0" fontId="15" fillId="4" borderId="9" xfId="0" applyFont="1" applyFill="1" applyBorder="1" applyAlignment="1">
      <alignment horizontal="center" vertical="center" textRotation="90"/>
    </xf>
    <xf numFmtId="0" fontId="15" fillId="4" borderId="4" xfId="0" applyFont="1" applyFill="1" applyBorder="1" applyAlignment="1">
      <alignment horizontal="center" vertical="center" textRotation="90"/>
    </xf>
    <xf numFmtId="0" fontId="17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4" borderId="5" xfId="0" applyFont="1" applyFill="1" applyBorder="1"/>
  </cellXfs>
  <cellStyles count="5">
    <cellStyle name="blp_column_header" xfId="2" xr:uid="{C50CF2FF-C01A-4D2A-94AE-82771CCB5BC2}"/>
    <cellStyle name="Comma" xfId="3" builtinId="3"/>
    <cellStyle name="Normal" xfId="0" builtinId="0"/>
    <cellStyle name="Normal 2 5" xfId="4" xr:uid="{7D294031-B51E-446D-9510-745AF7268B99}"/>
    <cellStyle name="Percent" xfId="1" builtinId="5"/>
  </cellStyles>
  <dxfs count="0"/>
  <tableStyles count="0" defaultTableStyle="TableStyleMedium2" defaultPivotStyle="PivotStyleLight16"/>
  <colors>
    <mruColors>
      <color rgb="FF9900FF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BDP|6542754145394034309|22</stp>
        <stp>SFSF4A Curncy</stp>
        <stp>RT_PX_CHG_NET_1D</stp>
        <tr r="M106" s="1"/>
      </tp>
      <tp>
        <v>-6.25E-2</v>
        <stp/>
        <stp>BDP|2235619561747157500|22</stp>
        <stp>NDSF7A Curncy</stp>
        <stp>RT_PX_CHG_NET_1D</stp>
        <tr r="M65" s="1"/>
      </tp>
      <tp>
        <v>-0.04</v>
        <stp/>
        <stp>BDP|4023477849201360579|22</stp>
        <stp>ADSF7A Curncy</stp>
        <stp>RT_PX_CHG_NET_1D</stp>
        <tr r="M54" s="1"/>
      </tp>
      <tp>
        <v>-1E-3</v>
        <stp/>
        <stp>BDP|4058418798883940679|22</stp>
        <stp>SKSF4A Curncy</stp>
        <stp>RT_PX_CHG_NET_1D</stp>
        <tr r="M95" s="1"/>
      </tp>
      <tp>
        <v>-4.2999999999999997E-2</v>
        <stp/>
        <stp>BDP|2832379125578446830|22</stp>
        <stp>ADSF6A Curncy</stp>
        <stp>RT_PX_CHG_NET_1D</stp>
        <tr r="M53" s="1"/>
      </tp>
      <tp>
        <v>0</v>
        <stp/>
        <stp>BDP|7247251958068782546|22</stp>
        <stp>SKSF5A Curncy</stp>
        <stp>RT_PX_CHG_NET_1D</stp>
        <tr r="M96" s="1"/>
      </tp>
      <tp>
        <v>4.5532000000000004</v>
        <stp/>
        <stp>BDP|947221693897376861|22</stp>
        <stp>USSOFED6 Curncy</stp>
        <stp>LAST_PRICE</stp>
        <tr r="H31" s="1"/>
      </tp>
      <tp>
        <v>0.11125</v>
        <stp/>
        <stp>BDP|803934579948999968|22</stp>
        <stp>JYSOMPM1 Curncy</stp>
        <stp>LAST_PRICE</stp>
        <tr r="H70" s="1"/>
      </tp>
      <tp t="s">
        <v>#N/A Invalid Security</v>
        <stp/>
        <stp>BDP|1094771781782411394|22</stp>
        <stp>SKSF8A Curncy</stp>
        <stp>RT_PX_CHG_NET_1D</stp>
        <tr r="M99" s="1"/>
      </tp>
      <tp>
        <v>5.0339999999999998</v>
        <stp/>
        <stp>BDP|5772943704267873211|22</stp>
        <stp>GPSF3A Curncy</stp>
        <stp>LAST_PRICE</stp>
        <tr r="H6" s="1"/>
      </tp>
      <tp>
        <v>2.9000000000000001E-2</v>
        <stp/>
        <stp>BDP|2594975520386571745|22</stp>
        <stp>GPSF5A Curncy</stp>
        <stp>RT_PX_CHG_NET_1D</stp>
        <tr r="G10" s="9"/>
        <tr r="M8" s="1"/>
      </tp>
      <tp>
        <v>1.4999999999999999E-2</v>
        <stp/>
        <stp>BDP|8030517496136010319|22</stp>
        <stp>CDSF6A Curncy</stp>
        <stp>RT_PX_CHG_NET_1D</stp>
        <tr r="M42" s="1"/>
      </tp>
      <tp>
        <v>-7.0000000000000001E-3</v>
        <stp/>
        <stp>BDP|3365725092923657572|22</stp>
        <stp>EESF3A Curncy</stp>
        <stp>RT_PX_CHG_NET_1D</stp>
        <tr r="R8" s="9"/>
        <tr r="M17" s="1"/>
      </tp>
      <tp>
        <v>5.1627000000000001</v>
        <stp/>
        <stp>BDP|485513379524940503|22</stp>
        <stp>USSOFED2 Curncy</stp>
        <stp>LAST_PRICE</stp>
        <tr r="H27" s="1"/>
      </tp>
      <tp>
        <v>-0.02</v>
        <stp/>
        <stp>BDP|6906782521529096962|22</stp>
        <stp>NDSF3A Curncy</stp>
        <stp>RT_PX_CHG_NET_1D</stp>
        <tr r="M61" s="1"/>
      </tp>
      <tp>
        <v>2.1499999999999998E-2</v>
        <stp/>
        <stp>BDP|8683799631311678839|22</stp>
        <stp>NKSF5A Curncy</stp>
        <stp>RT_PX_CHG_NET_1D</stp>
        <tr r="M85" s="1"/>
      </tp>
      <tp t="s">
        <v>#N/A Invalid Security</v>
        <stp/>
        <stp>BDP|6958572916650891954|22</stp>
        <stp>SKSF7A Curncy</stp>
        <stp>RT_PX_CHG_NET_1D</stp>
        <tr r="M98" s="1"/>
      </tp>
      <tp>
        <v>0</v>
        <stp/>
        <stp>BDP|9613084770987210822|22</stp>
        <stp>CDSF2A Curncy</stp>
        <stp>RT_PX_CHG_NET_1D</stp>
        <tr r="M38" s="1"/>
      </tp>
      <tp>
        <v>3.4000000000000002E-2</v>
        <stp/>
        <stp>BDP|3253407372922460412|22</stp>
        <stp>GPSF6A Curncy</stp>
        <stp>RT_PX_CHG_NET_1D</stp>
        <tr r="G11" s="9"/>
        <tr r="M9" s="1"/>
      </tp>
      <tp t="s">
        <v>#N/A Invalid Security</v>
        <stp/>
        <stp>BDP|6929290576308791397|22</stp>
        <stp>SFSF8A Curncy</stp>
        <stp>RT_PX_CHG_NET_1D</stp>
        <tr r="M110" s="1"/>
      </tp>
      <tp>
        <v>5.21</v>
        <stp/>
        <stp>BDP|4944552386370874588|22</stp>
        <stp>GPSF1A Curncy</stp>
        <stp>LAST_PRICE</stp>
        <tr r="H4" s="1"/>
      </tp>
      <tp>
        <v>-3.7999999999999999E-2</v>
        <stp/>
        <stp>BDP|9483606325392515102|22</stp>
        <stp>NDSF4A Curncy</stp>
        <stp>RT_PX_CHG_NET_1D</stp>
        <tr r="M62" s="1"/>
      </tp>
      <tp>
        <v>-1E-3</v>
        <stp/>
        <stp>BDP|3959050022174181842|22</stp>
        <stp>SKSF3A Curncy</stp>
        <stp>RT_PX_CHG_NET_1D</stp>
        <tr r="M94" s="1"/>
      </tp>
      <tp>
        <v>-6.0000000000000001E-3</v>
        <stp/>
        <stp>BDP|3843295904934890940|22</stp>
        <stp>NKSF2A Curncy</stp>
        <stp>RT_PX_CHG_NET_1D</stp>
        <tr r="M82" s="1"/>
      </tp>
      <tp>
        <v>4.2889999999999997</v>
        <stp/>
        <stp>BDP|791649315895821845|22</stp>
        <stp>USSOFED8 Curncy</stp>
        <stp>LAST_PRICE</stp>
        <tr r="H33" s="1"/>
      </tp>
      <tp>
        <v>1.29E-2</v>
        <stp/>
        <stp>BDP|4728108362514396176|22</stp>
        <stp>EESF6A Curncy</stp>
        <stp>RT_PX_CHG_NET_1D</stp>
        <tr r="R11" s="9"/>
        <tr r="M20" s="1"/>
      </tp>
      <tp>
        <v>-3.0000000000000001E-3</v>
        <stp/>
        <stp>BDP|8301248337491657739|22</stp>
        <stp>NDSF2A Curncy</stp>
        <stp>RT_PX_CHG_NET_1D</stp>
        <tr r="M60" s="1"/>
      </tp>
      <tp>
        <v>0</v>
        <stp/>
        <stp>BDP|5738562536164799649|22</stp>
        <stp>SKSF2A Curncy</stp>
        <stp>RT_PX_CHG_NET_1D</stp>
        <tr r="M93" s="1"/>
      </tp>
      <tp>
        <v>2.5000000000000001E-3</v>
        <stp/>
        <stp>BDP|7258573758261340613|22</stp>
        <stp>EESF8A Curncy</stp>
        <stp>RT_PX_CHG_NET_1D</stp>
        <tr r="R13" s="9"/>
        <tr r="M22" s="1"/>
      </tp>
      <tp>
        <v>-8.0000000000000002E-3</v>
        <stp/>
        <stp>BDP|9419036983798159627|22</stp>
        <stp>ADSF8A Curncy</stp>
        <stp>RT_PX_CHG_NET_1D</stp>
        <tr r="M55" s="1"/>
      </tp>
      <tp>
        <v>-4.1799999999999997E-2</v>
        <stp/>
        <stp>BDP|4197179127218887088|22</stp>
        <stp>NDSF8A Curncy</stp>
        <stp>RT_PX_CHG_NET_1D</stp>
        <tr r="M66" s="1"/>
      </tp>
      <tp>
        <v>-4.0000000000000001E-3</v>
        <stp/>
        <stp>BDP|6559556979042109616|22</stp>
        <stp>EESF2A Curncy</stp>
        <stp>RT_PX_CHG_NET_1D</stp>
        <tr r="R7" s="9"/>
        <tr r="M16" s="1"/>
      </tp>
      <tp>
        <v>0</v>
        <stp/>
        <stp>BDP|7204184997687514146|22</stp>
        <stp>NDSF1A Curncy</stp>
        <stp>RT_PX_CHG_NET_1D</stp>
        <tr r="M59" s="1"/>
      </tp>
      <tp>
        <v>4.8677000000000001</v>
        <stp/>
        <stp>BDP|571900718040740924|22</stp>
        <stp>USSOFED4 Curncy</stp>
        <stp>LAST_PRICE</stp>
        <tr r="H29" s="1"/>
      </tp>
      <tp>
        <v>-9.1999999999999998E-2</v>
        <stp/>
        <stp>BDP|5378166219642844077|22</stp>
        <stp>ADSF5A Curncy</stp>
        <stp>RT_PX_CHG_NET_1D</stp>
        <tr r="M52" s="1"/>
      </tp>
      <tp>
        <v>8.5000000000000006E-3</v>
        <stp/>
        <stp>BDP|6829315763681916987|22</stp>
        <stp>CDSF1A Curncy</stp>
        <stp>RT_PX_CHG_NET_1D</stp>
        <tr r="M37" s="1"/>
      </tp>
      <tp>
        <v>2.0000000000000001E-4</v>
        <stp/>
        <stp>BDP|4107089322392359119|22</stp>
        <stp>EESF1A Curncy</stp>
        <stp>RT_PX_CHG_NET_1D</stp>
        <tr r="R6" s="9"/>
        <tr r="M15" s="1"/>
      </tp>
      <tp>
        <v>0.16750000000000001</v>
        <stp/>
        <stp>BDP|318300172685637936|22</stp>
        <stp>JYSOMPM2 Curncy</stp>
        <stp>LAST_PRICE</stp>
        <tr r="H71" s="1"/>
      </tp>
      <tp t="s">
        <v>#N/A Requesting Data...4278232158</v>
        <stp/>
        <stp>BDP|12208097872669193610</stp>
        <tr r="D55" s="1"/>
      </tp>
      <tp t="s">
        <v>#N/A Requesting Data...3762019427</v>
        <stp/>
        <stp>BDP|15988026164019723003</stp>
        <tr r="P15" s="1"/>
        <tr r="S6" s="9"/>
      </tp>
      <tp t="s">
        <v>#N/A N/A</v>
        <stp/>
        <stp>BDP|18034429565831945166</stp>
        <tr r="Q72" s="1"/>
      </tp>
      <tp t="s">
        <v>#N/A N/A</v>
        <stp/>
        <stp>BDP|15960768280530247014</stp>
        <tr r="C99" s="1"/>
      </tp>
      <tp t="s">
        <v>#N/A N/A</v>
        <stp/>
        <stp>BDP|14583015738124101916</stp>
        <tr r="J83" s="1"/>
      </tp>
      <tp t="s">
        <v>#N/A N/A</v>
        <stp/>
        <stp>BDP|17485712518523661851</stp>
        <tr r="J28" s="1"/>
      </tp>
      <tp t="s">
        <v>#N/A N/A</v>
        <stp/>
        <stp>BDP|18083478685038163629</stp>
        <tr r="Q21" s="1"/>
      </tp>
      <tp>
        <v>4.3090000000000002</v>
        <stp/>
        <stp>BDP|2710347478581589678|22</stp>
        <stp>NKSF5A Curncy</stp>
        <stp>LAST_PRICE</stp>
        <tr r="H85" s="1"/>
      </tp>
      <tp>
        <v>7.6999999999999999E-2</v>
        <stp/>
        <stp>BDP|12739854352838356485|22</stp>
        <stp>MUTKCALM INDEX</stp>
        <stp>LAST_PRICE</stp>
        <tr r="H68" s="1"/>
      </tp>
      <tp t="s">
        <v>#N/A N/A</v>
        <stp/>
        <stp>BDP|11183750686714919135</stp>
        <tr r="J41" s="1"/>
      </tp>
      <tp t="s">
        <v>#N/A Requesting Data...469734078</v>
        <stp/>
        <stp>BDP|14381259567412445941</stp>
        <tr r="C103" s="1"/>
      </tp>
      <tp>
        <v>3.4249999999999998</v>
        <stp/>
        <stp>BDP|3121914464396905417|22</stp>
        <stp>EESF3A Curncy</stp>
        <stp>LAST_PRICE</stp>
        <tr r="H17" s="1"/>
      </tp>
      <tp t="s">
        <v>#N/A Requesting Data...3914747619</v>
        <stp/>
        <stp>BDP|12807087786440673108</stp>
        <tr r="C51" s="1"/>
      </tp>
      <tp t="s">
        <v>#N/A Requesting Data...697778964</v>
        <stp/>
        <stp>BDP|13106248986444667678</stp>
        <tr r="P104" s="1"/>
      </tp>
      <tp t="s">
        <v>#N/A Requesting Data...3874536195</v>
        <stp/>
        <stp>BDP|17657336383922760544</stp>
        <tr r="C31" s="1"/>
        <tr r="I24" s="9"/>
      </tp>
      <tp t="s">
        <v>#N/A Requesting Data...4114248199</v>
        <stp/>
        <stp>BDP|11117417177411292805</stp>
        <tr r="D28" s="1"/>
        <tr r="J21" s="9"/>
      </tp>
      <tp t="s">
        <v>#N/A Requesting Data...4279073644</v>
        <stp/>
        <stp>BDP|15617234550249750062</stp>
        <tr r="P62" s="1"/>
      </tp>
      <tp t="s">
        <v>#N/A Requesting Data...3983246911</v>
        <stp/>
        <stp>BDP|14225817536197159339</stp>
        <tr r="P38" s="1"/>
      </tp>
      <tp t="s">
        <v>#N/A N/A</v>
        <stp/>
        <stp>BDP|11418455977208306125</stp>
        <tr r="Q105" s="1"/>
      </tp>
      <tp t="s">
        <v>#N/A Requesting Data...3720225388</v>
        <stp/>
        <stp>BDP|13961499911329503426</stp>
        <tr r="D66" s="1"/>
      </tp>
      <tp>
        <v>3.0270000000000001</v>
        <stp/>
        <stp>BDP|1033462754747081782|22</stp>
        <stp>SKSF5A Curncy</stp>
        <stp>LAST_PRICE</stp>
        <tr r="H96" s="1"/>
      </tp>
      <tp t="s">
        <v>#N/A Requesting Data...3907009594</v>
        <stp/>
        <stp>BDP|18086465750569971826</stp>
        <tr r="C54" s="1"/>
      </tp>
      <tp t="s">
        <v>#N/A Requesting Data...4206760283</v>
        <stp/>
        <stp>BDP|14337068618378230525</stp>
        <tr r="D44" s="1"/>
      </tp>
      <tp t="s">
        <v>#N/A N/A</v>
        <stp/>
        <stp>BDP|14988768939819322187</stp>
        <tr r="J38" s="1"/>
      </tp>
      <tp t="s">
        <v>#N/A N/A</v>
        <stp/>
        <stp>BDP|18328768723387087285</stp>
        <tr r="J8" s="1"/>
      </tp>
      <tp t="s">
        <v>#N/A N/A</v>
        <stp/>
        <stp>BDP|16309949145300358363</stp>
        <tr r="Q4" s="1"/>
      </tp>
      <tp t="s">
        <v>#N/A N/A</v>
        <stp/>
        <stp>BDP|15327327187601530699</stp>
        <tr r="Q53" s="1"/>
      </tp>
      <tp t="s">
        <v>#N/A N/A</v>
        <stp/>
        <stp>BDP|13034295762388376654</stp>
        <tr r="P99" s="1"/>
      </tp>
      <tp t="s">
        <v>#N/A N/A</v>
        <stp/>
        <stp>BDP|17925931054770154224</stp>
        <tr r="Q99" s="1"/>
      </tp>
      <tp t="s">
        <v>#N/A Requesting Data...3810117995</v>
        <stp/>
        <stp>BDP|12280690394214718071</stp>
        <tr r="D6" s="1"/>
        <tr r="J8" s="9"/>
      </tp>
      <tp t="s">
        <v>#N/A Requesting Data...4126367916</v>
        <stp/>
        <stp>BDP|14940804925551655647</stp>
        <tr r="D49" s="1"/>
      </tp>
      <tp t="s">
        <v>#N/A Requesting Data...3943643344</v>
        <stp/>
        <stp>BDP|16589957622124148036</stp>
        <tr r="D76" s="1"/>
      </tp>
      <tp t="s">
        <v>#N/A Requesting Data...3947569185</v>
        <stp/>
        <stp>BDP|11748639022159792527</stp>
        <tr r="C39" s="1"/>
      </tp>
      <tp t="s">
        <v>#N/A Requesting Data...3679110228</v>
        <stp/>
        <stp>BDP|12395771085631175557</stp>
        <tr r="C66" s="1"/>
      </tp>
      <tp t="s">
        <v>#N/A Requesting Data...4121078023</v>
        <stp/>
        <stp>BDP|15612379720935131854</stp>
        <tr r="D48" s="1"/>
      </tp>
      <tp t="s">
        <v>#N/A Requesting Data...3967535159</v>
        <stp/>
        <stp>BDP|16853223085307842230</stp>
        <tr r="D27" s="1"/>
        <tr r="J20" s="9"/>
      </tp>
      <tp t="s">
        <v>#N/A N/A</v>
        <stp/>
        <stp>BDP|18404624643861228213</stp>
        <tr r="J95" s="1"/>
      </tp>
      <tp t="s">
        <v>#N/A N/A</v>
        <stp/>
        <stp>BDP|13950528957743357992</stp>
        <tr r="C82" s="1"/>
      </tp>
      <tp>
        <v>0</v>
        <stp/>
        <stp>BDP|11674828860568951645|22</stp>
        <stp>USSOFED1 Curncy</stp>
        <stp>RT_PX_CHG_NET_1D</stp>
        <tr r="M26" s="1"/>
        <tr r="G19" s="9"/>
      </tp>
      <tp t="s">
        <v>#N/A N/A</v>
        <stp/>
        <stp>BDP|15342758348968108063</stp>
        <tr r="D88" s="1"/>
      </tp>
      <tp>
        <v>4.5110000000000001</v>
        <stp/>
        <stp>BDP|4165299556821125787|22</stp>
        <stp>NKSF1A Curncy</stp>
        <stp>LAST_PRICE</stp>
        <tr r="H81" s="1"/>
      </tp>
      <tp t="s">
        <v>#N/A Requesting Data...3763126550</v>
        <stp/>
        <stp>BDP|15691893134556713667</stp>
        <tr r="C105" s="1"/>
      </tp>
      <tp t="s">
        <v>#N/A N/A</v>
        <stp/>
        <stp>BDP|15625988031587528650</stp>
        <tr r="Q104" s="1"/>
      </tp>
      <tp t="s">
        <v>#N/A Requesting Data...3911470146</v>
        <stp/>
        <stp>BDP|12847671298881746236</stp>
        <tr r="D7" s="1"/>
        <tr r="J9" s="9"/>
      </tp>
      <tp t="s">
        <v>#N/A N/A</v>
        <stp/>
        <stp>BDP|18182612006345745532</stp>
        <tr r="Q48" s="1"/>
      </tp>
      <tp t="s">
        <v>#N/A N/A</v>
        <stp/>
        <stp>BDP|11205764494265656445</stp>
        <tr r="C86" s="1"/>
      </tp>
      <tp t="s">
        <v>#N/A N/A</v>
        <stp/>
        <stp>BDP|13707868903575220057</stp>
        <tr r="J94" s="1"/>
      </tp>
      <tp t="s">
        <v>#N/A N/A</v>
        <stp/>
        <stp>BDP|13607403237208688228</stp>
        <tr r="Q32" s="1"/>
      </tp>
      <tp t="s">
        <v>#N/A Requesting Data...4051142961</v>
        <stp/>
        <stp>BDP|12187821027663732574</stp>
        <tr r="C41" s="1"/>
      </tp>
      <tp t="s">
        <v>#N/A N/A</v>
        <stp/>
        <stp>BDP|13891687099701463390</stp>
        <tr r="J54" s="1"/>
      </tp>
      <tp t="s">
        <v>#N/A Requesting Data...4204037988</v>
        <stp/>
        <stp>BDP|10501074815067052832</stp>
        <tr r="P65" s="1"/>
      </tp>
      <tp t="s">
        <v>#N/A Requesting Data...4167560773</v>
        <stp/>
        <stp>BDP|12781226463809460162</stp>
        <tr r="P72" s="1"/>
      </tp>
      <tp t="s">
        <v>#N/A Requesting Data...3769385904</v>
        <stp/>
        <stp>BDP|11335342391483443658</stp>
        <tr r="P44" s="1"/>
      </tp>
      <tp t="s">
        <v>#N/A N/A</v>
        <stp/>
        <stp>BDP|10601633632798121303</stp>
        <tr r="J63" s="1"/>
      </tp>
      <tp t="s">
        <v>#N/A N/A</v>
        <stp/>
        <stp>BDP|13946483094224350404</stp>
        <tr r="J15" s="1"/>
      </tp>
      <tp>
        <v>0</v>
        <stp/>
        <stp>BDP|10354183277432988499|22</stp>
        <stp>USSOFED2 Curncy</stp>
        <stp>RT_PX_CHG_NET_1D</stp>
        <tr r="M27" s="1"/>
        <tr r="G20" s="9"/>
      </tp>
      <tp t="s">
        <v>#N/A Requesting Data...4135667768</v>
        <stp/>
        <stp>BDP|16717194746629341531</stp>
        <tr r="C52" s="1"/>
      </tp>
      <tp t="s">
        <v>#N/A Requesting Data...3979707745</v>
        <stp/>
        <stp>BDP|11398592307689136275</stp>
        <tr r="C60" s="1"/>
      </tp>
      <tp t="s">
        <v>#N/A N/A</v>
        <stp/>
        <stp>BDP|15603552180070732790</stp>
        <tr r="Q92" s="1"/>
      </tp>
      <tp t="s">
        <v>#N/A N/A</v>
        <stp/>
        <stp>BDP|13615984997528833402</stp>
        <tr r="Q95" s="1"/>
      </tp>
      <tp t="s">
        <v>#N/A Requesting Data...3992375180</v>
        <stp/>
        <stp>BDP|12319319925248475434</stp>
        <tr r="P63" s="1"/>
      </tp>
      <tp t="s">
        <v>#N/A N/A</v>
        <stp/>
        <stp>BDP|18029101225766441225</stp>
        <tr r="J55" s="1"/>
      </tp>
      <tp t="s">
        <v>#N/A Requesting Data...4056385193</v>
        <stp/>
        <stp>BDP|11389217964098552266</stp>
        <tr r="C40" s="1"/>
      </tp>
      <tp>
        <v>5.1870000000000003</v>
        <stp/>
        <stp>BDP|9031329569604674346|22</stp>
        <stp>NDSF4A Curncy</stp>
        <stp>LAST_PRICE</stp>
        <tr r="H62" s="1"/>
      </tp>
      <tp t="s">
        <v>#N/A N/A</v>
        <stp/>
        <stp>BDP|16604261485097480471</stp>
        <tr r="P109" s="1"/>
      </tp>
      <tp t="s">
        <v>#N/A N/A</v>
        <stp/>
        <stp>BDP|10599361542250042878</stp>
        <tr r="J11" s="1"/>
      </tp>
      <tp t="s">
        <v>#N/A N/A</v>
        <stp/>
        <stp>BDP|12319827715143460488</stp>
        <tr r="J73" s="1"/>
      </tp>
      <tp t="s">
        <v>#N/A N/A</v>
        <stp/>
        <stp>BDP|11615895710546557207</stp>
        <tr r="Q7" s="1"/>
      </tp>
      <tp t="s">
        <v>#N/A Requesting Data...4080562035</v>
        <stp/>
        <stp>BDP|13962716963607010967</stp>
        <tr r="D63" s="1"/>
      </tp>
      <tp t="s">
        <v>#N/A Requesting Data...3942303048</v>
        <stp/>
        <stp>BDP|16350371911938324097</stp>
        <tr r="P71" s="1"/>
      </tp>
      <tp t="s">
        <v>#N/A Requesting Data...3729197665</v>
        <stp/>
        <stp>BDP|10174774524779987087</stp>
        <tr r="H17" s="9"/>
      </tp>
      <tp t="s">
        <v>#N/A N/A</v>
        <stp/>
        <stp>BDP|16555341944629624418</stp>
        <tr r="J87" s="1"/>
      </tp>
      <tp t="s">
        <v>#N/A Requesting Data...3771249651</v>
        <stp/>
        <stp>BDP|13110104882125143301</stp>
        <tr r="C18" s="1"/>
        <tr r="T9" s="9"/>
      </tp>
      <tp t="s">
        <v>#N/A Requesting Data...3867889893</v>
        <stp/>
        <stp>BDP|10682418761027158931</stp>
        <tr r="C16" s="1"/>
        <tr r="T7" s="9"/>
      </tp>
      <tp t="s">
        <v>#N/A N/A</v>
        <stp/>
        <stp>BDP|15988554933648451629</stp>
        <tr r="Q66" s="1"/>
      </tp>
      <tp t="s">
        <v>#N/A Requesting Data...4226792179</v>
        <stp/>
        <stp>BDP|13532801358446028558</stp>
        <tr r="C32" s="1"/>
        <tr r="I25" s="9"/>
      </tp>
      <tp>
        <v>3.0158999999999998</v>
        <stp/>
        <stp>BDP|6612017046318134270|22</stp>
        <stp>EESF6A Curncy</stp>
        <stp>LAST_PRICE</stp>
        <tr r="H20" s="1"/>
      </tp>
      <tp t="s">
        <v>#N/A Requesting Data...3867879195</v>
        <stp/>
        <stp>BDP|17129006294621633287</stp>
        <tr r="P9" s="1"/>
        <tr r="H11" s="9"/>
      </tp>
      <tp>
        <v>2.9319999999999999</v>
        <stp/>
        <stp>BDP|7733959897817283812|22</stp>
        <stp>EESF7A Curncy</stp>
        <stp>LAST_PRICE</stp>
        <tr r="H21" s="1"/>
      </tp>
      <tp t="s">
        <v>#N/A N/A</v>
        <stp/>
        <stp>BDP|11409052017688840530</stp>
        <tr r="J43" s="1"/>
      </tp>
      <tp t="s">
        <v>#N/A Requesting Data...3721262526</v>
        <stp/>
        <stp>BDP|14996043982912190327</stp>
        <tr r="D22" s="1"/>
        <tr r="U13" s="9"/>
      </tp>
      <tp t="s">
        <v>#N/A N/A</v>
        <stp/>
        <stp>BDP|18131222359883554139</stp>
        <tr r="Q49" s="1"/>
      </tp>
      <tp t="s">
        <v>#N/A Requesting Data...3856397262</v>
        <stp/>
        <stp>BDP|18361340499476182905</stp>
        <tr r="C64" s="1"/>
      </tp>
      <tp t="s">
        <v>#N/A Requesting Data...4125751183</v>
        <stp/>
        <stp>BDP|11590145492615945140</stp>
        <tr r="C44" s="1"/>
      </tp>
      <tp t="s">
        <v>#N/A N/A</v>
        <stp/>
        <stp>BDP|18042487709776682761</stp>
        <tr r="Q81" s="1"/>
      </tp>
      <tp t="s">
        <v>#N/A Requesting Data...4065385435</v>
        <stp/>
        <stp>BDP|18064276163881677011</stp>
        <tr r="D64" s="1"/>
      </tp>
      <tp t="s">
        <v>#N/A N/A</v>
        <stp/>
        <stp>BDP|15521827592518431137</stp>
        <tr r="J99" s="1"/>
      </tp>
      <tp>
        <v>4.0819999999999999</v>
        <stp/>
        <stp>BDP|6407809900293846426|22</stp>
        <stp>ADSF7A Curncy</stp>
        <stp>LAST_PRICE</stp>
        <tr r="H54" s="1"/>
      </tp>
      <tp t="s">
        <v>#N/A N/A</v>
        <stp/>
        <stp>BDP|11082812463167693531</stp>
        <tr r="J21" s="1"/>
      </tp>
      <tp t="s">
        <v>#N/A N/A</v>
        <stp/>
        <stp>BDP|16508588090062864528</stp>
        <tr r="Q31" s="1"/>
      </tp>
      <tp t="s">
        <v>#N/A Requesting Data...3923446100</v>
        <stp/>
        <stp>BDP|13669820846676192457</stp>
        <tr r="D31" s="1"/>
        <tr r="J24" s="9"/>
      </tp>
      <tp t="s">
        <v>#N/A N/A</v>
        <stp/>
        <stp>BDP|11801531680998518674</stp>
        <tr r="Q65" s="1"/>
      </tp>
      <tp t="s">
        <v>#N/A N/A</v>
        <stp/>
        <stp>BDP|11110117032371953036</stp>
        <tr r="Q42" s="1"/>
      </tp>
      <tp t="s">
        <v>#N/A Requesting Data...3990076899</v>
        <stp/>
        <stp>BDP|12780948676948925674</stp>
        <tr r="D61" s="1"/>
      </tp>
      <tp t="s">
        <v>#N/A N/A</v>
        <stp/>
        <stp>BDP|18038491957509212268</stp>
        <tr r="C81" s="1"/>
      </tp>
      <tp t="s">
        <v>#N/A Requesting Data...3844073831</v>
        <stp/>
        <stp>BDP|14948310832324119215</stp>
        <tr r="P105" s="1"/>
      </tp>
      <tp t="s">
        <v>#N/A N/A</v>
        <stp/>
        <stp>BDP|14210482015536141544</stp>
        <tr r="J33" s="1"/>
      </tp>
      <tp t="s">
        <v>#N/A Requesting Data...4227369815</v>
        <stp/>
        <stp>BDP|17333180193124601947</stp>
        <tr r="D4" s="1"/>
        <tr r="J6" s="9"/>
      </tp>
      <tp t="s">
        <v>#N/A Requesting Data...3984241853</v>
        <stp/>
        <stp>BDP|15060510848464677236</stp>
        <tr r="P42" s="1"/>
      </tp>
      <tp t="s">
        <v>#N/A Requesting Data...3944649976</v>
        <stp/>
        <stp>BDP|12241434814344203167</stp>
        <tr r="D62" s="1"/>
      </tp>
      <tp t="s">
        <v>#N/A Requesting Data...4257034615</v>
        <stp/>
        <stp>BDP|14811192151746810484</stp>
        <tr r="C53" s="1"/>
      </tp>
      <tp t="s">
        <v>#N/A N/A</v>
        <stp/>
        <stp>BDP|16035301359220064297</stp>
        <tr r="Q54" s="1"/>
      </tp>
      <tp t="s">
        <v>#N/A N/A</v>
        <stp/>
        <stp>BDP|18436566081766911193</stp>
        <tr r="J96" s="1"/>
      </tp>
      <tp>
        <v>3.4129999999999998</v>
        <stp/>
        <stp>BDP|8249752676139170883|22</stp>
        <stp>SKSF2A Curncy</stp>
        <stp>LAST_PRICE</stp>
        <tr r="H93" s="1"/>
      </tp>
      <tp t="s">
        <v>#N/A N/A</v>
        <stp/>
        <stp>BDP|15268692275873093593</stp>
        <tr r="P97" s="1"/>
      </tp>
      <tp t="s">
        <v>#N/A N/A</v>
        <stp/>
        <stp>BDP|15646165192468223626</stp>
        <tr r="Q44" s="1"/>
      </tp>
      <tp t="s">
        <v>#N/A N/A</v>
        <stp/>
        <stp>BDP|11306545695036325844</stp>
        <tr r="Q40" s="1"/>
      </tp>
      <tp t="s">
        <v>#N/A N/A</v>
        <stp/>
        <stp>BDP|14293461961627167204</stp>
        <tr r="P98" s="1"/>
      </tp>
      <tp t="s">
        <v>#N/A N/A</v>
        <stp/>
        <stp>BDP|16586986568058533267</stp>
        <tr r="C92" s="1"/>
      </tp>
      <tp t="s">
        <v>#N/A Requesting Data...4087874805</v>
        <stp/>
        <stp>BDP|17488770724588181908</stp>
        <tr r="D33" s="1"/>
        <tr r="J26" s="9"/>
      </tp>
      <tp t="s">
        <v>#N/A Requesting Data...4014995878</v>
        <stp/>
        <stp>BDP|18409750277328704376</stp>
        <tr r="C30" s="1"/>
        <tr r="I23" s="9"/>
      </tp>
      <tp t="s">
        <v>#N/A Requesting Data...4081533931</v>
        <stp/>
        <stp>BDP|13458694344197508659</stp>
        <tr r="C43" s="1"/>
      </tp>
      <tp t="s">
        <v>#N/A N/A</v>
        <stp/>
        <stp>BDP|14374898575768143375</stp>
        <tr r="J4" s="1"/>
      </tp>
      <tp t="s">
        <v>#N/A Requesting Data...4178034094</v>
        <stp/>
        <stp>BDP|17846337250464373515</stp>
        <tr r="P8" s="1"/>
        <tr r="H10" s="9"/>
      </tp>
      <tp t="s">
        <v>#N/A N/A</v>
        <stp/>
        <stp>BDP|17877262422930209768</stp>
        <tr r="J7" s="1"/>
      </tp>
      <tp t="s">
        <v>#N/A N/A</v>
        <stp/>
        <stp>BDP|17880539424416278665</stp>
        <tr r="D109" s="1"/>
      </tp>
      <tp>
        <v>3.952</v>
        <stp/>
        <stp>BDP|2581527370305198109|22</stp>
        <stp>CDSF6A Curncy</stp>
        <stp>LAST_PRICE</stp>
        <tr r="H42" s="1"/>
      </tp>
      <tp t="s">
        <v>#N/A N/A</v>
        <stp/>
        <stp>BDP|16932326836210834691</stp>
        <tr r="Q88" s="1"/>
      </tp>
      <tp>
        <v>3.153</v>
        <stp/>
        <stp>BDP|7820292816855524422|22</stp>
        <stp>EESF5A Curncy</stp>
        <stp>LAST_PRICE</stp>
        <tr r="H19" s="1"/>
      </tp>
      <tp t="s">
        <v>#N/A N/A</v>
        <stp/>
        <stp>BDP|12100330316016998622</stp>
        <tr r="J97" s="1"/>
      </tp>
      <tp t="s">
        <v>#N/A N/A</v>
        <stp/>
        <stp>BDP|17447249978460069270</stp>
        <tr r="C110" s="1"/>
      </tp>
      <tp t="s">
        <v>#N/A Requesting Data...4019428346</v>
        <stp/>
        <stp>BDP|15943696798922591827</stp>
        <tr r="P27" s="1"/>
        <tr r="H20" s="9"/>
      </tp>
      <tp t="s">
        <v>#N/A N/A</v>
        <stp/>
        <stp>BDP|17106745523007892500</stp>
        <tr r="D93" s="1"/>
      </tp>
      <tp t="s">
        <v>#N/A N/A</v>
        <stp/>
        <stp>BDP|13723162006452154076</stp>
        <tr r="C95" s="1"/>
      </tp>
      <tp t="s">
        <v>#N/A Requesting Data...4179201226</v>
        <stp/>
        <stp>BDP|10013131870361379730</stp>
        <tr r="C65" s="1"/>
      </tp>
      <tp t="s">
        <v>#N/A N/A</v>
        <stp/>
        <stp>BDP|18188400472982578928</stp>
        <tr r="J85" s="1"/>
      </tp>
      <tp t="s">
        <v>#N/A Requesting Data...4255339557</v>
        <stp/>
        <stp>BDP|17833713610971886071</stp>
        <tr r="P26" s="1"/>
        <tr r="H19" s="9"/>
      </tp>
      <tp>
        <v>1.9E-2</v>
        <stp/>
        <stp>BDP|16289565742621494886|22</stp>
        <stp>USSOFED8 Curncy</stp>
        <stp>RT_PX_CHG_NET_1D</stp>
        <tr r="G26" s="9"/>
        <tr r="M33" s="1"/>
      </tp>
      <tp t="s">
        <v>#N/A Requesting Data...3818498128</v>
        <stp/>
        <stp>BDP|15799216899797201852</stp>
        <tr r="D26" s="1"/>
        <tr r="J19" s="9"/>
      </tp>
      <tp t="s">
        <v>#N/A Requesting Data...580653045</v>
        <stp/>
        <stp>BDP|17841350164710291302</stp>
        <tr r="C104" s="1"/>
      </tp>
      <tp t="s">
        <v>#N/A Requesting Data...4262077119</v>
        <stp/>
        <stp>BDP|13602993687010350300</stp>
        <tr r="D59" s="1"/>
      </tp>
      <tp t="s">
        <v>#N/A Requesting Data...4294752825</v>
        <stp/>
        <stp>BDP|14885990393202579764</stp>
        <tr r="C26" s="1"/>
        <tr r="I19" s="9"/>
      </tp>
      <tp t="s">
        <v>#N/A Requesting Data...3981098563</v>
        <stp/>
        <stp>BDP|14334091055465685594</stp>
        <tr r="C29" s="1"/>
        <tr r="I22" s="9"/>
      </tp>
      <tp t="s">
        <v>#N/A Requesting Data...3775066492</v>
        <stp/>
        <stp>BDP|16403097355445946715</stp>
        <tr r="C73" s="1"/>
      </tp>
      <tp t="s">
        <v>#N/A Requesting Data...4253934453</v>
        <stp/>
        <stp>BDP|15515129373881741332</stp>
        <tr r="S4" s="9"/>
      </tp>
      <tp>
        <v>3.65</v>
        <stp/>
        <stp>BDP|7876282716554900400|22</stp>
        <stp>EESF1A Curncy</stp>
        <stp>LAST_PRICE</stp>
        <tr r="H15" s="1"/>
      </tp>
      <tp>
        <v>4.4950000000000001</v>
        <stp/>
        <stp>BDP|6730334800717956833|22</stp>
        <stp>NKSF2A Curncy</stp>
        <stp>LAST_PRICE</stp>
        <tr r="H82" s="1"/>
      </tp>
      <tp t="s">
        <v>#N/A N/A</v>
        <stp/>
        <stp>BDP|15195342870163280325</stp>
        <tr r="Q70" s="1"/>
      </tp>
      <tp t="s">
        <v>#N/A N/A</v>
        <stp/>
        <stp>BDP|12330074022446521764</stp>
        <tr r="C87" s="1"/>
      </tp>
      <tp>
        <v>5.33</v>
        <stp/>
        <stp>BDP|4972548601661474478|22</stp>
        <stp>FEDL01 Index</stp>
        <stp>LAST_PRICE</stp>
        <tr r="D17" s="9"/>
      </tp>
      <tp t="s">
        <v>#N/A N/A</v>
        <stp/>
        <stp>BDP|10901879987465927394</stp>
        <tr r="C109" s="1"/>
      </tp>
      <tp t="s">
        <v>#N/A N/A</v>
        <stp/>
        <stp>BDP|11331165774128077989</stp>
        <tr r="Q37" s="1"/>
      </tp>
      <tp t="s">
        <v>#N/A Requesting Data...4203839455</v>
        <stp/>
        <stp>BDP|18047781096954545431</stp>
        <tr r="P32" s="1"/>
        <tr r="H25" s="9"/>
      </tp>
      <tp t="s">
        <v>#N/A N/A</v>
        <stp/>
        <stp>BDP|15047859695007103598</stp>
        <tr r="J109" s="1"/>
      </tp>
      <tp t="s">
        <v>#N/A N/A</v>
        <stp/>
        <stp>BDP|10949686428447387510</stp>
        <tr r="C83" s="1"/>
      </tp>
      <tp t="s">
        <v>#N/A Requesting Data...3959664067</v>
        <stp/>
        <stp>BDP|16976737130335456153</stp>
        <tr r="P37" s="1"/>
      </tp>
      <tp t="s">
        <v>#N/A Requesting Data...4208307145</v>
        <stp/>
        <stp>BDP|13120039016350683484</stp>
        <tr r="P49" s="1"/>
      </tp>
      <tp t="s">
        <v>#N/A Invalid Security</v>
        <stp/>
        <stp>BDP|3732501207723177807|22</stp>
        <stp>NKSF8A Curncy</stp>
        <stp>LAST_PRICE</stp>
        <tr r="H88" s="1"/>
      </tp>
      <tp t="s">
        <v>#N/A N/A</v>
        <stp/>
        <stp>BDP|10778672659474239162</stp>
        <tr r="Q50" s="1"/>
      </tp>
      <tp>
        <v>3.4950000000000001</v>
        <stp/>
        <stp>BDP|1377644801674531031|22</stp>
        <stp>EESF2A Curncy</stp>
        <stp>LAST_PRICE</stp>
        <tr r="H16" s="1"/>
      </tp>
      <tp t="s">
        <v>#N/A N/A</v>
        <stp/>
        <stp>BDP|12987527860240732738</stp>
        <tr r="J18" s="1"/>
      </tp>
      <tp>
        <v>4.2720000000000002</v>
        <stp/>
        <stp>BDP|6074746737087786866|22</stp>
        <stp>NKSF6A Curncy</stp>
        <stp>LAST_PRICE</stp>
        <tr r="H86" s="1"/>
      </tp>
      <tp t="s">
        <v>#N/A Requesting Data...4051542243</v>
        <stp/>
        <stp>BDP|15005502279592034397</stp>
        <tr r="P30" s="1"/>
        <tr r="H23" s="9"/>
      </tp>
      <tp t="s">
        <v>#N/A N/A</v>
        <stp/>
        <stp>BDP|16322403094485600823</stp>
        <tr r="P83" s="1"/>
      </tp>
      <tp t="s">
        <v>#N/A N/A</v>
        <stp/>
        <stp>BDP|17067461143152883383</stp>
        <tr r="J39" s="1"/>
      </tp>
      <tp t="s">
        <v>#N/A N/A</v>
        <stp/>
        <stp>BDP|17818962137933427899</stp>
        <tr r="J17" s="1"/>
      </tp>
      <tp t="s">
        <v>#N/A Requesting Data...4259516116</v>
        <stp/>
        <stp>BDP|10416316539093862530</stp>
        <tr r="C11" s="1"/>
      </tp>
      <tp t="s">
        <v>#N/A N/A</v>
        <stp/>
        <stp>BDP|16795429010550148536</stp>
        <tr r="C96" s="1"/>
      </tp>
      <tp t="s">
        <v>#N/A N/A</v>
        <stp/>
        <stp>BDP|16269822244665931844</stp>
        <tr r="Q11" s="1"/>
      </tp>
      <tp t="s">
        <v>#N/A N/A</v>
        <stp/>
        <stp>BDP|15471233928172739004</stp>
        <tr r="J66" s="1"/>
      </tp>
      <tp t="s">
        <v>#N/A N/A</v>
        <stp/>
        <stp>BDP|12253170479467676427</stp>
        <tr r="J88" s="1"/>
      </tp>
      <tp t="s">
        <v>#N/A Requesting Data...4232826755</v>
        <stp/>
        <stp>BDP|12818563440830149478</stp>
        <tr r="P18" s="1"/>
        <tr r="S9" s="9"/>
      </tp>
      <tp t="s">
        <v>#N/A Requesting Data...3935567484</v>
        <stp/>
        <stp>BDP|10054516724568515882</stp>
        <tr r="P17" s="1"/>
        <tr r="S8" s="9"/>
      </tp>
      <tp t="s">
        <v>#N/A Requesting Data...4032200955</v>
        <stp/>
        <stp>BDP|14522086108485806606</stp>
        <tr r="D30" s="1"/>
        <tr r="J23" s="9"/>
      </tp>
      <tp t="s">
        <v>#N/A N/A</v>
        <stp/>
        <stp>BDP|13772073426153363585</stp>
        <tr r="Q83" s="1"/>
      </tp>
      <tp>
        <v>4.7885</v>
        <stp/>
        <stp>BDP|8210781457650937971|22</stp>
        <stp>NDSF6A Curncy</stp>
        <stp>LAST_PRICE</stp>
        <tr r="H64" s="1"/>
      </tp>
      <tp t="s">
        <v>#N/A N/A</v>
        <stp/>
        <stp>BDP|10135244368167820449</stp>
        <tr r="J72" s="1"/>
      </tp>
      <tp t="s">
        <v>#N/A N/A</v>
        <stp/>
        <stp>BDP|17697762134933067753</stp>
        <tr r="Q6" s="1"/>
      </tp>
      <tp t="s">
        <v>#N/A N/A</v>
        <stp/>
        <stp>BDP|17729208271024655102</stp>
        <tr r="J103" s="1"/>
      </tp>
      <tp t="s">
        <v>#N/A N/A</v>
        <stp/>
        <stp>BDP|5363483060894161263|22</stp>
        <stp>SFSF3A Curncy</stp>
        <stp>LAST_PRICE</stp>
        <tr r="H105" s="1"/>
      </tp>
      <tp t="s">
        <v>#N/A Requesting Data...3770256951</v>
        <stp/>
        <stp>BDP|12462871796334770014</stp>
        <tr r="D77" s="1"/>
      </tp>
      <tp t="s">
        <v>#N/A N/A</v>
        <stp/>
        <stp>BDP|12116262712962534442</stp>
        <tr r="D94" s="1"/>
      </tp>
      <tp t="s">
        <v>#N/A Requesting Data...3937877473</v>
        <stp/>
        <stp>BDP|13138772963006722360</stp>
        <tr r="D18" s="1"/>
        <tr r="U9" s="9"/>
      </tp>
      <tp t="s">
        <v>#N/A Requesting Data...3784810060</v>
        <stp/>
        <stp>BDP|13822266618692240538</stp>
        <tr r="P52" s="1"/>
      </tp>
      <tp t="s">
        <v>#N/A N/A</v>
        <stp/>
        <stp>BDP|17048400544804773446</stp>
        <tr r="P94" s="1"/>
      </tp>
      <tp>
        <v>5.33</v>
        <stp/>
        <stp>BDP|14609990654389697244|22</stp>
        <stp>FEDL01 INDEX</stp>
        <stp>LAST_PRICE</stp>
        <tr r="D24" s="1"/>
      </tp>
      <tp t="s">
        <v>#N/A N/A</v>
        <stp/>
        <stp>BDP|14060187574071250779</stp>
        <tr r="J65" s="1"/>
      </tp>
      <tp>
        <v>4.3650000000000002</v>
        <stp/>
        <stp>BDP|5208482384588937137|22</stp>
        <stp>ADSF1A Curncy</stp>
        <stp>LAST_PRICE</stp>
        <tr r="H48" s="1"/>
      </tp>
      <tp t="s">
        <v>#N/A N/A</v>
        <stp/>
        <stp>BDP|17465520049342156062</stp>
        <tr r="D92" s="1"/>
      </tp>
      <tp t="s">
        <v>#N/A N/A</v>
        <stp/>
        <stp>BDP|11343201908027295018</stp>
        <tr r="Q107" s="1"/>
      </tp>
      <tp t="s">
        <v>#N/A N/A</v>
        <stp/>
        <stp>BDP|16833537451324173602</stp>
        <tr r="C93" s="1"/>
      </tp>
      <tp t="s">
        <v>#N/A N/A</v>
        <stp/>
        <stp>BDP|15280359679197661251</stp>
        <tr r="Q43" s="1"/>
      </tp>
      <tp t="s">
        <v>#N/A N/A</v>
        <stp/>
        <stp>BDP|17388968542629094797</stp>
        <tr r="J29" s="1"/>
      </tp>
      <tp t="s">
        <v>#N/A Requesting Data...4267503182</v>
        <stp/>
        <stp>BDP|13587109977834715557</stp>
        <tr r="D39" s="1"/>
      </tp>
      <tp t="s">
        <v>#N/A Requesting Data...4187428355</v>
        <stp/>
        <stp>BDP|15754600934061394523</stp>
        <tr r="C5" s="1"/>
        <tr r="I7" s="9"/>
      </tp>
      <tp t="s">
        <v>#N/A N/A</v>
        <stp/>
        <stp>BDP|11021991756600977929</stp>
        <tr r="D110" s="1"/>
      </tp>
      <tp t="s">
        <v>#N/A N/A</v>
        <stp/>
        <stp>BDP|15359723242125533723</stp>
        <tr r="D108" s="1"/>
      </tp>
      <tp t="s">
        <v>#N/A Requesting Data...4113615481</v>
        <stp/>
        <stp>BDP|10838583602945269476</stp>
        <tr r="P6" s="1"/>
        <tr r="H8" s="9"/>
      </tp>
      <tp t="s">
        <v>#N/A Requesting Data...4126841245</v>
        <stp/>
        <stp>BDP|12031319345253609258</stp>
        <tr r="P54" s="1"/>
      </tp>
      <tp t="s">
        <v>#N/A Requesting Data...3836953525</v>
        <stp/>
        <stp>BDP|15530669316727397105</stp>
        <tr r="P33" s="1"/>
        <tr r="H26" s="9"/>
      </tp>
      <tp t="s">
        <v>#N/A N/A</v>
        <stp/>
        <stp>BDP|16086124014767861478</stp>
        <tr r="Q5" s="1"/>
      </tp>
      <tp t="s">
        <v>#N/A N/A</v>
        <stp/>
        <stp>BDP|15514841964697594982</stp>
        <tr r="Q61" s="1"/>
      </tp>
      <tp t="s">
        <v>#N/A N/A</v>
        <stp/>
        <stp>BDP|13354336550278305888</stp>
        <tr r="Q103" s="1"/>
      </tp>
      <tp>
        <v>3.7439</v>
        <stp/>
        <stp>BDP|3798055120343764322|22</stp>
        <stp>CDSF7A Curncy</stp>
        <stp>LAST_PRICE</stp>
        <tr r="H43" s="1"/>
      </tp>
      <tp t="s">
        <v>#N/A N/A</v>
        <stp/>
        <stp>BDP|13340741872934675294</stp>
        <tr r="Q85" s="1"/>
      </tp>
      <tp t="s">
        <v>#N/A N/A</v>
        <stp/>
        <stp>BDP|10096282037213176738</stp>
        <tr r="D81" s="1"/>
      </tp>
      <tp t="s">
        <v>#N/A Requesting Data...3970762128</v>
        <stp/>
        <stp>BDP|10390305669172509230</stp>
        <tr r="D75" s="1"/>
      </tp>
      <tp t="s">
        <v>#N/A N/A</v>
        <stp/>
        <stp>BDP|11207519285990305991</stp>
        <tr r="Q98" s="1"/>
      </tp>
      <tp t="s">
        <v>#N/A Requesting Data...4186890626</v>
        <stp/>
        <stp>BDP|13389175148061247204</stp>
        <tr r="P48" s="1"/>
      </tp>
      <tp t="s">
        <v>#N/A Requesting Data...4150363273</v>
        <stp/>
        <stp>BDP|14291554509954861085</stp>
        <tr r="C8" s="1"/>
        <tr r="I10" s="9"/>
      </tp>
      <tp t="s">
        <v>#N/A N/A</v>
        <stp/>
        <stp>BDP|12115576559286830167</stp>
        <tr r="D107" s="1"/>
      </tp>
      <tp t="s">
        <v>#N/A N/A</v>
        <stp/>
        <stp>BDP|7991665646753796525|22</stp>
        <stp>SFSF1A Curncy</stp>
        <stp>LAST_PRICE</stp>
        <tr r="H103" s="1"/>
      </tp>
      <tp t="s">
        <v>#N/A Requesting Data...3893226548</v>
        <stp/>
        <stp>BDP|15701356324909700817</stp>
        <tr r="D17" s="1"/>
        <tr r="U8" s="9"/>
      </tp>
      <tp t="s">
        <v>#N/A N/A</v>
        <stp/>
        <stp>BDP|14729700770320105163</stp>
        <tr r="Q22" s="1"/>
      </tp>
      <tp t="s">
        <v>#N/A N/A</v>
        <stp/>
        <stp>BDP|10396078749972849366</stp>
        <tr r="Q17" s="1"/>
      </tp>
      <tp t="s">
        <v>#N/A Requesting Data...3842983735</v>
        <stp/>
        <stp>BDP|16328593612554989348</stp>
        <tr r="C72" s="1"/>
      </tp>
      <tp t="s">
        <v>#N/A Requesting Data...3962379829</v>
        <stp/>
        <stp>BDP|12789141851475525615</stp>
        <tr r="D11" s="1"/>
        <tr r="J13" s="9"/>
      </tp>
      <tp t="s">
        <v>#N/A Requesting Data...4239089605</v>
        <stp/>
        <stp>BDP|16185402206691276632</stp>
        <tr r="C33" s="1"/>
        <tr r="I26" s="9"/>
      </tp>
      <tp t="s">
        <v>#N/A N/A</v>
        <stp/>
        <stp>BDP|2811830795573140353|22</stp>
        <stp>SFSF6A Curncy</stp>
        <stp>LAST_PRICE</stp>
        <tr r="H108" s="1"/>
      </tp>
      <tp t="s">
        <v>#N/A N/A</v>
        <stp/>
        <stp>BDP|16637255115666458640</stp>
        <tr r="J61" s="1"/>
      </tp>
    </main>
    <main first="bofaddin.rtdserver">
      <tp>
        <v>4.5</v>
        <stp/>
        <stp>BDP|3463806500883740776|22</stp>
        <stp>NOWA INDEX</stp>
        <stp>LAST_PRICE</stp>
        <tr r="H79" s="1"/>
      </tp>
      <tp>
        <v>4.4059999999999997</v>
        <stp/>
        <stp>BDP|659887042132516127|22</stp>
        <stp>GPSF8A Curncy</stp>
        <stp>LAST_PRICE</stp>
        <tr r="H11" s="1"/>
      </tp>
      <tp>
        <v>4.7850000000000001</v>
        <stp/>
        <stp>BDP|776822316515337698|22</stp>
        <stp>GPSF5A Curncy</stp>
        <stp>LAST_PRICE</stp>
        <tr r="H8" s="1"/>
      </tp>
      <tp t="s">
        <v>#N/A Requesting Data...3825843384</v>
        <stp/>
        <stp>BDP|2621373657164449</stp>
        <tr r="P50" s="1"/>
      </tp>
      <tp>
        <v>-1.4999999999999999E-2</v>
        <stp/>
        <stp>BDP|15682420985520831147|22</stp>
        <stp>ADSF4A Curncy</stp>
        <stp>RT_PX_CHG_NET_1D</stp>
        <tr r="M51" s="1"/>
      </tp>
      <tp>
        <v>-8.9999999999999993E-3</v>
        <stp/>
        <stp>BDP|16586545734979060328|22</stp>
        <stp>CDSF3A Curncy</stp>
        <stp>RT_PX_CHG_NET_1D</stp>
        <tr r="M39" s="1"/>
      </tp>
      <tp>
        <v>3.4000000000000002E-2</v>
        <stp/>
        <stp>BDP|13397513942257418252|22</stp>
        <stp>GPSF3A Curncy</stp>
        <stp>RT_PX_CHG_NET_1D</stp>
        <tr r="G8" s="9"/>
        <tr r="M6" s="1"/>
      </tp>
      <tp t="s">
        <v>#N/A N/A</v>
        <stp/>
        <stp>BDP|18135994999131997554|22</stp>
        <stp>SFSF1A Curncy</stp>
        <stp>RT_PX_CHG_NET_1D</stp>
        <tr r="M103" s="1"/>
      </tp>
      <tp>
        <v>4.9470000000000001</v>
        <stp/>
        <stp>BDP|194447092180578684|22</stp>
        <stp>NDSF5A Curncy</stp>
        <stp>LAST_PRICE</stp>
        <tr r="H63" s="1"/>
      </tp>
      <tp>
        <v>2.5999999999999999E-2</v>
        <stp/>
        <stp>BDP|12220058300621136663|22</stp>
        <stp>NKSF6A Curncy</stp>
        <stp>RT_PX_CHG_NET_1D</stp>
        <tr r="M86" s="1"/>
      </tp>
      <tp>
        <v>4.0000000000000001E-3</v>
        <stp/>
        <stp>BDP|9305261826542135243|22</stp>
        <stp>ESTRON Index</stp>
        <stp>RT_PX_CHG_NET_1D</stp>
        <tr r="R4" s="9"/>
      </tp>
      <tp>
        <v>4.1900000000000004</v>
        <stp/>
        <stp>BDP|490988669353913114|22</stp>
        <stp>ADSF5A Curncy</stp>
        <stp>LAST_PRICE</stp>
        <tr r="H52" s="1"/>
      </tp>
      <tp>
        <v>-1.4999999999999999E-2</v>
        <stp/>
        <stp>BDP|18312491223399055088|22</stp>
        <stp>ADSF3A Curncy</stp>
        <stp>RT_PX_CHG_NET_1D</stp>
        <tr r="M50" s="1"/>
      </tp>
      <tp>
        <v>3.0000000000000001E-3</v>
        <stp/>
        <stp>BDP|11887513149309600587|22</stp>
        <stp>NKSF3A Curncy</stp>
        <stp>RT_PX_CHG_NET_1D</stp>
        <tr r="M83" s="1"/>
      </tp>
      <tp>
        <v>-2.9499999999999998E-2</v>
        <stp/>
        <stp>BDP|16646804978131362808|22</stp>
        <stp>CDSF5A Curncy</stp>
        <stp>RT_PX_CHG_NET_1D</stp>
        <tr r="M41" s="1"/>
      </tp>
      <tp>
        <v>4.9000000000000002E-2</v>
        <stp/>
        <stp>BDP|14588572967213851632|22</stp>
        <stp>GPSF2A Curncy</stp>
        <stp>RT_PX_CHG_NET_1D</stp>
        <tr r="G7" s="9"/>
        <tr r="M5" s="1"/>
      </tp>
      <tp>
        <v>3.1E-2</v>
        <stp/>
        <stp>BDP|11410095942116867593|22</stp>
        <stp>GPSF4A Curncy</stp>
        <stp>RT_PX_CHG_NET_1D</stp>
        <tr r="G9" s="9"/>
        <tr r="M7" s="1"/>
      </tp>
      <tp>
        <v>0</v>
        <stp/>
        <stp>BDP|15189168779406208954|22</stp>
        <stp>ADSF2A Curncy</stp>
        <stp>RT_PX_CHG_NET_1D</stp>
        <tr r="M49" s="1"/>
      </tp>
      <tp>
        <v>3.3000000000000002E-2</v>
        <stp/>
        <stp>BDP|17347594877193714210|22</stp>
        <stp>GPSF7A Curncy</stp>
        <stp>RT_PX_CHG_NET_1D</stp>
        <tr r="G12" s="9"/>
        <tr r="M10" s="1"/>
      </tp>
      <tp t="s">
        <v>#N/A N/A</v>
        <stp/>
        <stp>BDP|16209391811306162914|22</stp>
        <stp>SFSF6A Curncy</stp>
        <stp>RT_PX_CHG_NET_1D</stp>
        <tr r="M108" s="1"/>
      </tp>
      <tp>
        <v>-4.2999999999999997E-2</v>
        <stp/>
        <stp>BDP|13809501726316269665|22</stp>
        <stp>NDSF6A Curncy</stp>
        <stp>RT_PX_CHG_NET_1D</stp>
        <tr r="M64" s="1"/>
      </tp>
      <tp>
        <v>1.2E-2</v>
        <stp/>
        <stp>BDP|17696654061981054650|22</stp>
        <stp>EESF7A Curncy</stp>
        <stp>RT_PX_CHG_NET_1D</stp>
        <tr r="R12" s="9"/>
        <tr r="M21" s="1"/>
      </tp>
      <tp>
        <v>1.2E-2</v>
        <stp/>
        <stp>BDP|17328507621245975791|22</stp>
        <stp>GPSF1A Curncy</stp>
        <stp>RT_PX_CHG_NET_1D</stp>
        <tr r="G6" s="9"/>
        <tr r="M4" s="1"/>
      </tp>
      <tp t="s">
        <v>#N/A N/A</v>
        <stp/>
        <stp>BDP|15609251667704302117|22</stp>
        <stp>SFSF5A Curncy</stp>
        <stp>RT_PX_CHG_NET_1D</stp>
        <tr r="M107" s="1"/>
      </tp>
      <tp>
        <v>-8.0000000000000002E-3</v>
        <stp/>
        <stp>BDP|16017987562250424937|22</stp>
        <stp>SKSF6A Curncy</stp>
        <stp>RT_PX_CHG_NET_1D</stp>
        <tr r="M97" s="1"/>
      </tp>
      <tp t="s">
        <v>#N/A N/A</v>
        <stp/>
        <stp>BDP|15211492437345163107|22</stp>
        <stp>SFSF3A Curncy</stp>
        <stp>RT_PX_CHG_NET_1D</stp>
        <tr r="M105" s="1"/>
      </tp>
      <tp>
        <v>3.5999999999999997E-2</v>
        <stp/>
        <stp>BDP|11785121481834513992|22</stp>
        <stp>GPSF8A Curncy</stp>
        <stp>RT_PX_CHG_NET_1D</stp>
        <tr r="G13" s="9"/>
        <tr r="M11" s="1"/>
      </tp>
      <tp>
        <v>5.0000000000000001E-3</v>
        <stp/>
        <stp>BDP|14254768653715597130|22</stp>
        <stp>NKSF4A Curncy</stp>
        <stp>RT_PX_CHG_NET_1D</stp>
        <tr r="M84" s="1"/>
      </tp>
      <tp>
        <v>-9.6299999999999997E-2</v>
        <stp/>
        <stp>BDP|10336196046374261344|22</stp>
        <stp>CDSF8A Curncy</stp>
        <stp>RT_PX_CHG_NET_1D</stp>
        <tr r="M44" s="1"/>
      </tp>
      <tp>
        <v>-8.3099999999999993E-2</v>
        <stp/>
        <stp>BDP|10193988283721751817|22</stp>
        <stp>CDSF7A Curncy</stp>
        <stp>RT_PX_CHG_NET_1D</stp>
        <tr r="M43" s="1"/>
      </tp>
      <tp t="s">
        <v>#N/A Invalid Security</v>
        <stp/>
        <stp>BDP|13636786140019120203|22</stp>
        <stp>NKSF8A Curncy</stp>
        <stp>RT_PX_CHG_NET_1D</stp>
        <tr r="M88" s="1"/>
      </tp>
      <tp>
        <v>1.23E-2</v>
        <stp/>
        <stp>BDP|11624747788206562075|22</stp>
        <stp>EESF5A Curncy</stp>
        <stp>RT_PX_CHG_NET_1D</stp>
        <tr r="R10" s="9"/>
        <tr r="M19" s="1"/>
      </tp>
      <tp t="s">
        <v>#N/A N/A</v>
        <stp/>
        <stp>BDP|12596005843938052174|22</stp>
        <stp>SFSF2A Curncy</stp>
        <stp>RT_PX_CHG_NET_1D</stp>
        <tr r="M104" s="1"/>
      </tp>
      <tp t="s">
        <v>#N/A N/A</v>
        <stp/>
        <stp>BDP|17545057500290526497|22</stp>
        <stp>SFSF7A Curncy</stp>
        <stp>RT_PX_CHG_NET_1D</stp>
        <tr r="M109" s="1"/>
      </tp>
      <tp t="s">
        <v>#N/A Real Time</v>
        <stp/>
        <stp>BDP|5683430987336021855|22</stp>
        <stp>SRFXON3 INDEX</stp>
        <stp>LAST_PRICE</stp>
        <tr r="H101" s="1"/>
      </tp>
      <tp>
        <v>3.6999999999999998E-2</v>
        <stp/>
        <stp>BDP|18391917949978511853|22</stp>
        <stp>ADSF1A Curncy</stp>
        <stp>RT_PX_CHG_NET_1D</stp>
        <tr r="M48" s="1"/>
      </tp>
      <tp t="s">
        <v>#N/A N/A</v>
        <stp/>
        <stp>BDP|10875209224880552676|22</stp>
        <stp>NKSF7A Curncy</stp>
        <stp>RT_PX_CHG_NET_1D</stp>
        <tr r="M87" s="1"/>
      </tp>
      <tp>
        <v>0</v>
        <stp/>
        <stp>BDP|14574975634192914727|22</stp>
        <stp>NKSF1A Curncy</stp>
        <stp>RT_PX_CHG_NET_1D</stp>
        <tr r="M81" s="1"/>
      </tp>
      <tp>
        <v>3.6097000000000001</v>
        <stp/>
        <stp>BDP|461349622322814622|22</stp>
        <stp>CDSF8A Curncy</stp>
        <stp>LAST_PRICE</stp>
        <tr r="H44" s="1"/>
      </tp>
      <tp>
        <v>1E-3</v>
        <stp/>
        <stp>BDP|16630644429841902259|22</stp>
        <stp>SKSF1A Curncy</stp>
        <stp>RT_PX_CHG_NET_1D</stp>
        <tr r="M92" s="1"/>
      </tp>
      <tp>
        <v>8.3000000000000001E-3</v>
        <stp/>
        <stp>BDP|14911093990249747033|22</stp>
        <stp>EESF4A Curncy</stp>
        <stp>RT_PX_CHG_NET_1D</stp>
        <tr r="R9" s="9"/>
        <tr r="M18" s="1"/>
      </tp>
      <tp t="s">
        <v>#N/A N/A</v>
        <stp/>
        <stp>BDP|8476392786887363808</stp>
        <tr r="P95" s="1"/>
      </tp>
      <tp t="s">
        <v>#N/A N/A</v>
        <stp/>
        <stp>BDP|9592839051538089081</stp>
        <tr r="D96" s="1"/>
      </tp>
      <tp t="s">
        <v>#N/A N/A</v>
        <stp/>
        <stp>BDP|5036737435139020498</stp>
        <tr r="J30" s="1"/>
      </tp>
      <tp t="s">
        <v>#N/A Requesting Data...4283931117</v>
        <stp/>
        <stp>BDP|2859410496523338032</stp>
        <tr r="D43" s="1"/>
      </tp>
      <tp t="s">
        <v>#N/A Invalid Security</v>
        <stp/>
        <stp>BDP|11239522680149146217|22</stp>
        <stp>SKSF7A Curncy</stp>
        <stp>LAST_PRICE</stp>
        <tr r="H98" s="1"/>
      </tp>
      <tp>
        <v>4.4977</v>
        <stp/>
        <stp>BDP|14996235614509905678|22</stp>
        <stp>NDSF8A Curncy</stp>
        <stp>LAST_PRICE</stp>
        <tr r="H66" s="1"/>
      </tp>
      <tp t="s">
        <v>#N/A Requesting Data...4004983346</v>
        <stp/>
        <stp>BDP|8250132328932729528</stp>
        <tr r="P60" s="1"/>
      </tp>
      <tp t="s">
        <v>#N/A N/A</v>
        <stp/>
        <stp>BDP|8525128701344078154</stp>
        <tr r="J27" s="1"/>
      </tp>
      <tp t="s">
        <v>#N/A Requesting Data...4118777820</v>
        <stp/>
        <stp>BDP|7645890540757875048</stp>
        <tr r="P40" s="1"/>
      </tp>
      <tp t="s">
        <v>#N/A N/A</v>
        <stp/>
        <stp>BDP|4617496525569041796</stp>
        <tr r="J59" s="1"/>
      </tp>
      <tp t="s">
        <v>#N/A Requesting Data...4218256017</v>
        <stp/>
        <stp>BDP|7986515546289839361</stp>
        <tr r="D70" s="1"/>
      </tp>
      <tp t="s">
        <v>#N/A Requesting Data...4211127777</v>
        <stp/>
        <stp>BDP|8295793038648344806</stp>
        <tr r="C75" s="1"/>
      </tp>
      <tp t="s">
        <v>#N/A Requesting Data...3906670206</v>
        <stp/>
        <stp>BDP|2388649990363282233</stp>
        <tr r="P53" s="1"/>
      </tp>
      <tp t="s">
        <v>#N/A N/A</v>
        <stp/>
        <stp>BDP|6433960664011172413</stp>
        <tr r="Q9" s="1"/>
      </tp>
      <tp t="s">
        <v>#N/A N/A</v>
        <stp/>
        <stp>BDP|4944584720587392851</stp>
        <tr r="Q64" s="1"/>
      </tp>
      <tp t="s">
        <v>#N/A Requesting Data...4058107248</v>
        <stp/>
        <stp>BDP|8635092150617058759</stp>
        <tr r="D16" s="1"/>
        <tr r="U7" s="9"/>
      </tp>
      <tp t="s">
        <v>#N/A Requesting Data...3946962638</v>
        <stp/>
        <stp>BDP|7342682977173157876</stp>
        <tr r="P31" s="1"/>
        <tr r="H24" s="9"/>
      </tp>
      <tp t="s">
        <v>#N/A N/A</v>
        <stp/>
        <stp>BDP|8283701034949728881</stp>
        <tr r="J40" s="1"/>
      </tp>
      <tp t="s">
        <v>#N/A N/A</v>
        <stp/>
        <stp>BDP|5495124406291138837</stp>
        <tr r="J5" s="1"/>
      </tp>
      <tp>
        <v>4.3620000000000001</v>
        <stp/>
        <stp>BDP|16020837156206983435|22</stp>
        <stp>ADSF2A Curncy</stp>
        <stp>LAST_PRICE</stp>
        <tr r="H49" s="1"/>
      </tp>
      <tp>
        <v>4.1210000000000004</v>
        <stp/>
        <stp>BDP|11551168538158341249|22</stp>
        <stp>CDSF4A Curncy</stp>
        <stp>LAST_PRICE</stp>
        <tr r="H40" s="1"/>
      </tp>
      <tp t="s">
        <v>#N/A N/A</v>
        <stp/>
        <stp>BDP|7239315610051008958</stp>
        <tr r="J37" s="1"/>
      </tp>
      <tp t="s">
        <v>#N/A N/A</v>
        <stp/>
        <stp>BDP|1738939744635778419</stp>
        <tr r="Q20" s="1"/>
      </tp>
      <tp t="s">
        <v>#N/A N/A</v>
        <stp/>
        <stp>BDP|7586949368993997674</stp>
        <tr r="Q51" s="1"/>
      </tp>
      <tp t="s">
        <v>#N/A N/A</v>
        <stp/>
        <stp>BDP|8758586917029460888</stp>
        <tr r="J53" s="1"/>
      </tp>
      <tp t="s">
        <v>#N/A Requesting Data...3933474254</v>
        <stp/>
        <stp>BDP|6364118370038288549</stp>
        <tr r="C71" s="1"/>
      </tp>
      <tp t="s">
        <v>#N/A N/A</v>
        <stp/>
        <stp>BDP|4411704984581337772</stp>
        <tr r="Q39" s="1"/>
      </tp>
      <tp t="s">
        <v>#N/A N/A</v>
        <stp/>
        <stp>BDP|9611764704694978796</stp>
        <tr r="Q60" s="1"/>
      </tp>
      <tp>
        <v>0</v>
        <stp/>
        <stp>BDP|6529293492909911664|22</stp>
        <stp>USSOFED5 Curncy</stp>
        <stp>RT_PX_CHG_NET_1D</stp>
        <tr r="M30" s="1"/>
        <tr r="G23" s="9"/>
      </tp>
      <tp t="s">
        <v>#N/A N/A</v>
        <stp/>
        <stp>BDP|5606160123869837111</stp>
        <tr r="D95" s="1"/>
      </tp>
      <tp t="s">
        <v>#N/A Requesting Data...4232117024</v>
        <stp/>
        <stp>BDP|9545182996506125912</stp>
        <tr r="C9" s="1"/>
        <tr r="I11" s="9"/>
      </tp>
      <tp>
        <v>2.8010000000000002</v>
        <stp/>
        <stp>BDP|11077272328629082380|22</stp>
        <stp>EESF8A Curncy</stp>
        <stp>LAST_PRICE</stp>
        <tr r="H22" s="1"/>
      </tp>
      <tp t="s">
        <v>#N/A N/A</v>
        <stp/>
        <stp>BDP|7065785267981221933</stp>
        <tr r="P85" s="1"/>
      </tp>
      <tp t="s">
        <v>#N/A N/A</v>
        <stp/>
        <stp>BDP|5504081180833169029</stp>
        <tr r="J44" s="1"/>
      </tp>
      <tp t="s">
        <v>#N/A N/A</v>
        <stp/>
        <stp>BDP|6621147998001626132</stp>
        <tr r="P93" s="1"/>
      </tp>
      <tp t="s">
        <v>#N/A Requesting Data...3881100429</v>
        <stp/>
        <stp>BDP|3069901058910561117</stp>
        <tr r="C21" s="1"/>
        <tr r="T12" s="9"/>
      </tp>
      <tp t="s">
        <v>#N/A N/A</v>
        <stp/>
        <stp>BDP|3169547850159467411</stp>
        <tr r="Q26" s="1"/>
      </tp>
      <tp t="s">
        <v>#N/A Requesting Data...4220484267</v>
        <stp/>
        <stp>BDP|5563773366953176935</stp>
        <tr r="P28" s="1"/>
        <tr r="H21" s="9"/>
      </tp>
      <tp t="s">
        <v>#N/A N/A</v>
        <stp/>
        <stp>BDP|5633299302089107094</stp>
        <tr r="D82" s="1"/>
      </tp>
      <tp t="s">
        <v>#N/A Requesting Data...4013414750</v>
        <stp/>
        <stp>BDP|9915064008734607341</stp>
        <tr r="D51" s="1"/>
      </tp>
      <tp>
        <v>0</v>
        <stp/>
        <stp>BDP|9167158184623913250|22</stp>
        <stp>USSOFED4 Curncy</stp>
        <stp>RT_PX_CHG_NET_1D</stp>
        <tr r="M29" s="1"/>
        <tr r="G22" s="9"/>
      </tp>
      <tp>
        <v>3.6659999999999999</v>
        <stp/>
        <stp>BDP|15854219342551243290|22</stp>
        <stp>ESTRON Index</stp>
        <stp>LAST_PRICE</stp>
        <tr r="O4" s="9"/>
      </tp>
      <tp>
        <v>2.895</v>
        <stp/>
        <stp>BDP|16616278077414298345|22</stp>
        <stp>SKSF6A Curncy</stp>
        <stp>LAST_PRICE</stp>
        <tr r="H97" s="1"/>
      </tp>
      <tp t="s">
        <v>#N/A N/A</v>
        <stp/>
        <stp>BDP|6682905132163832015</stp>
        <tr r="J26" s="1"/>
      </tp>
      <tp t="s">
        <v>#N/A N/A</v>
        <stp/>
        <stp>BDP|1573421969519816549</stp>
        <tr r="Q94" s="1"/>
      </tp>
      <tp t="s">
        <v>#N/A Requesting Data...4029654366</v>
        <stp/>
        <stp>BDP|8616085543615405682</stp>
        <tr r="D19" s="1"/>
        <tr r="U10" s="9"/>
      </tp>
      <tp t="s">
        <v>#N/A N/A</v>
        <stp/>
        <stp>BDP|3263085742308945069</stp>
        <tr r="Q8" s="1"/>
      </tp>
      <tp t="s">
        <v>#N/A N/A</v>
        <stp/>
        <stp>BDP|7041348438299378186</stp>
        <tr r="Q106" s="1"/>
      </tp>
      <tp t="s">
        <v>#N/A N/A</v>
        <stp/>
        <stp>BDP|6706732464560441818</stp>
        <tr r="P86" s="1"/>
      </tp>
      <tp t="s">
        <v>#N/A N/A</v>
        <stp/>
        <stp>BDP|8001774960067744155</stp>
        <tr r="P81" s="1"/>
      </tp>
      <tp t="s">
        <v>#N/A Requesting Data...3971290232</v>
        <stp/>
        <stp>BDP|5951470085440656682</stp>
        <tr r="D37" s="1"/>
      </tp>
      <tp>
        <v>5.3212000000000002</v>
        <stp/>
        <stp>BDP|16943008412096016622|22</stp>
        <stp>USSOFED1 Curncy</stp>
        <stp>LAST_PRICE</stp>
        <tr r="H26" s="1"/>
      </tp>
      <tp t="s">
        <v>#N/A Requesting Data...4035477432</v>
        <stp/>
        <stp>BDP|1484905045553307791</stp>
        <tr r="P19" s="1"/>
        <tr r="S10" s="9"/>
      </tp>
      <tp>
        <v>3.266</v>
        <stp/>
        <stp>BDP|10622669367885234626|22</stp>
        <stp>SKSF3A Curncy</stp>
        <stp>LAST_PRICE</stp>
        <tr r="H94" s="1"/>
      </tp>
      <tp t="s">
        <v>#N/A N/A</v>
        <stp/>
        <stp>BDP|9888642514465185327</stp>
        <tr r="D85" s="1"/>
      </tp>
      <tp t="s">
        <v>#N/A N/A</v>
        <stp/>
        <stp>BDP|15244347942228154903|22</stp>
        <stp>NKSF7A Curncy</stp>
        <stp>LAST_PRICE</stp>
        <tr r="H87" s="1"/>
      </tp>
      <tp t="s">
        <v>#N/A Requesting Data...4036055764</v>
        <stp/>
        <stp>BDP|1148279153856874847</stp>
        <tr r="P21" s="1"/>
        <tr r="S12" s="9"/>
      </tp>
      <tp t="s">
        <v>#N/A Requesting Data...3980325219</v>
        <stp/>
        <stp>BDP|9930745503971540754</stp>
        <tr r="P106" s="1"/>
      </tp>
      <tp t="s">
        <v>#N/A N/A</v>
        <stp/>
        <stp>BDP|3447794912428928593</stp>
        <tr r="J50" s="1"/>
      </tp>
      <tp t="s">
        <v>#N/A N/A</v>
        <stp/>
        <stp>BDP|8252844874327944888</stp>
        <tr r="D97" s="1"/>
      </tp>
      <tp t="s">
        <v>#N/A N/A</v>
        <stp/>
        <stp>BDP|7694953843747322508</stp>
        <tr r="Q96" s="1"/>
      </tp>
      <tp t="s">
        <v>#N/A Requesting Data...4087509923</v>
        <stp/>
        <stp>BDP|8809862370909130680</stp>
        <tr r="C28" s="1"/>
        <tr r="I21" s="9"/>
      </tp>
      <tp t="s">
        <v>#N/A Requesting Data...4241938081</v>
        <stp/>
        <stp>BDP|8280147111141623152</stp>
        <tr r="C70" s="1"/>
      </tp>
      <tp>
        <v>4.4131999999999998</v>
        <stp/>
        <stp>BDP|17482446307717774590|22</stp>
        <stp>USSOFED7 Curncy</stp>
        <stp>LAST_PRICE</stp>
        <tr r="H32" s="1"/>
      </tp>
      <tp t="s">
        <v>#N/A N/A</v>
        <stp/>
        <stp>BDP|9431955110361942939</stp>
        <tr r="Q10" s="1"/>
      </tp>
      <tp t="s">
        <v>#N/A N/A</v>
        <stp/>
        <stp>BDP|9160142827154577798</stp>
        <tr r="Q41" s="1"/>
      </tp>
      <tp t="s">
        <v>#N/A N/A</v>
        <stp/>
        <stp>BDP|9916444221547734165</stp>
        <tr r="Q33" s="1"/>
      </tp>
      <tp t="s">
        <v>#N/A Requesting Data...4061468317</v>
        <stp/>
        <stp>BDP|3787932872127413312</stp>
        <tr r="D9" s="1"/>
        <tr r="J11" s="9"/>
      </tp>
      <tp t="s">
        <v>#N/A N/A</v>
        <stp/>
        <stp>BDP|8604205233057299740</stp>
        <tr r="J70" s="1"/>
      </tp>
      <tp t="s">
        <v>#N/A N/A</v>
        <stp/>
        <stp>BDP|2754234252709040553</stp>
        <tr r="P107" s="1"/>
      </tp>
      <tp t="s">
        <v>#N/A N/A</v>
        <stp/>
        <stp>BDP|6117262578612564890</stp>
        <tr r="J86" s="1"/>
      </tp>
      <tp t="s">
        <v>#N/A N/A</v>
        <stp/>
        <stp>BDP|8263378044090825692</stp>
        <tr r="Q97" s="1"/>
      </tp>
      <tp t="s">
        <v>#N/A N/A</v>
        <stp/>
        <stp>BDP|9276884140604936853</stp>
        <tr r="C94" s="1"/>
      </tp>
      <tp t="s">
        <v>#N/A N/A</v>
        <stp/>
        <stp>BDP|6860171479540698958</stp>
        <tr r="J108" s="1"/>
      </tp>
      <tp>
        <v>0</v>
        <stp/>
        <stp>BDP|4359397984629418080|22</stp>
        <stp>USSOFED3 Curncy</stp>
        <stp>RT_PX_CHG_NET_1D</stp>
        <tr r="M28" s="1"/>
        <tr r="G21" s="9"/>
      </tp>
      <tp t="s">
        <v>#N/A N/A</v>
        <stp/>
        <stp>BDP|9440576260201980118</stp>
        <tr r="P96" s="1"/>
      </tp>
      <tp t="s">
        <v>#N/A Requesting Data...4023432128</v>
        <stp/>
        <stp>BDP|9100416618263459525</stp>
        <tr r="P73" s="1"/>
      </tp>
      <tp t="s">
        <v>#N/A Requesting Data...4264303108</v>
        <stp/>
        <stp>BDP|4473089809886305896</stp>
        <tr r="C63" s="1"/>
      </tp>
      <tp t="s">
        <v>#N/A N/A</v>
        <stp/>
        <stp>BDP|1162194024591761969</stp>
        <tr r="J98" s="1"/>
      </tp>
      <tp t="s">
        <v>#N/A N/A</v>
        <stp/>
        <stp>BDP|9024138628679010985</stp>
        <tr r="Q62" s="1"/>
      </tp>
      <tp>
        <v>4.45</v>
        <stp/>
        <stp>BDP|12409620570378825512|22</stp>
        <stp>CDSF2A Curncy</stp>
        <stp>LAST_PRICE</stp>
        <tr r="H38" s="1"/>
      </tp>
      <tp t="s">
        <v>#N/A Requesting Data...4265193313</v>
        <stp/>
        <stp>BDP|6564323096364634246</stp>
        <tr r="C48" s="1"/>
      </tp>
      <tp t="s">
        <v>#N/A Requesting Data...4109566718</v>
        <stp/>
        <stp>BDP|7746615386373798014</stp>
        <tr r="P61" s="1"/>
      </tp>
      <tp t="s">
        <v>#N/A N/A</v>
        <stp/>
        <stp>BDP|4691251171883329865</stp>
        <tr r="Q93" s="1"/>
      </tp>
      <tp t="s">
        <v>#N/A Requesting Data...4080160037</v>
        <stp/>
        <stp>BDP|1989010846026281986</stp>
        <tr r="P55" s="1"/>
      </tp>
      <tp t="s">
        <v>#N/A N/A</v>
        <stp/>
        <stp>BDP|2455107330852996880</stp>
        <tr r="Q29" s="1"/>
      </tp>
      <tp>
        <v>3.6659999999999999</v>
        <stp/>
        <stp>BDP|1155400524996829097|22</stp>
        <stp>ESTRON INDEX</stp>
        <stp>LAST_PRICE</stp>
        <tr r="D13" s="1"/>
      </tp>
      <tp t="s">
        <v>#N/A N/A</v>
        <stp/>
        <stp>BDP|16205530037079727456|22</stp>
        <stp>SFSF7A Curncy</stp>
        <stp>LAST_PRICE</stp>
        <tr r="H109" s="1"/>
      </tp>
      <tp t="s">
        <v>#N/A N/A</v>
        <stp/>
        <stp>BDP|4206035896211860714</stp>
        <tr r="J105" s="1"/>
      </tp>
      <tp t="s">
        <v>#N/A Requesting Data...3932912904</v>
        <stp/>
        <stp>BDP|7950692955718917731</stp>
        <tr r="P39" s="1"/>
      </tp>
      <tp t="s">
        <v>#N/A N/A</v>
        <stp/>
        <stp>BDP|4614205083251143443</stp>
        <tr r="J110" s="1"/>
      </tp>
      <tp t="s">
        <v>#N/A N/A</v>
        <stp/>
        <stp>BDP|4425413723700638907</stp>
        <tr r="D98" s="1"/>
      </tp>
      <tp t="s">
        <v>#N/A N/A</v>
        <stp/>
        <stp>BDP|7923062964719333399</stp>
        <tr r="J31" s="1"/>
      </tp>
      <tp t="s">
        <v>#N/A N/A</v>
        <stp/>
        <stp>BDP|9976580460332469326</stp>
        <tr r="Q82" s="1"/>
      </tp>
      <tp t="s">
        <v>#N/A Requesting Data...4132904184</v>
        <stp/>
        <stp>BDP|9414241816017816949</stp>
        <tr r="D20" s="1"/>
        <tr r="U11" s="9"/>
      </tp>
      <tp t="s">
        <v>#N/A Requesting Data...4280039060</v>
        <stp/>
        <stp>BDP|2248131769985434460</stp>
        <tr r="C38" s="1"/>
      </tp>
      <tp t="s">
        <v>#N/A N/A</v>
        <stp/>
        <stp>BDP|4246026116963978266</stp>
        <tr r="Q28" s="1"/>
      </tp>
      <tp t="s">
        <v>#N/A Requesting Data...4065749258</v>
        <stp/>
        <stp>BDP|7937211957065282148</stp>
        <tr r="C61" s="1"/>
      </tp>
      <tp t="s">
        <v>#N/A Requesting Data...4104399594</v>
        <stp/>
        <stp>BDP|7853317867133199509</stp>
        <tr r="C74" s="1"/>
      </tp>
      <tp t="s">
        <v>#N/A N/A</v>
        <stp/>
        <stp>BDP|7928969514609166270</stp>
        <tr r="C88" s="1"/>
      </tp>
      <tp t="s">
        <v>#N/A N/A</v>
        <stp/>
        <stp>BDP|8568864682288261414</stp>
        <tr r="J9" s="1"/>
      </tp>
      <tp t="s">
        <v>#N/A Requesting Data...3961028518</v>
        <stp/>
        <stp>BDP|2776910842989754208</stp>
        <tr r="D29" s="1"/>
        <tr r="J22" s="9"/>
      </tp>
      <tp>
        <v>4.29</v>
        <stp/>
        <stp>BDP|13699993771748781558|22</stp>
        <stp>CDSF3A Curncy</stp>
        <stp>LAST_PRICE</stp>
        <tr r="H39" s="1"/>
      </tp>
      <tp t="s">
        <v>#N/A N/A</v>
        <stp/>
        <stp>BDP|6400682209253330761</stp>
        <tr r="Q30" s="1"/>
      </tp>
      <tp t="s">
        <v>#N/A N/A</v>
        <stp/>
        <stp>BDP|8775095768112576821</stp>
        <tr r="J106" s="1"/>
      </tp>
      <tp t="s">
        <v>#N/A Requesting Data...4260339804</v>
        <stp/>
        <stp>BDP|1217009943802207353</stp>
        <tr r="D8" s="1"/>
        <tr r="J10" s="9"/>
      </tp>
      <tp t="s">
        <v>#N/A N/A</v>
        <stp/>
        <stp>BDP|7583705006584304045</stp>
        <tr r="Q18" s="1"/>
      </tp>
      <tp t="s">
        <v>#N/A Requesting Data...4042279920</v>
        <stp/>
        <stp>BDP|7299783392484559986</stp>
        <tr r="C37" s="1"/>
      </tp>
      <tp>
        <v>4.7169999999999996</v>
        <stp/>
        <stp>BDP|10410836380187779671|22</stp>
        <stp>USSOFED5 Curncy</stp>
        <stp>LAST_PRICE</stp>
        <tr r="H30" s="1"/>
      </tp>
      <tp t="s">
        <v>#N/A N/A</v>
        <stp/>
        <stp>BDP|14317817584797752074|22</stp>
        <stp>SFSF5A Curncy</stp>
        <stp>LAST_PRICE</stp>
        <tr r="H107" s="1"/>
      </tp>
      <tp t="s">
        <v>#N/A Requesting Data...4290585407</v>
        <stp/>
        <stp>BDP|1879253554994713760</stp>
        <tr r="D53" s="1"/>
      </tp>
      <tp t="s">
        <v>#N/A N/A</v>
        <stp/>
        <stp>BDP|6552428728051963487</stp>
        <tr r="J92" s="1"/>
      </tp>
      <tp t="s">
        <v>#N/A N/A</v>
        <stp/>
        <stp>BDP|4844208046812946592</stp>
        <tr r="C98" s="1"/>
      </tp>
      <tp t="s">
        <v>#N/A N/A</v>
        <stp/>
        <stp>BDP|3398795658806808256</stp>
        <tr r="J64" s="1"/>
      </tp>
      <tp t="s">
        <v>#N/A N/A</v>
        <stp/>
        <stp>BDP|5850719158182514069</stp>
        <tr r="Q16" s="1"/>
      </tp>
      <tp>
        <v>5.39</v>
        <stp/>
        <stp>BDP|16210919774529966016|22</stp>
        <stp>NDSF3A Curncy</stp>
        <stp>LAST_PRICE</stp>
        <tr r="H61" s="1"/>
      </tp>
      <tp t="s">
        <v>#N/A N/A</v>
        <stp/>
        <stp>BDP|8335857316471168525</stp>
        <tr r="J82" s="1"/>
      </tp>
      <tp t="s">
        <v>#N/A Requesting Data...4081856722</v>
        <stp/>
        <stp>BDP|7872901753028348693</stp>
        <tr r="C15" s="1"/>
        <tr r="T6" s="9"/>
      </tp>
      <tp t="s">
        <v>#N/A N/A</v>
        <stp/>
        <stp>BDP|4452537002884747059</stp>
        <tr r="Q108" s="1"/>
      </tp>
      <tp t="s">
        <v>#N/A Requesting Data...4272304833</v>
        <stp/>
        <stp>BDP|6582122410409127980</stp>
        <tr r="D105" s="1"/>
      </tp>
      <tp>
        <v>3.613</v>
        <stp/>
        <stp>BDP|11101609109218925235|22</stp>
        <stp>SKSF1A Curncy</stp>
        <stp>LAST_PRICE</stp>
        <tr r="H92" s="1"/>
      </tp>
      <tp t="s">
        <v>#N/A Requesting Data...4079397287</v>
        <stp/>
        <stp>BDP|5918348692488565151</stp>
        <tr r="D38" s="1"/>
      </tp>
      <tp>
        <v>5.51</v>
        <stp/>
        <stp>BDP|11511344869871890737|22</stp>
        <stp>NDSF1A Curncy</stp>
        <stp>LAST_PRICE</stp>
        <tr r="H59" s="1"/>
      </tp>
      <tp t="s">
        <v>#N/A N/A</v>
        <stp/>
        <stp>BDP|4209325674344301248</stp>
        <tr r="Q55" s="1"/>
      </tp>
      <tp t="s">
        <v>#N/A Requesting Data...3955238151</v>
        <stp/>
        <stp>BDP|3335876453768201064</stp>
        <tr r="D15" s="1"/>
        <tr r="U6" s="9"/>
      </tp>
      <tp t="s">
        <v>#N/A N/A</v>
        <stp/>
        <stp>BDP|3713568155454556117</stp>
        <tr r="J16" s="1"/>
      </tp>
      <tp t="s">
        <v>#N/A N/A</v>
        <stp/>
        <stp>BDP|9609874964289011852</stp>
        <tr r="J10" s="1"/>
      </tp>
      <tp t="s">
        <v>#N/A Requesting Data...4146140083</v>
        <stp/>
        <stp>BDP|8161924940720117339</stp>
        <tr r="P66" s="1"/>
      </tp>
      <tp t="s">
        <v>#N/A N/A</v>
        <stp/>
        <stp>BDP|7027012899598654088</stp>
        <tr r="D99" s="1"/>
      </tp>
      <tp t="s">
        <v>#N/A N/A</v>
        <stp/>
        <stp>BDP|6576823092643195225</stp>
        <tr r="Q84" s="1"/>
      </tp>
      <tp t="s">
        <v>#N/A Requesting Data...3969576634</v>
        <stp/>
        <stp>BDP|1467437451274901293</stp>
        <tr r="C20" s="1"/>
        <tr r="T11" s="9"/>
      </tp>
      <tp t="s">
        <v>#N/A Requesting Data...4043912499</v>
        <stp/>
        <stp>BDP|5606746234327114037</stp>
        <tr r="P59" s="1"/>
      </tp>
      <tp t="s">
        <v>#N/A N/A</v>
        <stp/>
        <stp>BDP|5980767354308910973</stp>
        <tr r="J32" s="1"/>
      </tp>
      <tp t="s">
        <v>#N/A Invalid Security</v>
        <stp/>
        <stp>BDP|10135939818530522497|22</stp>
        <stp>SKSF8A Curncy</stp>
        <stp>LAST_PRICE</stp>
        <tr r="H99" s="1"/>
      </tp>
      <tp t="s">
        <v>#N/A Requesting Data...3972427347</v>
        <stp/>
        <stp>BDP|5134725328436717173</stp>
        <tr r="D71" s="1"/>
      </tp>
      <tp t="s">
        <v>#N/A N/A</v>
        <stp/>
        <stp>BDP|2358924328679936788</stp>
        <tr r="Q59" s="1"/>
      </tp>
      <tp t="s">
        <v>#N/A Requesting Data...4174619229</v>
        <stp/>
        <stp>BDP|4856626335101595729</stp>
        <tr r="C6" s="1"/>
        <tr r="I8" s="9"/>
      </tp>
      <tp t="s">
        <v>#N/A Requesting Data...4032873024</v>
        <stp/>
        <stp>BDP|3886739466556467300</stp>
        <tr r="D52" s="1"/>
      </tp>
      <tp t="s">
        <v>#N/A Requesting Data...4030939927</v>
        <stp/>
        <stp>BDP|7655570418031035575</stp>
        <tr r="D42" s="1"/>
      </tp>
      <tp t="s">
        <v>#N/A Requesting Data...4166389661</v>
        <stp/>
        <stp>BDP|5046466328695067105</stp>
        <tr r="P64" s="1"/>
      </tp>
      <tp t="s">
        <v>#N/A Requesting Data...4242746205</v>
        <stp/>
        <stp>BDP|1362218356962824308</stp>
        <tr r="P20" s="1"/>
        <tr r="S11" s="9"/>
      </tp>
      <tp t="s">
        <v>#N/A N/A</v>
        <stp/>
        <stp>BDP|7567085476506338145</stp>
        <tr r="P87" s="1"/>
      </tp>
      <tp>
        <v>3.0790000000000002</v>
        <stp/>
        <stp>BDP|12688229847679233107|22</stp>
        <stp>SKSF4A Curncy</stp>
        <stp>LAST_PRICE</stp>
        <tr r="H95" s="1"/>
      </tp>
      <tp>
        <v>4.6231</v>
        <stp/>
        <stp>BDP|15058392178721144318|22</stp>
        <stp>NDSF7A Curncy</stp>
        <stp>LAST_PRICE</stp>
        <tr r="H65" s="1"/>
      </tp>
      <tp t="s">
        <v>#N/A N/A</v>
        <stp/>
        <stp>BDP|3053304111761490771</stp>
        <tr r="J51" s="1"/>
      </tp>
      <tp t="s">
        <v>#N/A N/A</v>
        <stp/>
        <stp>BDP|4757442362581496064</stp>
        <tr r="C85" s="1"/>
      </tp>
      <tp t="s">
        <v>#N/A N/A</v>
        <stp/>
        <stp>BDP|9481091982707444188</stp>
        <tr r="J62" s="1"/>
      </tp>
      <tp>
        <v>4.3029999999999999</v>
        <stp/>
        <stp>BDP|15716104425043977669|22</stp>
        <stp>ADSF4A Curncy</stp>
        <stp>LAST_PRICE</stp>
        <tr r="H51" s="1"/>
      </tp>
      <tp t="s">
        <v>#N/A Requesting Data...4170201220</v>
        <stp/>
        <stp>BDP|4779035141170487766</stp>
        <tr r="C19" s="1"/>
        <tr r="T10" s="9"/>
      </tp>
      <tp t="s">
        <v>#N/A N/A</v>
        <stp/>
        <stp>BDP|13987613963551210318|22</stp>
        <stp>SFSF4A Curncy</stp>
        <stp>LAST_PRICE</stp>
        <tr r="H106" s="1"/>
      </tp>
      <tp t="s">
        <v>#N/A Requesting Data...4293345872</v>
        <stp/>
        <stp>BDP|7130600624482495657</stp>
        <tr r="C76" s="1"/>
      </tp>
      <tp>
        <v>3.2437999999999998</v>
        <stp/>
        <stp>BDP|15496296342568067971|22</stp>
        <stp>EESF4A Curncy</stp>
        <stp>LAST_PRICE</stp>
        <tr r="H18" s="1"/>
      </tp>
      <tp t="s">
        <v>#N/A Requesting Data...4240133624</v>
        <stp/>
        <stp>BDP|2870083391188465411</stp>
        <tr r="C4" s="1"/>
        <tr r="I6" s="9"/>
      </tp>
      <tp t="s">
        <v>#N/A Requesting Data...4181129471</v>
        <stp/>
        <stp>BDP|6186569373312683176</stp>
        <tr r="C49" s="1"/>
      </tp>
      <tp t="s">
        <v>#N/A N/A</v>
        <stp/>
        <stp>BDP|2493429380220232916</stp>
        <tr r="J52" s="1"/>
      </tp>
      <tp>
        <v>0.22625000000000001</v>
        <stp/>
        <stp>BDP|15458840616565412094|22</stp>
        <stp>JYSOMPM3 Curncy</stp>
        <stp>LAST_PRICE</stp>
        <tr r="H72" s="1"/>
      </tp>
      <tp>
        <v>5.0659000000000001</v>
        <stp/>
        <stp>BDP|17198151629296878098|22</stp>
        <stp>USSOFED3 Curncy</stp>
        <stp>LAST_PRICE</stp>
        <tr r="H28" s="1"/>
      </tp>
      <tp>
        <v>5.2</v>
        <stp/>
        <stp>BDP|8703029632972247579|22</stp>
        <stp>SONIO/N INDEX</stp>
        <stp>LAST_PRICE</stp>
        <tr r="D2" s="1"/>
      </tp>
      <tp t="s">
        <v>#N/A Requesting Data...4234874350</v>
        <stp/>
        <stp>BDP|7757457709281484250</stp>
        <tr r="P4" s="1"/>
        <tr r="H6" s="9"/>
      </tp>
      <tp t="s">
        <v>#N/A Requesting Data...4115948108</v>
        <stp/>
        <stp>BDP|9657090592520437038</stp>
        <tr r="H4" s="9"/>
      </tp>
      <tp>
        <v>4.0369999999999999</v>
        <stp/>
        <stp>BDP|13303962727208208476|22</stp>
        <stp>ADSF8A Curncy</stp>
        <stp>LAST_PRICE</stp>
        <tr r="H55" s="1"/>
      </tp>
      <tp t="s">
        <v>#N/A N/A</v>
        <stp/>
        <stp>BDP|4111974068588746300</stp>
        <tr r="P108" s="1"/>
      </tp>
      <tp t="s">
        <v>#N/A N/A</v>
        <stp/>
        <stp>BDP|2988274716679588830</stp>
        <tr r="Q52" s="1"/>
      </tp>
      <tp t="s">
        <v>#N/A N/A</v>
        <stp/>
        <stp>BDP|9871109882065132544</stp>
        <tr r="J84" s="1"/>
      </tp>
      <tp t="s">
        <v>#N/A Requesting Data...2473031055</v>
        <stp/>
        <stp>BDP|1411623614596924047</stp>
        <tr r="P103" s="1"/>
      </tp>
      <tp t="s">
        <v>#N/A N/A</v>
        <stp/>
        <stp>BDP|4933364571683965383</stp>
        <tr r="C108" s="1"/>
      </tp>
      <tp t="s">
        <v>#N/A N/A</v>
        <stp/>
        <stp>BDP|6345030952594698788</stp>
        <tr r="J48" s="1"/>
      </tp>
      <tp t="s">
        <v>#N/A N/A</v>
        <stp/>
        <stp>BDP|2681933309322221937</stp>
        <tr r="Q87" s="1"/>
      </tp>
      <tp>
        <v>4.4660000000000002</v>
        <stp/>
        <stp>BDP|15812964922510677545|22</stp>
        <stp>NKSF3A Curncy</stp>
        <stp>LAST_PRICE</stp>
        <tr r="H83" s="1"/>
      </tp>
      <tp t="s">
        <v>#N/A N/A</v>
        <stp/>
        <stp>BDP|6561563433897731752</stp>
        <tr r="J60" s="1"/>
      </tp>
      <tp t="s">
        <v>#N/A N/A</v>
        <stp/>
        <stp>BDP|2304901964298443539</stp>
        <tr r="J104" s="1"/>
      </tp>
      <tp t="s">
        <v>#N/A N/A</v>
        <stp/>
        <stp>BDP|4046940552718792005</stp>
        <tr r="D87" s="1"/>
      </tp>
      <tp t="s">
        <v>#N/A N/A</v>
        <stp/>
        <stp>BDP|7246219557789428963</stp>
        <tr r="C97" s="1"/>
      </tp>
      <tp>
        <v>4.3339999999999996</v>
        <stp/>
        <stp>BDP|12668907598604568232|22</stp>
        <stp>ADSF3A Curncy</stp>
        <stp>LAST_PRICE</stp>
        <tr r="H50" s="1"/>
      </tp>
      <tp t="s">
        <v>#N/A N/A</v>
        <stp/>
        <stp>BDP|5470848332886627803</stp>
        <tr r="J49" s="1"/>
      </tp>
      <tp>
        <v>-4.0000000000000002E-4</v>
        <stp/>
        <stp>BDP|3530778424871198883|22</stp>
        <stp>USSOFED6 Curncy</stp>
        <stp>RT_PX_CHG_NET_1D</stp>
        <tr r="M31" s="1"/>
        <tr r="G24" s="9"/>
      </tp>
      <tp t="s">
        <v>#N/A N/A</v>
        <stp/>
        <stp>BDP|1581787420683262643</stp>
        <tr r="P88" s="1"/>
      </tp>
      <tp t="s">
        <v>#N/A Requesting Data...4000995344</v>
        <stp/>
        <stp>BDP|5269083250553182220</stp>
        <tr r="D72" s="1"/>
      </tp>
      <tp t="s">
        <v>#N/A Requesting Data...4062744697</v>
        <stp/>
        <stp>BDP|9932914645282549779</stp>
        <tr r="D54" s="1"/>
      </tp>
      <tp t="s">
        <v>#N/A Requesting Data...4268263940</v>
        <stp/>
        <stp>BDP|7859188178598334844</stp>
        <tr r="P16" s="1"/>
        <tr r="S7" s="9"/>
      </tp>
      <tp t="s">
        <v>#N/A N/A</v>
        <stp/>
        <stp>BDP|5007092675825240626</stp>
        <tr r="J19" s="1"/>
      </tp>
      <tp t="s">
        <v>#N/A Requesting Data...4094803309</v>
        <stp/>
        <stp>BDP|5879779089482709926</stp>
        <tr r="P22" s="1"/>
        <tr r="S13" s="9"/>
      </tp>
      <tp t="s">
        <v>#N/A Requesting Data...4208811585</v>
        <stp/>
        <stp>BDP|9146937725144463702</stp>
        <tr r="C62" s="1"/>
      </tp>
      <tp t="s">
        <v>#N/A N/A</v>
        <stp/>
        <stp>BDP|4217297148895379666</stp>
        <tr r="C107" s="1"/>
      </tp>
      <tp t="s">
        <v>#N/A Invalid Security</v>
        <stp/>
        <stp>BDP|12929346057991929294|22</stp>
        <stp>SFSF8A Curncy</stp>
        <stp>LAST_PRICE</stp>
        <tr r="H110" s="1"/>
      </tp>
      <tp t="s">
        <v>#N/A N/A</v>
        <stp/>
        <stp>BDP|4667452600878246964</stp>
        <tr r="Q86" s="1"/>
      </tp>
      <tp>
        <v>5.48</v>
        <stp/>
        <stp>BDP|11083214498127638874|22</stp>
        <stp>NDSF2A Curncy</stp>
        <stp>LAST_PRICE</stp>
        <tr r="H60" s="1"/>
      </tp>
      <tp t="s">
        <v>#N/A N/A</v>
        <stp/>
        <stp>BDP|3251609890219501422</stp>
        <tr r="J71" s="1"/>
      </tp>
      <tp t="s">
        <v>#N/A N/A</v>
        <stp/>
        <stp>BDP|12032304557898033811|22</stp>
        <stp>SFSF2A Curncy</stp>
        <stp>LAST_PRICE</stp>
        <tr r="H104" s="1"/>
      </tp>
      <tp t="s">
        <v>#N/A N/A</v>
        <stp/>
        <stp>BDP|7747057542933890218</stp>
        <tr r="J42" s="1"/>
      </tp>
      <tp>
        <v>4.6174999999999997</v>
        <stp/>
        <stp>BDP|18284006380935678318|22</stp>
        <stp>CDSF1A Curncy</stp>
        <stp>LAST_PRICE</stp>
        <tr r="H37" s="1"/>
      </tp>
      <tp t="s">
        <v>#N/A Requesting Data...4259061026</v>
        <stp/>
        <stp>BDP|3607891926122461928</stp>
        <tr r="D103" s="1"/>
      </tp>
      <tp t="s">
        <v>#N/A N/A</v>
        <stp/>
        <stp>BDP|6370338149794081755</stp>
        <tr r="Q63" s="1"/>
      </tp>
      <tp t="s">
        <v>#N/A Requesting Data...4183520473</v>
        <stp/>
        <stp>BDP|5394770799098961190</stp>
        <tr r="D21" s="1"/>
        <tr r="U12" s="9"/>
      </tp>
      <tp t="s">
        <v>#N/A Requesting Data...4046900135</v>
        <stp/>
        <stp>BDP|2501317711656523409</stp>
        <tr r="D65" s="1"/>
      </tp>
      <tp t="s">
        <v>#N/A N/A</v>
        <stp/>
        <stp>BDP|4597816710048519711</stp>
        <tr r="Q19" s="1"/>
      </tp>
      <tp t="s">
        <v>#N/A Requesting Data...4275231042</v>
        <stp/>
        <stp>BDP|7388321111811715612</stp>
        <tr r="C59" s="1"/>
      </tp>
      <tp t="s">
        <v>#N/A Requesting Data...4060218491</v>
        <stp/>
        <stp>BDP|3778556259039925852</stp>
        <tr r="P10" s="1"/>
        <tr r="H12" s="9"/>
      </tp>
      <tp t="s">
        <v>#N/A N/A</v>
        <stp/>
        <stp>BDP|6941775526962707388</stp>
        <tr r="P84" s="1"/>
      </tp>
      <tp t="s">
        <v>#N/A Requesting Data...4071884989</v>
        <stp/>
        <stp>BDP|6962412802344960474</stp>
        <tr r="P29" s="1"/>
        <tr r="H22" s="9"/>
      </tp>
      <tp t="s">
        <v>#N/A N/A</v>
        <stp/>
        <stp>BDP|7791349006793458555</stp>
        <tr r="J6" s="1"/>
      </tp>
      <tp>
        <v>-6.7799999999999999E-2</v>
        <stp/>
        <stp>BDP|9360015656689317852|22</stp>
        <stp>USSOFED7 Curncy</stp>
        <stp>RT_PX_CHG_NET_1D</stp>
        <tr r="M32" s="1"/>
        <tr r="G25" s="9"/>
      </tp>
      <tp t="s">
        <v>#N/A Requesting Data...4145089619</v>
        <stp/>
        <stp>BDP|6810295862083925215</stp>
        <tr r="D74" s="1"/>
      </tp>
      <tp t="s">
        <v>#N/A Requesting Data...4015219598</v>
        <stp/>
        <stp>BDP|4361306903447349384</stp>
        <tr r="C7" s="1"/>
        <tr r="I9" s="9"/>
      </tp>
      <tp>
        <v>4.0279999999999996</v>
        <stp/>
        <stp>BDP|13296281106895944314|22</stp>
        <stp>CDSF5A Curncy</stp>
        <stp>LAST_PRICE</stp>
        <tr r="H41" s="1"/>
      </tp>
      <tp t="s">
        <v>#N/A Requesting Data...2395593178</v>
        <stp/>
        <stp>BDP|3484384863424195163</stp>
        <tr r="D106" s="1"/>
      </tp>
      <tp>
        <v>4.43</v>
        <stp/>
        <stp>BDP|11024836056877319335|22</stp>
        <stp>NKSF4A Curncy</stp>
        <stp>LAST_PRICE</stp>
        <tr r="H84" s="1"/>
      </tp>
      <tp t="s">
        <v>#N/A N/A</v>
        <stp/>
        <stp>BDP|6939881684381923429</stp>
        <tr r="P82" s="1"/>
      </tp>
      <tp t="s">
        <v>#N/A N/A</v>
        <stp/>
        <stp>BDP|6859881372909916350</stp>
        <tr r="D83" s="1"/>
      </tp>
      <tp t="s">
        <v>#N/A Requesting Data...4192778813</v>
        <stp/>
        <stp>BDP|9459319493602826232</stp>
        <tr r="C22" s="1"/>
      </tp>
      <tp t="s">
        <v>#N/A N/A</v>
        <stp/>
        <stp>BDP|2757642067208016996</stp>
        <tr r="D84" s="1"/>
      </tp>
      <tp t="s">
        <v>#N/A N/A</v>
        <stp/>
        <stp>BDP|7413307857504791660</stp>
        <tr r="Q71" s="1"/>
      </tp>
      <tp>
        <v>4.1539999999999999</v>
        <stp/>
        <stp>BDP|17793965736959854307|22</stp>
        <stp>ADSF6A Curncy</stp>
        <stp>LAST_PRICE</stp>
        <tr r="H53" s="1"/>
      </tp>
      <tp t="s">
        <v>#N/A Requesting Data...4286320437</v>
        <stp/>
        <stp>BDP|1044109905826494507</stp>
        <tr r="C50" s="1"/>
      </tp>
      <tp t="s">
        <v>#N/A Requesting Data...4134523220</v>
        <stp/>
        <stp>BDP|2815005479787547123</stp>
        <tr r="D50" s="1"/>
      </tp>
      <tp t="s">
        <v>#N/A Requesting Data...4176407103</v>
        <stp/>
        <stp>BDP|5700365512646698217</stp>
        <tr r="P70" s="1"/>
      </tp>
      <tp t="s">
        <v>#N/A Requesting Data...4140187572</v>
        <stp/>
        <stp>BDP|8685638286692647702</stp>
        <tr r="C77" s="1"/>
      </tp>
      <tp t="s">
        <v>#N/A Requesting Data...4247439008</v>
        <stp/>
        <stp>BDP|8587239022603305824</stp>
        <tr r="D10" s="1"/>
        <tr r="J12" s="9"/>
      </tp>
      <tp>
        <v>4.649</v>
        <stp/>
        <stp>BDP|15545815630501577349|22</stp>
        <stp>GPSF6A Curncy</stp>
        <stp>LAST_PRICE</stp>
        <tr r="H9" s="1"/>
      </tp>
      <tp>
        <v>6.2500000000000003E-3</v>
        <stp/>
        <stp>BDP|2953583206830113929|22</stp>
        <stp>JYSOMPM4 Curncy</stp>
        <stp>RT_PX_CHG_NET_1D</stp>
        <tr r="M73" s="1"/>
      </tp>
      <tp>
        <v>4.32</v>
        <stp/>
        <stp>BDP|2797953329240033776|22</stp>
        <stp>RBACOR INDEX</stp>
        <stp>LAST_PRICE</stp>
        <tr r="H46" s="1"/>
      </tp>
      <tp>
        <v>4.8959999999999999</v>
        <stp/>
        <stp>BDP|14225083363718675090|22</stp>
        <stp>GPSF4A Curncy</stp>
        <stp>LAST_PRICE</stp>
        <tr r="H7" s="1"/>
      </tp>
      <tp>
        <v>-6.2500000000000003E-3</v>
        <stp/>
        <stp>BDP|5884824317480399662|22</stp>
        <stp>JYSOMPM3 Curncy</stp>
        <stp>RT_PX_CHG_NET_1D</stp>
        <tr r="M72" s="1"/>
      </tp>
      <tp t="s">
        <v>#N/A N/A</v>
        <stp/>
        <stp>BDP|71535846858523752</stp>
        <tr r="D86" s="1"/>
      </tp>
      <tp t="s">
        <v>#N/A Requesting Data...4119349947</v>
        <stp/>
        <stp>BDP|13777439262698859</stp>
        <tr r="C55" s="1"/>
      </tp>
      <tp t="s">
        <v>#N/A Requesting Data...4290822030</v>
        <stp/>
        <stp>BDP|94302757511321608</stp>
        <tr r="C10" s="1"/>
        <tr r="I12" s="9"/>
      </tp>
      <tp>
        <v>0</v>
        <stp/>
        <stp>BDP|18161489214621102643|22</stp>
        <stp>FEDL01 Index</stp>
        <stp>RT_PX_CHG_NET_1D</stp>
        <tr r="G17" s="9"/>
      </tp>
      <tp t="s">
        <v>#N/A N/A</v>
        <stp/>
        <stp>BDP|56221900604307681</stp>
        <tr r="C84" s="1"/>
      </tp>
      <tp>
        <v>4.54</v>
        <stp/>
        <stp>BDP|16456832398703979267|22</stp>
        <stp>GPSF7A Curncy</stp>
        <stp>LAST_PRICE</stp>
        <tr r="H10" s="1"/>
      </tp>
      <tp t="s">
        <v>#N/A Requesting Data...4145623006</v>
        <stp/>
        <stp>BDP|44593223292851729</stp>
        <tr r="D73" s="1"/>
      </tp>
      <tp>
        <v>-5.0000000000000001E-3</v>
        <stp/>
        <stp>BDP|4703907693886433015|22</stp>
        <stp>JYSOMPM2 Curncy</stp>
        <stp>RT_PX_CHG_NET_1D</stp>
        <tr r="M71" s="1"/>
      </tp>
      <tp>
        <v>-1.25E-3</v>
        <stp/>
        <stp>BDP|6039706200474452738|22</stp>
        <stp>JYSOMPM1 Curncy</stp>
        <stp>RT_PX_CHG_NET_1D</stp>
        <tr r="M70" s="1"/>
      </tp>
      <tp>
        <v>5.1360000000000001</v>
        <stp/>
        <stp>BDP|14826613830283819122|22</stp>
        <stp>GPSF2A Curncy</stp>
        <stp>LAST_PRICE</stp>
        <tr r="H5" s="1"/>
      </tp>
      <tp t="s">
        <v>#N/A N/A</v>
        <stp/>
        <stp>BDP|830125475856332583</stp>
        <tr r="Q38" s="1"/>
      </tp>
      <tp t="s">
        <v>#N/A N/A</v>
        <stp/>
        <stp>BDP|259722028736146779</stp>
        <tr r="Q15" s="1"/>
      </tp>
      <tp t="s">
        <v>#N/A Requesting Data...4113864178</v>
        <stp/>
        <stp>BDP|278277844100455232</stp>
        <tr r="D5" s="1"/>
        <tr r="J7" s="9"/>
      </tp>
      <tp t="s">
        <v>#N/A Requesting Data...4143833710</v>
        <stp/>
        <stp>BDP|962333447590887089</stp>
        <tr r="D40" s="1"/>
      </tp>
      <tp t="s">
        <v>#N/A N/A</v>
        <stp/>
        <stp>BDP|743237207066451306</stp>
        <tr r="Q27" s="1"/>
      </tp>
      <tp t="s">
        <v>#N/A N/A</v>
        <stp/>
        <stp>BDP|516707698579900058</stp>
        <tr r="J22" s="1"/>
      </tp>
      <tp t="s">
        <v>#N/A Requesting Data...4168258956</v>
        <stp/>
        <stp>BDP|815173800111647619</stp>
        <tr r="P51" s="1"/>
      </tp>
      <tp t="s">
        <v>#N/A Requesting Data...4216751905</v>
        <stp/>
        <stp>BDP|678258621111578724</stp>
        <tr r="D32" s="1"/>
        <tr r="J25" s="9"/>
      </tp>
      <tp t="s">
        <v>#N/A Requesting Data...4192058476</v>
        <stp/>
        <stp>BDP|169314820310137702</stp>
        <tr r="P11" s="1"/>
        <tr r="H13" s="9"/>
      </tp>
      <tp t="s">
        <v>#N/A N/A</v>
        <stp/>
        <stp>BDP|830568037416594148</stp>
        <tr r="Q73" s="1"/>
      </tp>
      <tp t="s">
        <v>#N/A N/A</v>
        <stp/>
        <stp>BDP|418066646046368359</stp>
        <tr r="J81" s="1"/>
      </tp>
      <tp t="s">
        <v>#N/A N/A</v>
        <stp/>
        <stp>BDP|985392001055854627</stp>
        <tr r="P92" s="1"/>
      </tp>
      <tp t="s">
        <v>#N/A Requesting Data...4287366464</v>
        <stp/>
        <stp>BDP|977737270339961948</stp>
        <tr r="P41" s="1"/>
      </tp>
      <tp>
        <v>4.78</v>
        <stp/>
        <stp>BDP|8834832484244073241|22</stp>
        <stp>CAONREPO INDEX</stp>
        <stp>LAST_PRICE</stp>
        <tr r="H35" s="1"/>
      </tp>
      <tp>
        <v>5.2</v>
        <stp/>
        <stp>BDP|4335829585710165503|22</stp>
        <stp>SONIO/N Index</stp>
        <stp>LAST_PRICE</stp>
        <tr r="D4" s="9"/>
      </tp>
      <tp t="s">
        <v>#N/A N/A</v>
        <stp/>
        <stp>BDP|949377755162594780</stp>
        <tr r="J93" s="1"/>
      </tp>
      <tp t="s">
        <v>#N/A Requesting Data...4247249159</v>
        <stp/>
        <stp>BDP|594001247934047344</stp>
        <tr r="D41" s="1"/>
      </tp>
      <tp t="s">
        <v>#N/A N/A</v>
        <stp/>
        <stp>BDP|374995894372529189</stp>
        <tr r="Q110" s="1"/>
      </tp>
      <tp>
        <v>0</v>
        <stp/>
        <stp>BDP|6193822564980009637|22</stp>
        <stp>SONIO/N Index</stp>
        <stp>RT_PX_CHG_NET_1D</stp>
        <tr r="G4" s="9"/>
      </tp>
      <tp t="s">
        <v>#N/A Requesting Data...4085698848</v>
        <stp/>
        <stp>BDP|262049370362359791</stp>
        <tr r="C17" s="1"/>
        <tr r="T8" s="9"/>
      </tp>
      <tp t="s">
        <v>#N/A Requesting Data...4058532659</v>
        <stp/>
        <stp>BDP|159548064354259558</stp>
        <tr r="C42" s="1"/>
      </tp>
      <tp t="s">
        <v>#N/A Requesting Data...1465188600</v>
        <stp/>
        <stp>BDP|896749081825506772</stp>
        <tr r="C106" s="1"/>
      </tp>
      <tp t="s">
        <v>#N/A Requesting Data...4184992637</v>
        <stp/>
        <stp>BDP|405909338557215095</stp>
        <tr r="P43" s="1"/>
      </tp>
      <tp t="s">
        <v>#N/A Requesting Data...4140319965</v>
        <stp/>
        <stp>BDP|128894537261895641</stp>
        <tr r="D60" s="1"/>
      </tp>
      <tp t="s">
        <v>#N/A N/A</v>
        <stp/>
        <stp>BDP|798339084666403281</stp>
        <tr r="J20" s="1"/>
      </tp>
      <tp t="s">
        <v>#N/A Requesting Data...4159410510</v>
        <stp/>
        <stp>BDP|174115842882832947</stp>
        <tr r="P7" s="1"/>
        <tr r="H9" s="9"/>
      </tp>
      <tp t="s">
        <v>#N/A Requesting Data...4194278035</v>
        <stp/>
        <stp>BDP|559212681132500689</stp>
        <tr r="P5" s="1"/>
        <tr r="H7" s="9"/>
      </tp>
      <tp t="s">
        <v>#N/A Requesting Data...4118675737</v>
        <stp/>
        <stp>BDP|917088651392837904</stp>
        <tr r="C27" s="1"/>
        <tr r="I20" s="9"/>
      </tp>
      <tp t="s">
        <v>#N/A N/A</v>
        <stp/>
        <stp>BDP|832387471959531351</stp>
        <tr r="J107" s="1"/>
      </tp>
      <tp t="s">
        <v>#N/A Requesting Data...2275978406</v>
        <stp/>
        <stp>BDP|825384381423143154</stp>
        <tr r="D104" s="1"/>
      </tp>
      <tp t="s">
        <v>#N/A N/A</v>
        <stp/>
        <stp>BDP|388039796830630186</stp>
        <tr r="Q109" s="1"/>
      </tp>
      <tp t="s">
        <v>#N/A N/A</v>
        <stp/>
        <stp>BDP|316901024494291725</stp>
        <tr r="P110" s="1"/>
      </tp>
      <tp>
        <v>3.6419999999999999</v>
        <stp/>
        <stp>BDP|15194458588879386980|22</stp>
        <stp>SWESTR INDEX</stp>
        <stp>LAST_PRICE</stp>
        <tr r="H90" s="1"/>
      </tp>
      <tp>
        <v>-4.8000000000000001E-2</v>
        <stp/>
        <stp>BDP|552531090889060291|22</stp>
        <stp>CDSF4A Curncy</stp>
        <stp>RT_PX_CHG_NET_1D</stp>
        <tr r="M40" s="1"/>
      </tp>
      <tp>
        <v>5.5</v>
        <stp/>
        <stp>BDP|15520199453458514442|22</stp>
        <stp>NZOCRS INDEX</stp>
        <stp>LAST_PRICE</stp>
        <tr r="H57" s="1"/>
      </tp>
      <tp>
        <v>0.27124999999999999</v>
        <stp/>
        <stp>BDP|4240706973801688768|22</stp>
        <stp>JYSOMPM4 Curncy</stp>
        <stp>LAST_PRICE</stp>
        <tr r="H73" s="1"/>
      </tp>
      <tp>
        <v>-4.8000000000000001E-2</v>
        <stp/>
        <stp>BDP|819327893215534705|22</stp>
        <stp>NDSF5A Curncy</stp>
        <stp>RT_PX_CHG_NET_1D</stp>
        <tr r="M6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UK</a:t>
            </a:r>
            <a:r>
              <a:rPr lang="en-GB" b="1" baseline="0">
                <a:solidFill>
                  <a:srgbClr val="9900FF"/>
                </a:solidFill>
              </a:rPr>
              <a:t> MPC MEETING DATES</a:t>
            </a:r>
            <a:endParaRPr lang="en-GB" b="1">
              <a:solidFill>
                <a:srgbClr val="99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Dashboard'!$I$3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Dashboard'!$G$4:$G$11</c:f>
              <c:strCache>
                <c:ptCount val="8"/>
                <c:pt idx="0">
                  <c:v>Jun 24</c:v>
                </c:pt>
                <c:pt idx="1">
                  <c:v>Aug 24</c:v>
                </c:pt>
                <c:pt idx="2">
                  <c:v>Sep 24</c:v>
                </c:pt>
                <c:pt idx="3">
                  <c:v>Nov 24</c:v>
                </c:pt>
                <c:pt idx="4">
                  <c:v>Dec 24</c:v>
                </c:pt>
                <c:pt idx="5">
                  <c:v>Feb 25</c:v>
                </c:pt>
                <c:pt idx="6">
                  <c:v>Mar 25</c:v>
                </c:pt>
                <c:pt idx="7">
                  <c:v>May 25</c:v>
                </c:pt>
              </c:strCache>
            </c:strRef>
          </c:cat>
          <c:val>
            <c:numRef>
              <c:f>'G10 CBs Dashboard'!$I$4:$I$11</c:f>
              <c:numCache>
                <c:formatCode>0.00</c:formatCode>
                <c:ptCount val="8"/>
                <c:pt idx="0">
                  <c:v>9.9999999999997868E-3</c:v>
                </c:pt>
                <c:pt idx="1">
                  <c:v>-7.3999999999999844E-2</c:v>
                </c:pt>
                <c:pt idx="2">
                  <c:v>-0.10200000000000031</c:v>
                </c:pt>
                <c:pt idx="3">
                  <c:v>-0.1379999999999999</c:v>
                </c:pt>
                <c:pt idx="4">
                  <c:v>-0.11099999999999977</c:v>
                </c:pt>
                <c:pt idx="5">
                  <c:v>-0.13600000000000012</c:v>
                </c:pt>
                <c:pt idx="6">
                  <c:v>-0.10899999999999999</c:v>
                </c:pt>
                <c:pt idx="7">
                  <c:v>-0.13400000000000034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5-44FE-9CE8-B8398FEFA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3497768"/>
        <c:axId val="833492848"/>
      </c:barChart>
      <c:lineChart>
        <c:grouping val="standard"/>
        <c:varyColors val="0"/>
        <c:ser>
          <c:idx val="0"/>
          <c:order val="0"/>
          <c:tx>
            <c:strRef>
              <c:f>'G10 CBs Dashboard'!$H$3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Dashboard'!$G$4:$G$11</c:f>
              <c:strCache>
                <c:ptCount val="8"/>
                <c:pt idx="0">
                  <c:v>Jun 24</c:v>
                </c:pt>
                <c:pt idx="1">
                  <c:v>Aug 24</c:v>
                </c:pt>
                <c:pt idx="2">
                  <c:v>Sep 24</c:v>
                </c:pt>
                <c:pt idx="3">
                  <c:v>Nov 24</c:v>
                </c:pt>
                <c:pt idx="4">
                  <c:v>Dec 24</c:v>
                </c:pt>
                <c:pt idx="5">
                  <c:v>Feb 25</c:v>
                </c:pt>
                <c:pt idx="6">
                  <c:v>Mar 25</c:v>
                </c:pt>
                <c:pt idx="7">
                  <c:v>May 25</c:v>
                </c:pt>
              </c:strCache>
            </c:strRef>
          </c:cat>
          <c:val>
            <c:numRef>
              <c:f>'G10 CBs Dashboard'!$H$4:$H$11</c:f>
              <c:numCache>
                <c:formatCode>0.000</c:formatCode>
                <c:ptCount val="8"/>
                <c:pt idx="0">
                  <c:v>5.21</c:v>
                </c:pt>
                <c:pt idx="1">
                  <c:v>5.1360000000000001</c:v>
                </c:pt>
                <c:pt idx="2">
                  <c:v>5.0339999999999998</c:v>
                </c:pt>
                <c:pt idx="3">
                  <c:v>4.8959999999999999</c:v>
                </c:pt>
                <c:pt idx="4">
                  <c:v>4.7850000000000001</c:v>
                </c:pt>
                <c:pt idx="5">
                  <c:v>4.649</c:v>
                </c:pt>
                <c:pt idx="6">
                  <c:v>4.54</c:v>
                </c:pt>
                <c:pt idx="7">
                  <c:v>4.4059999999999997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5-44FE-9CE8-B8398FEFA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555816"/>
        <c:axId val="833558440"/>
      </c:lineChart>
      <c:catAx>
        <c:axId val="83355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8440"/>
        <c:crosses val="autoZero"/>
        <c:auto val="1"/>
        <c:lblAlgn val="ctr"/>
        <c:lblOffset val="100"/>
        <c:noMultiLvlLbl val="1"/>
      </c:catAx>
      <c:valAx>
        <c:axId val="83355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5816"/>
        <c:crosses val="autoZero"/>
        <c:crossBetween val="between"/>
      </c:valAx>
      <c:valAx>
        <c:axId val="833492848"/>
        <c:scaling>
          <c:orientation val="minMax"/>
        </c:scaling>
        <c:delete val="0"/>
        <c:axPos val="r"/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497768"/>
        <c:crosses val="max"/>
        <c:crossBetween val="between"/>
      </c:valAx>
      <c:catAx>
        <c:axId val="833497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3492848"/>
        <c:crosses val="autoZero"/>
        <c:auto val="1"/>
        <c:lblAlgn val="ctr"/>
        <c:lblOffset val="100"/>
        <c:tickLblSkip val="1"/>
        <c:tickMarkSkip val="1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EU ECB MEETING 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Dashboard'!$I$14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Dashboard'!$G$15:$G$22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Oct 24</c:v>
                </c:pt>
                <c:pt idx="3">
                  <c:v>Dec 24</c:v>
                </c:pt>
                <c:pt idx="4">
                  <c:v>Feb 25</c:v>
                </c:pt>
                <c:pt idx="5">
                  <c:v>Mar 25</c:v>
                </c:pt>
                <c:pt idx="6">
                  <c:v>Apr 25</c:v>
                </c:pt>
                <c:pt idx="7">
                  <c:v>Jun 25</c:v>
                </c:pt>
              </c:strCache>
            </c:strRef>
          </c:cat>
          <c:val>
            <c:numRef>
              <c:f>'G10 CBs Dashboard'!$I$15:$I$22</c:f>
              <c:numCache>
                <c:formatCode>0.00</c:formatCode>
                <c:ptCount val="8"/>
                <c:pt idx="0">
                  <c:v>-1.6000000000000014E-2</c:v>
                </c:pt>
                <c:pt idx="1">
                  <c:v>-0.1549999999999998</c:v>
                </c:pt>
                <c:pt idx="2">
                  <c:v>-7.0000000000000284E-2</c:v>
                </c:pt>
                <c:pt idx="3">
                  <c:v>-0.18120000000000003</c:v>
                </c:pt>
                <c:pt idx="4">
                  <c:v>-9.079999999999977E-2</c:v>
                </c:pt>
                <c:pt idx="5">
                  <c:v>-0.13710000000000022</c:v>
                </c:pt>
                <c:pt idx="6">
                  <c:v>-8.3899999999999864E-2</c:v>
                </c:pt>
                <c:pt idx="7">
                  <c:v>-0.13099999999999978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1-45BD-95D6-AA3F1CBC7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3558112"/>
        <c:axId val="833560736"/>
      </c:barChart>
      <c:lineChart>
        <c:grouping val="standard"/>
        <c:varyColors val="0"/>
        <c:ser>
          <c:idx val="0"/>
          <c:order val="0"/>
          <c:tx>
            <c:strRef>
              <c:f>'G10 CBs Dashboard'!$H$14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Dashboard'!$G$15:$G$22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Oct 24</c:v>
                </c:pt>
                <c:pt idx="3">
                  <c:v>Dec 24</c:v>
                </c:pt>
                <c:pt idx="4">
                  <c:v>Feb 25</c:v>
                </c:pt>
                <c:pt idx="5">
                  <c:v>Mar 25</c:v>
                </c:pt>
                <c:pt idx="6">
                  <c:v>Apr 25</c:v>
                </c:pt>
                <c:pt idx="7">
                  <c:v>Jun 25</c:v>
                </c:pt>
              </c:strCache>
            </c:strRef>
          </c:cat>
          <c:val>
            <c:numRef>
              <c:f>'G10 CBs Dashboard'!$H$15:$H$22</c:f>
              <c:numCache>
                <c:formatCode>0.000</c:formatCode>
                <c:ptCount val="8"/>
                <c:pt idx="0">
                  <c:v>3.65</c:v>
                </c:pt>
                <c:pt idx="1">
                  <c:v>3.4950000000000001</c:v>
                </c:pt>
                <c:pt idx="2">
                  <c:v>3.4249999999999998</c:v>
                </c:pt>
                <c:pt idx="3">
                  <c:v>3.2437999999999998</c:v>
                </c:pt>
                <c:pt idx="4">
                  <c:v>3.153</c:v>
                </c:pt>
                <c:pt idx="5">
                  <c:v>3.0158999999999998</c:v>
                </c:pt>
                <c:pt idx="6">
                  <c:v>2.9319999999999999</c:v>
                </c:pt>
                <c:pt idx="7">
                  <c:v>2.8010000000000002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1-45BD-95D6-AA3F1CBC7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442376"/>
        <c:axId val="873439424"/>
      </c:lineChart>
      <c:catAx>
        <c:axId val="87344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439424"/>
        <c:crosses val="autoZero"/>
        <c:auto val="1"/>
        <c:lblAlgn val="ctr"/>
        <c:lblOffset val="100"/>
        <c:noMultiLvlLbl val="1"/>
      </c:catAx>
      <c:valAx>
        <c:axId val="873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442376"/>
        <c:crosses val="autoZero"/>
        <c:crossBetween val="between"/>
      </c:valAx>
      <c:valAx>
        <c:axId val="833560736"/>
        <c:scaling>
          <c:orientation val="minMax"/>
        </c:scaling>
        <c:delete val="0"/>
        <c:axPos val="r"/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8112"/>
        <c:crosses val="max"/>
        <c:crossBetween val="between"/>
      </c:valAx>
      <c:catAx>
        <c:axId val="833558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356073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US FOMC</a:t>
            </a:r>
            <a:r>
              <a:rPr lang="en-GB" b="1" baseline="0">
                <a:solidFill>
                  <a:srgbClr val="9900FF"/>
                </a:solidFill>
              </a:rPr>
              <a:t> MEETING DATES</a:t>
            </a:r>
            <a:endParaRPr lang="en-GB" b="1">
              <a:solidFill>
                <a:srgbClr val="99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Dashboard'!$I$25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Dashboard'!$G$26:$G$33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Jan 25</c:v>
                </c:pt>
                <c:pt idx="5">
                  <c:v>#VALUE!</c:v>
                </c:pt>
                <c:pt idx="6">
                  <c:v>#VALUE!</c:v>
                </c:pt>
                <c:pt idx="7">
                  <c:v>#VALUE!</c:v>
                </c:pt>
              </c:strCache>
            </c:strRef>
          </c:cat>
          <c:val>
            <c:numRef>
              <c:f>'G10 CBs Dashboard'!$I$26:$I$33</c:f>
              <c:numCache>
                <c:formatCode>0.00</c:formatCode>
                <c:ptCount val="8"/>
                <c:pt idx="0">
                  <c:v>-8.799999999999919E-3</c:v>
                </c:pt>
                <c:pt idx="1">
                  <c:v>-0.15850000000000009</c:v>
                </c:pt>
                <c:pt idx="2">
                  <c:v>-9.6799999999999997E-2</c:v>
                </c:pt>
                <c:pt idx="3">
                  <c:v>-0.19819999999999993</c:v>
                </c:pt>
                <c:pt idx="4">
                  <c:v>-0.1507000000000005</c:v>
                </c:pt>
                <c:pt idx="5">
                  <c:v>-0.16379999999999928</c:v>
                </c:pt>
                <c:pt idx="6">
                  <c:v>-0.14000000000000057</c:v>
                </c:pt>
                <c:pt idx="7">
                  <c:v>-0.12420000000000009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E-403C-BE38-0822BEC5F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6108120"/>
        <c:axId val="836107792"/>
      </c:barChart>
      <c:lineChart>
        <c:grouping val="standard"/>
        <c:varyColors val="0"/>
        <c:ser>
          <c:idx val="0"/>
          <c:order val="0"/>
          <c:tx>
            <c:strRef>
              <c:f>'G10 CBs Dashboard'!$H$25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Dashboard'!$G$26:$G$33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Jan 25</c:v>
                </c:pt>
                <c:pt idx="5">
                  <c:v>#VALUE!</c:v>
                </c:pt>
                <c:pt idx="6">
                  <c:v>#VALUE!</c:v>
                </c:pt>
                <c:pt idx="7">
                  <c:v>#VALUE!</c:v>
                </c:pt>
              </c:strCache>
            </c:strRef>
          </c:cat>
          <c:val>
            <c:numRef>
              <c:f>'G10 CBs Dashboard'!$H$26:$H$33</c:f>
              <c:numCache>
                <c:formatCode>0.000</c:formatCode>
                <c:ptCount val="8"/>
                <c:pt idx="0">
                  <c:v>5.3212000000000002</c:v>
                </c:pt>
                <c:pt idx="1">
                  <c:v>5.1627000000000001</c:v>
                </c:pt>
                <c:pt idx="2">
                  <c:v>5.0659000000000001</c:v>
                </c:pt>
                <c:pt idx="3">
                  <c:v>4.8677000000000001</c:v>
                </c:pt>
                <c:pt idx="4">
                  <c:v>4.7169999999999996</c:v>
                </c:pt>
                <c:pt idx="5">
                  <c:v>4.5532000000000004</c:v>
                </c:pt>
                <c:pt idx="6">
                  <c:v>4.4131999999999998</c:v>
                </c:pt>
                <c:pt idx="7">
                  <c:v>4.2889999999999997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E-403C-BE38-0822BEC5F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154480"/>
        <c:axId val="832951976"/>
      </c:lineChart>
      <c:catAx>
        <c:axId val="83215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951976"/>
        <c:crosses val="autoZero"/>
        <c:auto val="1"/>
        <c:lblAlgn val="ctr"/>
        <c:lblOffset val="100"/>
        <c:noMultiLvlLbl val="1"/>
      </c:catAx>
      <c:valAx>
        <c:axId val="83295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54480"/>
        <c:crosses val="autoZero"/>
        <c:crossBetween val="between"/>
      </c:valAx>
      <c:valAx>
        <c:axId val="836107792"/>
        <c:scaling>
          <c:orientation val="minMax"/>
        </c:scaling>
        <c:delete val="0"/>
        <c:axPos val="r"/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08120"/>
        <c:crosses val="max"/>
        <c:crossBetween val="between"/>
      </c:valAx>
      <c:catAx>
        <c:axId val="836108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6107792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CA</a:t>
            </a:r>
            <a:r>
              <a:rPr lang="en-GB" b="1" baseline="0">
                <a:solidFill>
                  <a:srgbClr val="9900FF"/>
                </a:solidFill>
              </a:rPr>
              <a:t> BOC MEETING DATES</a:t>
            </a:r>
            <a:endParaRPr lang="en-GB" b="1">
              <a:solidFill>
                <a:srgbClr val="99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Dashboard'!$I$36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Dashboard'!$G$37:$G$44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Oct 24</c:v>
                </c:pt>
                <c:pt idx="3">
                  <c:v>Dec 24</c:v>
                </c:pt>
                <c:pt idx="4">
                  <c:v>#VALUE!</c:v>
                </c:pt>
                <c:pt idx="5">
                  <c:v>#VALUE!</c:v>
                </c:pt>
                <c:pt idx="6">
                  <c:v>#VALUE!</c:v>
                </c:pt>
                <c:pt idx="7">
                  <c:v>#VALUE!</c:v>
                </c:pt>
              </c:strCache>
            </c:strRef>
          </c:cat>
          <c:val>
            <c:numRef>
              <c:f>'G10 CBs Dashboard'!$I$37:$I$44</c:f>
              <c:numCache>
                <c:formatCode>0.00</c:formatCode>
                <c:ptCount val="8"/>
                <c:pt idx="0">
                  <c:v>-0.16250000000000053</c:v>
                </c:pt>
                <c:pt idx="1">
                  <c:v>-0.16749999999999954</c:v>
                </c:pt>
                <c:pt idx="2">
                  <c:v>-0.16000000000000014</c:v>
                </c:pt>
                <c:pt idx="3">
                  <c:v>-0.16899999999999959</c:v>
                </c:pt>
                <c:pt idx="4">
                  <c:v>-9.300000000000086E-2</c:v>
                </c:pt>
                <c:pt idx="5">
                  <c:v>-7.5999999999999623E-2</c:v>
                </c:pt>
                <c:pt idx="6">
                  <c:v>-0.20809999999999995</c:v>
                </c:pt>
                <c:pt idx="7">
                  <c:v>-0.13419999999999987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7D-469D-80B2-AE9EA3E8E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06716776"/>
        <c:axId val="1006709888"/>
      </c:barChart>
      <c:lineChart>
        <c:grouping val="standard"/>
        <c:varyColors val="0"/>
        <c:ser>
          <c:idx val="0"/>
          <c:order val="0"/>
          <c:tx>
            <c:strRef>
              <c:f>'G10 CBs Dashboard'!$H$36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Dashboard'!$G$37:$G$44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Oct 24</c:v>
                </c:pt>
                <c:pt idx="3">
                  <c:v>Dec 24</c:v>
                </c:pt>
                <c:pt idx="4">
                  <c:v>#VALUE!</c:v>
                </c:pt>
                <c:pt idx="5">
                  <c:v>#VALUE!</c:v>
                </c:pt>
                <c:pt idx="6">
                  <c:v>#VALUE!</c:v>
                </c:pt>
                <c:pt idx="7">
                  <c:v>#VALUE!</c:v>
                </c:pt>
              </c:strCache>
            </c:strRef>
          </c:cat>
          <c:val>
            <c:numRef>
              <c:f>'G10 CBs Dashboard'!$H$37:$H$44</c:f>
              <c:numCache>
                <c:formatCode>0.000</c:formatCode>
                <c:ptCount val="8"/>
                <c:pt idx="0">
                  <c:v>4.6174999999999997</c:v>
                </c:pt>
                <c:pt idx="1">
                  <c:v>4.45</c:v>
                </c:pt>
                <c:pt idx="2">
                  <c:v>4.29</c:v>
                </c:pt>
                <c:pt idx="3">
                  <c:v>4.1210000000000004</c:v>
                </c:pt>
                <c:pt idx="4">
                  <c:v>4.0279999999999996</c:v>
                </c:pt>
                <c:pt idx="5">
                  <c:v>3.952</c:v>
                </c:pt>
                <c:pt idx="6">
                  <c:v>3.7439</c:v>
                </c:pt>
                <c:pt idx="7">
                  <c:v>3.6097000000000001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D-469D-80B2-AE9EA3E8E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342896"/>
        <c:axId val="1240350440"/>
      </c:lineChart>
      <c:catAx>
        <c:axId val="124034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50440"/>
        <c:crosses val="autoZero"/>
        <c:auto val="1"/>
        <c:lblAlgn val="ctr"/>
        <c:lblOffset val="100"/>
        <c:noMultiLvlLbl val="1"/>
      </c:catAx>
      <c:valAx>
        <c:axId val="124035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42896"/>
        <c:crosses val="autoZero"/>
        <c:crossBetween val="between"/>
      </c:valAx>
      <c:valAx>
        <c:axId val="100670988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716776"/>
        <c:crosses val="max"/>
        <c:crossBetween val="between"/>
      </c:valAx>
      <c:catAx>
        <c:axId val="1006716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70988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AU RBA MEETING 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Dashboard'!$I$47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Dashboard'!$G$48:$G$55</c:f>
              <c:strCache>
                <c:ptCount val="8"/>
                <c:pt idx="0">
                  <c:v>Jun 24</c:v>
                </c:pt>
                <c:pt idx="1">
                  <c:v>Aug 24</c:v>
                </c:pt>
                <c:pt idx="2">
                  <c:v>Sep 24</c:v>
                </c:pt>
                <c:pt idx="3">
                  <c:v>Nov 24</c:v>
                </c:pt>
                <c:pt idx="4">
                  <c:v>Dec 24</c:v>
                </c:pt>
                <c:pt idx="5">
                  <c:v>Feb 25</c:v>
                </c:pt>
                <c:pt idx="6">
                  <c:v>Apr 25</c:v>
                </c:pt>
                <c:pt idx="7">
                  <c:v>May 25</c:v>
                </c:pt>
              </c:strCache>
            </c:strRef>
          </c:cat>
          <c:val>
            <c:numRef>
              <c:f>'G10 CBs Dashboard'!$I$48:$I$55</c:f>
              <c:numCache>
                <c:formatCode>0.00</c:formatCode>
                <c:ptCount val="8"/>
                <c:pt idx="0">
                  <c:v>4.4999999999999929E-2</c:v>
                </c:pt>
                <c:pt idx="1">
                  <c:v>-3.0000000000001137E-3</c:v>
                </c:pt>
                <c:pt idx="2">
                  <c:v>-2.8000000000000469E-2</c:v>
                </c:pt>
                <c:pt idx="3">
                  <c:v>-3.0999999999999694E-2</c:v>
                </c:pt>
                <c:pt idx="4">
                  <c:v>-0.11299999999999955</c:v>
                </c:pt>
                <c:pt idx="5">
                  <c:v>-3.6000000000000476E-2</c:v>
                </c:pt>
                <c:pt idx="6">
                  <c:v>-7.2000000000000064E-2</c:v>
                </c:pt>
                <c:pt idx="7">
                  <c:v>-4.4999999999999929E-2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B-4592-847A-C815F9105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15199576"/>
        <c:axId val="176964407"/>
      </c:barChart>
      <c:lineChart>
        <c:grouping val="standard"/>
        <c:varyColors val="0"/>
        <c:ser>
          <c:idx val="0"/>
          <c:order val="0"/>
          <c:tx>
            <c:strRef>
              <c:f>'G10 CBs Dashboard'!$H$47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Dashboard'!$G$48:$G$55</c:f>
              <c:strCache>
                <c:ptCount val="8"/>
                <c:pt idx="0">
                  <c:v>Jun 24</c:v>
                </c:pt>
                <c:pt idx="1">
                  <c:v>Aug 24</c:v>
                </c:pt>
                <c:pt idx="2">
                  <c:v>Sep 24</c:v>
                </c:pt>
                <c:pt idx="3">
                  <c:v>Nov 24</c:v>
                </c:pt>
                <c:pt idx="4">
                  <c:v>Dec 24</c:v>
                </c:pt>
                <c:pt idx="5">
                  <c:v>Feb 25</c:v>
                </c:pt>
                <c:pt idx="6">
                  <c:v>Apr 25</c:v>
                </c:pt>
                <c:pt idx="7">
                  <c:v>May 25</c:v>
                </c:pt>
              </c:strCache>
            </c:strRef>
          </c:cat>
          <c:val>
            <c:numRef>
              <c:f>'G10 CBs Dashboard'!$H$48:$H$55</c:f>
              <c:numCache>
                <c:formatCode>0.000</c:formatCode>
                <c:ptCount val="8"/>
                <c:pt idx="0">
                  <c:v>4.3650000000000002</c:v>
                </c:pt>
                <c:pt idx="1">
                  <c:v>4.3620000000000001</c:v>
                </c:pt>
                <c:pt idx="2">
                  <c:v>4.3339999999999996</c:v>
                </c:pt>
                <c:pt idx="3">
                  <c:v>4.3029999999999999</c:v>
                </c:pt>
                <c:pt idx="4">
                  <c:v>4.1900000000000004</c:v>
                </c:pt>
                <c:pt idx="5">
                  <c:v>4.1539999999999999</c:v>
                </c:pt>
                <c:pt idx="6">
                  <c:v>4.0819999999999999</c:v>
                </c:pt>
                <c:pt idx="7">
                  <c:v>4.0369999999999999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B-4592-847A-C815F9105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722568"/>
        <c:axId val="1277723224"/>
      </c:lineChart>
      <c:catAx>
        <c:axId val="1277722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23224"/>
        <c:crosses val="autoZero"/>
        <c:auto val="1"/>
        <c:lblAlgn val="ctr"/>
        <c:lblOffset val="100"/>
        <c:noMultiLvlLbl val="1"/>
      </c:catAx>
      <c:valAx>
        <c:axId val="127772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22568"/>
        <c:crosses val="autoZero"/>
        <c:crossBetween val="between"/>
      </c:valAx>
      <c:valAx>
        <c:axId val="17696440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199576"/>
        <c:crosses val="max"/>
        <c:crossBetween val="between"/>
      </c:valAx>
      <c:catAx>
        <c:axId val="1515199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964407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9900FF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NZ</a:t>
            </a:r>
            <a:r>
              <a:rPr lang="en-GB" b="1" baseline="0">
                <a:solidFill>
                  <a:srgbClr val="9900FF"/>
                </a:solidFill>
              </a:rPr>
              <a:t> RBNZ MEETING DATES</a:t>
            </a:r>
            <a:endParaRPr lang="en-GB" b="1">
              <a:solidFill>
                <a:srgbClr val="99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9900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Dashboard'!$I$58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Dashboard'!$G$59:$G$66</c:f>
              <c:strCache>
                <c:ptCount val="8"/>
                <c:pt idx="0">
                  <c:v>Jul 24</c:v>
                </c:pt>
                <c:pt idx="1">
                  <c:v>Aug 24</c:v>
                </c:pt>
                <c:pt idx="2">
                  <c:v>Oct 24</c:v>
                </c:pt>
                <c:pt idx="3">
                  <c:v>Nov 24</c:v>
                </c:pt>
                <c:pt idx="4">
                  <c:v>Feb 25</c:v>
                </c:pt>
                <c:pt idx="5">
                  <c:v>Apr 25</c:v>
                </c:pt>
                <c:pt idx="6">
                  <c:v>May 25</c:v>
                </c:pt>
                <c:pt idx="7">
                  <c:v>Jul 25</c:v>
                </c:pt>
              </c:strCache>
            </c:strRef>
          </c:cat>
          <c:val>
            <c:numRef>
              <c:f>'G10 CBs Dashboard'!$I$59:$I$66</c:f>
              <c:numCache>
                <c:formatCode>0.00</c:formatCode>
                <c:ptCount val="8"/>
                <c:pt idx="0">
                  <c:v>9.9999999999997868E-3</c:v>
                </c:pt>
                <c:pt idx="1">
                  <c:v>-2.9999999999999361E-2</c:v>
                </c:pt>
                <c:pt idx="2">
                  <c:v>-9.0000000000000746E-2</c:v>
                </c:pt>
                <c:pt idx="3">
                  <c:v>-0.2029999999999994</c:v>
                </c:pt>
                <c:pt idx="4">
                  <c:v>-0.24000000000000021</c:v>
                </c:pt>
                <c:pt idx="5">
                  <c:v>-0.15850000000000009</c:v>
                </c:pt>
                <c:pt idx="6">
                  <c:v>-0.16539999999999999</c:v>
                </c:pt>
                <c:pt idx="7">
                  <c:v>-0.12539999999999996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D-4042-B196-C2FB1C74F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8017584"/>
        <c:axId val="848041856"/>
      </c:barChart>
      <c:lineChart>
        <c:grouping val="standard"/>
        <c:varyColors val="0"/>
        <c:ser>
          <c:idx val="0"/>
          <c:order val="0"/>
          <c:tx>
            <c:strRef>
              <c:f>'G10 CBs Dashboard'!$H$58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Dashboard'!$G$59:$G$66</c:f>
              <c:strCache>
                <c:ptCount val="8"/>
                <c:pt idx="0">
                  <c:v>Jul 24</c:v>
                </c:pt>
                <c:pt idx="1">
                  <c:v>Aug 24</c:v>
                </c:pt>
                <c:pt idx="2">
                  <c:v>Oct 24</c:v>
                </c:pt>
                <c:pt idx="3">
                  <c:v>Nov 24</c:v>
                </c:pt>
                <c:pt idx="4">
                  <c:v>Feb 25</c:v>
                </c:pt>
                <c:pt idx="5">
                  <c:v>Apr 25</c:v>
                </c:pt>
                <c:pt idx="6">
                  <c:v>May 25</c:v>
                </c:pt>
                <c:pt idx="7">
                  <c:v>Jul 25</c:v>
                </c:pt>
              </c:strCache>
            </c:strRef>
          </c:cat>
          <c:val>
            <c:numRef>
              <c:f>'G10 CBs Dashboard'!$H$59:$H$66</c:f>
              <c:numCache>
                <c:formatCode>0.000</c:formatCode>
                <c:ptCount val="8"/>
                <c:pt idx="0">
                  <c:v>5.51</c:v>
                </c:pt>
                <c:pt idx="1">
                  <c:v>5.48</c:v>
                </c:pt>
                <c:pt idx="2">
                  <c:v>5.39</c:v>
                </c:pt>
                <c:pt idx="3">
                  <c:v>5.1870000000000003</c:v>
                </c:pt>
                <c:pt idx="4">
                  <c:v>4.9470000000000001</c:v>
                </c:pt>
                <c:pt idx="5">
                  <c:v>4.7885</c:v>
                </c:pt>
                <c:pt idx="6">
                  <c:v>4.6231</c:v>
                </c:pt>
                <c:pt idx="7">
                  <c:v>4.4977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D-4042-B196-C2FB1C74F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035624"/>
        <c:axId val="848031360"/>
      </c:lineChart>
      <c:catAx>
        <c:axId val="848035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31360"/>
        <c:crosses val="autoZero"/>
        <c:auto val="1"/>
        <c:lblAlgn val="ctr"/>
        <c:lblOffset val="100"/>
        <c:noMultiLvlLbl val="1"/>
      </c:catAx>
      <c:valAx>
        <c:axId val="8480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35624"/>
        <c:crosses val="autoZero"/>
        <c:crossBetween val="between"/>
      </c:valAx>
      <c:valAx>
        <c:axId val="84804185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17584"/>
        <c:crosses val="max"/>
        <c:crossBetween val="between"/>
      </c:valAx>
      <c:catAx>
        <c:axId val="848017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804185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JP</a:t>
            </a:r>
            <a:r>
              <a:rPr lang="en-GB" b="1" baseline="0">
                <a:solidFill>
                  <a:srgbClr val="9900FF"/>
                </a:solidFill>
              </a:rPr>
              <a:t> BOJ MEETING DATES</a:t>
            </a:r>
            <a:endParaRPr lang="en-GB" b="1">
              <a:solidFill>
                <a:srgbClr val="99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Dashboard'!$I$69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Dashboard'!$G$70:$G$75</c:f>
              <c:strCache>
                <c:ptCount val="6"/>
                <c:pt idx="0">
                  <c:v>Aug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#VALUE!</c:v>
                </c:pt>
                <c:pt idx="5">
                  <c:v>#VALUE!</c:v>
                </c:pt>
              </c:strCache>
            </c:strRef>
          </c:cat>
          <c:val>
            <c:numRef>
              <c:f>'G10 CBs Dashboard'!$I$70:$I$75</c:f>
              <c:numCache>
                <c:formatCode>0.00</c:formatCode>
                <c:ptCount val="6"/>
                <c:pt idx="0">
                  <c:v>3.4250000000000003E-2</c:v>
                </c:pt>
                <c:pt idx="1">
                  <c:v>5.6250000000000008E-2</c:v>
                </c:pt>
                <c:pt idx="2">
                  <c:v>5.8749999999999997E-2</c:v>
                </c:pt>
                <c:pt idx="3">
                  <c:v>4.4999999999999984E-2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DF-4588-9B10-017C7F3A1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59422800"/>
        <c:axId val="759417224"/>
      </c:barChart>
      <c:lineChart>
        <c:grouping val="standard"/>
        <c:varyColors val="0"/>
        <c:ser>
          <c:idx val="0"/>
          <c:order val="0"/>
          <c:tx>
            <c:strRef>
              <c:f>'G10 CBs Dashboard'!$H$69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Dashboard'!$G$70:$G$75</c:f>
              <c:strCache>
                <c:ptCount val="6"/>
                <c:pt idx="0">
                  <c:v>Aug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#VALUE!</c:v>
                </c:pt>
                <c:pt idx="5">
                  <c:v>#VALUE!</c:v>
                </c:pt>
              </c:strCache>
            </c:strRef>
          </c:cat>
          <c:val>
            <c:numRef>
              <c:f>'G10 CBs Dashboard'!$H$70:$H$75</c:f>
              <c:numCache>
                <c:formatCode>0.000</c:formatCode>
                <c:ptCount val="6"/>
                <c:pt idx="0">
                  <c:v>0.11125</c:v>
                </c:pt>
                <c:pt idx="1">
                  <c:v>0.16750000000000001</c:v>
                </c:pt>
                <c:pt idx="2">
                  <c:v>0.22625000000000001</c:v>
                </c:pt>
                <c:pt idx="3">
                  <c:v>0.27124999999999999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DF-4588-9B10-017C7F3A1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424112"/>
        <c:axId val="759422144"/>
      </c:lineChart>
      <c:catAx>
        <c:axId val="75942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22144"/>
        <c:crosses val="autoZero"/>
        <c:auto val="1"/>
        <c:lblAlgn val="ctr"/>
        <c:lblOffset val="100"/>
        <c:noMultiLvlLbl val="1"/>
      </c:catAx>
      <c:valAx>
        <c:axId val="7594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24112"/>
        <c:crosses val="autoZero"/>
        <c:crossBetween val="between"/>
      </c:valAx>
      <c:valAx>
        <c:axId val="75941722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22800"/>
        <c:crosses val="max"/>
        <c:crossBetween val="between"/>
      </c:valAx>
      <c:catAx>
        <c:axId val="759422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941722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hart" Target="../charts/chart6.xml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12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11" Type="http://schemas.openxmlformats.org/officeDocument/2006/relationships/image" Target="../media/image7.png"/><Relationship Id="rId5" Type="http://schemas.openxmlformats.org/officeDocument/2006/relationships/image" Target="../media/image1.png"/><Relationship Id="rId15" Type="http://schemas.openxmlformats.org/officeDocument/2006/relationships/image" Target="../media/image8.png"/><Relationship Id="rId10" Type="http://schemas.openxmlformats.org/officeDocument/2006/relationships/image" Target="../media/image6.png"/><Relationship Id="rId4" Type="http://schemas.openxmlformats.org/officeDocument/2006/relationships/chart" Target="../charts/chart4.xml"/><Relationship Id="rId9" Type="http://schemas.openxmlformats.org/officeDocument/2006/relationships/image" Target="../media/image5.png"/><Relationship Id="rId1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60156</xdr:colOff>
      <xdr:row>1</xdr:row>
      <xdr:rowOff>7018</xdr:rowOff>
    </xdr:from>
    <xdr:to>
      <xdr:col>36</xdr:col>
      <xdr:colOff>80210</xdr:colOff>
      <xdr:row>11</xdr:row>
      <xdr:rowOff>170448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59A8F4-3355-40AC-9354-AC8DF4FCF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60158</xdr:colOff>
      <xdr:row>11</xdr:row>
      <xdr:rowOff>170448</xdr:rowOff>
    </xdr:from>
    <xdr:to>
      <xdr:col>36</xdr:col>
      <xdr:colOff>70184</xdr:colOff>
      <xdr:row>22</xdr:row>
      <xdr:rowOff>180474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D04F1-1449-4EA4-8DE1-B0FCCB348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60157</xdr:colOff>
      <xdr:row>22</xdr:row>
      <xdr:rowOff>187492</xdr:rowOff>
    </xdr:from>
    <xdr:to>
      <xdr:col>36</xdr:col>
      <xdr:colOff>60157</xdr:colOff>
      <xdr:row>33</xdr:row>
      <xdr:rowOff>180474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7745BC-0A21-4080-AF87-33D98BC28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60157</xdr:colOff>
      <xdr:row>33</xdr:row>
      <xdr:rowOff>187993</xdr:rowOff>
    </xdr:from>
    <xdr:to>
      <xdr:col>36</xdr:col>
      <xdr:colOff>50131</xdr:colOff>
      <xdr:row>44</xdr:row>
      <xdr:rowOff>100263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E805D1-19E1-4BD5-83F7-6FE888EAD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110289</xdr:colOff>
      <xdr:row>13</xdr:row>
      <xdr:rowOff>60159</xdr:rowOff>
    </xdr:from>
    <xdr:to>
      <xdr:col>5</xdr:col>
      <xdr:colOff>433136</xdr:colOff>
      <xdr:row>14</xdr:row>
      <xdr:rowOff>163458</xdr:rowOff>
    </xdr:to>
    <xdr:pic>
      <xdr:nvPicPr>
        <xdr:cNvPr id="12" name="Picture 11" descr="European union icon">
          <a:extLst>
            <a:ext uri="{FF2B5EF4-FFF2-40B4-BE49-F238E27FC236}">
              <a16:creationId xmlns:a16="http://schemas.microsoft.com/office/drawing/2014/main" id="{31950E72-5046-4C75-A3BC-EFF2216E9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8210" y="2476501"/>
          <a:ext cx="322847" cy="313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112320</xdr:colOff>
      <xdr:row>2</xdr:row>
      <xdr:rowOff>44284</xdr:rowOff>
    </xdr:from>
    <xdr:to>
      <xdr:col>5</xdr:col>
      <xdr:colOff>441158</xdr:colOff>
      <xdr:row>3</xdr:row>
      <xdr:rowOff>150394</xdr:rowOff>
    </xdr:to>
    <xdr:pic>
      <xdr:nvPicPr>
        <xdr:cNvPr id="14" name="Picture 13" descr="United kingdom icon">
          <a:extLst>
            <a:ext uri="{FF2B5EF4-FFF2-40B4-BE49-F238E27FC236}">
              <a16:creationId xmlns:a16="http://schemas.microsoft.com/office/drawing/2014/main" id="{03F15F91-7F0A-47A9-8013-3F54F45A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241" y="335047"/>
          <a:ext cx="328838" cy="326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100262</xdr:colOff>
      <xdr:row>24</xdr:row>
      <xdr:rowOff>80212</xdr:rowOff>
    </xdr:from>
    <xdr:to>
      <xdr:col>5</xdr:col>
      <xdr:colOff>425182</xdr:colOff>
      <xdr:row>25</xdr:row>
      <xdr:rowOff>182429</xdr:rowOff>
    </xdr:to>
    <xdr:pic>
      <xdr:nvPicPr>
        <xdr:cNvPr id="15" name="Picture 14" descr="United states of america icon">
          <a:extLst>
            <a:ext uri="{FF2B5EF4-FFF2-40B4-BE49-F238E27FC236}">
              <a16:creationId xmlns:a16="http://schemas.microsoft.com/office/drawing/2014/main" id="{6792C624-1322-45C4-80C8-451A813F5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8183" y="4612107"/>
          <a:ext cx="324920" cy="322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100263</xdr:colOff>
      <xdr:row>35</xdr:row>
      <xdr:rowOff>28258</xdr:rowOff>
    </xdr:from>
    <xdr:to>
      <xdr:col>18</xdr:col>
      <xdr:colOff>435142</xdr:colOff>
      <xdr:row>36</xdr:row>
      <xdr:rowOff>160422</xdr:rowOff>
    </xdr:to>
    <xdr:pic>
      <xdr:nvPicPr>
        <xdr:cNvPr id="16" name="Picture 15" descr="Canada icon">
          <a:extLst>
            <a:ext uri="{FF2B5EF4-FFF2-40B4-BE49-F238E27FC236}">
              <a16:creationId xmlns:a16="http://schemas.microsoft.com/office/drawing/2014/main" id="{A6242B75-FEC9-4DFD-A970-5DEB834B7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8342" y="7177021"/>
          <a:ext cx="334879" cy="332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60158</xdr:colOff>
      <xdr:row>45</xdr:row>
      <xdr:rowOff>40106</xdr:rowOff>
    </xdr:from>
    <xdr:to>
      <xdr:col>18</xdr:col>
      <xdr:colOff>404562</xdr:colOff>
      <xdr:row>46</xdr:row>
      <xdr:rowOff>194720</xdr:rowOff>
    </xdr:to>
    <xdr:pic>
      <xdr:nvPicPr>
        <xdr:cNvPr id="17" name="Picture 16" descr="Australia icon">
          <a:extLst>
            <a:ext uri="{FF2B5EF4-FFF2-40B4-BE49-F238E27FC236}">
              <a16:creationId xmlns:a16="http://schemas.microsoft.com/office/drawing/2014/main" id="{4530B651-2ECF-4BF0-BA4F-C5C9CAD2C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8342" y="8612606"/>
          <a:ext cx="344404" cy="345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100262</xdr:colOff>
      <xdr:row>67</xdr:row>
      <xdr:rowOff>20053</xdr:rowOff>
    </xdr:from>
    <xdr:to>
      <xdr:col>18</xdr:col>
      <xdr:colOff>452185</xdr:colOff>
      <xdr:row>68</xdr:row>
      <xdr:rowOff>175343</xdr:rowOff>
    </xdr:to>
    <xdr:pic>
      <xdr:nvPicPr>
        <xdr:cNvPr id="19" name="Picture 18" descr="Japan">
          <a:extLst>
            <a:ext uri="{FF2B5EF4-FFF2-40B4-BE49-F238E27FC236}">
              <a16:creationId xmlns:a16="http://schemas.microsoft.com/office/drawing/2014/main" id="{AB1ECCAD-5B26-438A-AF3B-290710FA7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8446" y="12873790"/>
          <a:ext cx="351923" cy="345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90236</xdr:colOff>
      <xdr:row>56</xdr:row>
      <xdr:rowOff>60159</xdr:rowOff>
    </xdr:from>
    <xdr:to>
      <xdr:col>18</xdr:col>
      <xdr:colOff>433637</xdr:colOff>
      <xdr:row>57</xdr:row>
      <xdr:rowOff>220883</xdr:rowOff>
    </xdr:to>
    <xdr:pic>
      <xdr:nvPicPr>
        <xdr:cNvPr id="21" name="Picture 20" descr="New Zealand flag icon - Country flags">
          <a:extLst>
            <a:ext uri="{FF2B5EF4-FFF2-40B4-BE49-F238E27FC236}">
              <a16:creationId xmlns:a16="http://schemas.microsoft.com/office/drawing/2014/main" id="{4C12DEDC-0677-4676-A636-8AA5FAED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8420" y="10758238"/>
          <a:ext cx="343401" cy="351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60159</xdr:colOff>
      <xdr:row>44</xdr:row>
      <xdr:rowOff>107280</xdr:rowOff>
    </xdr:from>
    <xdr:to>
      <xdr:col>36</xdr:col>
      <xdr:colOff>50131</xdr:colOff>
      <xdr:row>55</xdr:row>
      <xdr:rowOff>170448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0DB9A-87DE-4A52-9FF1-930D4C220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60157</xdr:colOff>
      <xdr:row>55</xdr:row>
      <xdr:rowOff>177467</xdr:rowOff>
    </xdr:from>
    <xdr:to>
      <xdr:col>36</xdr:col>
      <xdr:colOff>50130</xdr:colOff>
      <xdr:row>66</xdr:row>
      <xdr:rowOff>180474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F901C8-8710-43F3-A1E5-66C236A8C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65171</xdr:colOff>
      <xdr:row>66</xdr:row>
      <xdr:rowOff>177465</xdr:rowOff>
    </xdr:from>
    <xdr:to>
      <xdr:col>36</xdr:col>
      <xdr:colOff>40105</xdr:colOff>
      <xdr:row>79</xdr:row>
      <xdr:rowOff>180474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316A79-248F-41F0-AF8F-FF458BB22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</xdr:col>
      <xdr:colOff>30079</xdr:colOff>
      <xdr:row>4</xdr:row>
      <xdr:rowOff>54327</xdr:rowOff>
    </xdr:from>
    <xdr:to>
      <xdr:col>5</xdr:col>
      <xdr:colOff>521366</xdr:colOff>
      <xdr:row>6</xdr:row>
      <xdr:rowOff>114760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CB8783B-D1F9-4DE3-A1B2-8E3862ECE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59342" y="756169"/>
          <a:ext cx="491287" cy="441433"/>
        </a:xfrm>
        <a:prstGeom prst="rect">
          <a:avLst/>
        </a:prstGeom>
      </xdr:spPr>
    </xdr:pic>
    <xdr:clientData/>
  </xdr:twoCellAnchor>
  <xdr:oneCellAnchor>
    <xdr:from>
      <xdr:col>5</xdr:col>
      <xdr:colOff>30079</xdr:colOff>
      <xdr:row>15</xdr:row>
      <xdr:rowOff>45304</xdr:rowOff>
    </xdr:from>
    <xdr:ext cx="491287" cy="441433"/>
    <xdr:pic>
      <xdr:nvPicPr>
        <xdr:cNvPr id="20" name="Picture 19">
          <a:extLst>
            <a:ext uri="{FF2B5EF4-FFF2-40B4-BE49-F238E27FC236}">
              <a16:creationId xmlns:a16="http://schemas.microsoft.com/office/drawing/2014/main" id="{BFF1BC97-EEBB-4EC6-AE25-BBA8BBA3E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8000" y="2862699"/>
          <a:ext cx="491287" cy="441433"/>
        </a:xfrm>
        <a:prstGeom prst="rect">
          <a:avLst/>
        </a:prstGeom>
      </xdr:spPr>
    </xdr:pic>
    <xdr:clientData/>
  </xdr:oneCellAnchor>
  <xdr:oneCellAnchor>
    <xdr:from>
      <xdr:col>5</xdr:col>
      <xdr:colOff>30079</xdr:colOff>
      <xdr:row>26</xdr:row>
      <xdr:rowOff>55330</xdr:rowOff>
    </xdr:from>
    <xdr:ext cx="491287" cy="441433"/>
    <xdr:pic>
      <xdr:nvPicPr>
        <xdr:cNvPr id="24" name="Picture 23">
          <a:extLst>
            <a:ext uri="{FF2B5EF4-FFF2-40B4-BE49-F238E27FC236}">
              <a16:creationId xmlns:a16="http://schemas.microsoft.com/office/drawing/2014/main" id="{EDE1C0CC-C637-4B9C-B41E-ABA7068E7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8000" y="4998304"/>
          <a:ext cx="491287" cy="441433"/>
        </a:xfrm>
        <a:prstGeom prst="rect">
          <a:avLst/>
        </a:prstGeom>
      </xdr:spPr>
    </xdr:pic>
    <xdr:clientData/>
  </xdr:oneCellAnchor>
  <xdr:twoCellAnchor editAs="oneCell">
    <xdr:from>
      <xdr:col>18</xdr:col>
      <xdr:colOff>70185</xdr:colOff>
      <xdr:row>1</xdr:row>
      <xdr:rowOff>50131</xdr:rowOff>
    </xdr:from>
    <xdr:to>
      <xdr:col>18</xdr:col>
      <xdr:colOff>399023</xdr:colOff>
      <xdr:row>2</xdr:row>
      <xdr:rowOff>186320</xdr:rowOff>
    </xdr:to>
    <xdr:pic>
      <xdr:nvPicPr>
        <xdr:cNvPr id="26" name="Picture 25" descr="United kingdom icon">
          <a:extLst>
            <a:ext uri="{FF2B5EF4-FFF2-40B4-BE49-F238E27FC236}">
              <a16:creationId xmlns:a16="http://schemas.microsoft.com/office/drawing/2014/main" id="{55B83C34-A6B8-4ED1-9C31-2787E1430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7711" y="150394"/>
          <a:ext cx="328838" cy="326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90237</xdr:colOff>
      <xdr:row>37</xdr:row>
      <xdr:rowOff>138445</xdr:rowOff>
    </xdr:from>
    <xdr:ext cx="421103" cy="378371"/>
    <xdr:pic>
      <xdr:nvPicPr>
        <xdr:cNvPr id="23" name="Picture 22">
          <a:extLst>
            <a:ext uri="{FF2B5EF4-FFF2-40B4-BE49-F238E27FC236}">
              <a16:creationId xmlns:a16="http://schemas.microsoft.com/office/drawing/2014/main" id="{DC2DD8AD-CA8E-4E75-B2F8-EBF871C92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19500" y="7186945"/>
          <a:ext cx="421103" cy="378371"/>
        </a:xfrm>
        <a:prstGeom prst="rect">
          <a:avLst/>
        </a:prstGeom>
      </xdr:spPr>
    </xdr:pic>
    <xdr:clientData/>
  </xdr:oneCellAnchor>
  <xdr:twoCellAnchor editAs="oneCell">
    <xdr:from>
      <xdr:col>5</xdr:col>
      <xdr:colOff>120316</xdr:colOff>
      <xdr:row>35</xdr:row>
      <xdr:rowOff>130342</xdr:rowOff>
    </xdr:from>
    <xdr:to>
      <xdr:col>5</xdr:col>
      <xdr:colOff>455195</xdr:colOff>
      <xdr:row>37</xdr:row>
      <xdr:rowOff>72006</xdr:rowOff>
    </xdr:to>
    <xdr:pic>
      <xdr:nvPicPr>
        <xdr:cNvPr id="27" name="Picture 26" descr="Canada icon">
          <a:extLst>
            <a:ext uri="{FF2B5EF4-FFF2-40B4-BE49-F238E27FC236}">
              <a16:creationId xmlns:a16="http://schemas.microsoft.com/office/drawing/2014/main" id="{8F56512E-E5E0-4038-AF39-51C3318F7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9579" y="6787816"/>
          <a:ext cx="334879" cy="332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90237</xdr:colOff>
      <xdr:row>12</xdr:row>
      <xdr:rowOff>70184</xdr:rowOff>
    </xdr:from>
    <xdr:to>
      <xdr:col>18</xdr:col>
      <xdr:colOff>413084</xdr:colOff>
      <xdr:row>13</xdr:row>
      <xdr:rowOff>193536</xdr:rowOff>
    </xdr:to>
    <xdr:pic>
      <xdr:nvPicPr>
        <xdr:cNvPr id="28" name="Picture 27" descr="European union icon">
          <a:extLst>
            <a:ext uri="{FF2B5EF4-FFF2-40B4-BE49-F238E27FC236}">
              <a16:creationId xmlns:a16="http://schemas.microsoft.com/office/drawing/2014/main" id="{883D35B2-AC49-4A1A-9479-D02D13C7E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7763" y="2296026"/>
          <a:ext cx="322847" cy="313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50132</xdr:colOff>
      <xdr:row>23</xdr:row>
      <xdr:rowOff>30079</xdr:rowOff>
    </xdr:from>
    <xdr:to>
      <xdr:col>18</xdr:col>
      <xdr:colOff>375052</xdr:colOff>
      <xdr:row>24</xdr:row>
      <xdr:rowOff>162375</xdr:rowOff>
    </xdr:to>
    <xdr:pic>
      <xdr:nvPicPr>
        <xdr:cNvPr id="29" name="Picture 28" descr="United states of america icon">
          <a:extLst>
            <a:ext uri="{FF2B5EF4-FFF2-40B4-BE49-F238E27FC236}">
              <a16:creationId xmlns:a16="http://schemas.microsoft.com/office/drawing/2014/main" id="{F4D4FB98-5774-4A6D-9782-90497EC1B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7658" y="4371474"/>
          <a:ext cx="324920" cy="322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76120</xdr:colOff>
      <xdr:row>48</xdr:row>
      <xdr:rowOff>36638</xdr:rowOff>
    </xdr:from>
    <xdr:ext cx="446398" cy="401099"/>
    <xdr:pic>
      <xdr:nvPicPr>
        <xdr:cNvPr id="30" name="Picture 29">
          <a:extLst>
            <a:ext uri="{FF2B5EF4-FFF2-40B4-BE49-F238E27FC236}">
              <a16:creationId xmlns:a16="http://schemas.microsoft.com/office/drawing/2014/main" id="{5142A604-4794-428A-8E00-A68E5E14C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05383" y="9210717"/>
          <a:ext cx="446398" cy="401099"/>
        </a:xfrm>
        <a:prstGeom prst="rect">
          <a:avLst/>
        </a:prstGeom>
      </xdr:spPr>
    </xdr:pic>
    <xdr:clientData/>
  </xdr:oneCellAnchor>
  <xdr:twoCellAnchor editAs="oneCell">
    <xdr:from>
      <xdr:col>5</xdr:col>
      <xdr:colOff>110290</xdr:colOff>
      <xdr:row>46</xdr:row>
      <xdr:rowOff>40105</xdr:rowOff>
    </xdr:from>
    <xdr:to>
      <xdr:col>5</xdr:col>
      <xdr:colOff>454694</xdr:colOff>
      <xdr:row>47</xdr:row>
      <xdr:rowOff>164640</xdr:rowOff>
    </xdr:to>
    <xdr:pic>
      <xdr:nvPicPr>
        <xdr:cNvPr id="32" name="Picture 31" descr="Australia icon">
          <a:extLst>
            <a:ext uri="{FF2B5EF4-FFF2-40B4-BE49-F238E27FC236}">
              <a16:creationId xmlns:a16="http://schemas.microsoft.com/office/drawing/2014/main" id="{E0E46D87-F3FC-4528-A6BA-BA4F9B6D0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9553" y="8803105"/>
          <a:ext cx="344404" cy="345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30079</xdr:colOff>
      <xdr:row>59</xdr:row>
      <xdr:rowOff>65356</xdr:rowOff>
    </xdr:from>
    <xdr:ext cx="491287" cy="441433"/>
    <xdr:pic>
      <xdr:nvPicPr>
        <xdr:cNvPr id="33" name="Picture 32">
          <a:extLst>
            <a:ext uri="{FF2B5EF4-FFF2-40B4-BE49-F238E27FC236}">
              <a16:creationId xmlns:a16="http://schemas.microsoft.com/office/drawing/2014/main" id="{1BFBEF1C-A43D-4B57-A163-08E618AF4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59342" y="11395093"/>
          <a:ext cx="491287" cy="441433"/>
        </a:xfrm>
        <a:prstGeom prst="rect">
          <a:avLst/>
        </a:prstGeom>
      </xdr:spPr>
    </xdr:pic>
    <xdr:clientData/>
  </xdr:oneCellAnchor>
  <xdr:oneCellAnchor>
    <xdr:from>
      <xdr:col>5</xdr:col>
      <xdr:colOff>50132</xdr:colOff>
      <xdr:row>70</xdr:row>
      <xdr:rowOff>55330</xdr:rowOff>
    </xdr:from>
    <xdr:ext cx="491287" cy="441433"/>
    <xdr:pic>
      <xdr:nvPicPr>
        <xdr:cNvPr id="35" name="Picture 34">
          <a:extLst>
            <a:ext uri="{FF2B5EF4-FFF2-40B4-BE49-F238E27FC236}">
              <a16:creationId xmlns:a16="http://schemas.microsoft.com/office/drawing/2014/main" id="{76B30A3F-35BD-4011-8272-7B7A92A78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79395" y="13490593"/>
          <a:ext cx="491287" cy="441433"/>
        </a:xfrm>
        <a:prstGeom prst="rect">
          <a:avLst/>
        </a:prstGeom>
      </xdr:spPr>
    </xdr:pic>
    <xdr:clientData/>
  </xdr:oneCellAnchor>
  <xdr:twoCellAnchor editAs="oneCell">
    <xdr:from>
      <xdr:col>5</xdr:col>
      <xdr:colOff>120314</xdr:colOff>
      <xdr:row>57</xdr:row>
      <xdr:rowOff>60159</xdr:rowOff>
    </xdr:from>
    <xdr:to>
      <xdr:col>5</xdr:col>
      <xdr:colOff>463715</xdr:colOff>
      <xdr:row>58</xdr:row>
      <xdr:rowOff>160725</xdr:rowOff>
    </xdr:to>
    <xdr:pic>
      <xdr:nvPicPr>
        <xdr:cNvPr id="36" name="Picture 35" descr="New Zealand flag icon - Country flags">
          <a:extLst>
            <a:ext uri="{FF2B5EF4-FFF2-40B4-BE49-F238E27FC236}">
              <a16:creationId xmlns:a16="http://schemas.microsoft.com/office/drawing/2014/main" id="{9A443AEF-BBF6-4F8A-90E7-566D063C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9577" y="10948738"/>
          <a:ext cx="343401" cy="351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80211</xdr:colOff>
      <xdr:row>68</xdr:row>
      <xdr:rowOff>100263</xdr:rowOff>
    </xdr:from>
    <xdr:to>
      <xdr:col>5</xdr:col>
      <xdr:colOff>432134</xdr:colOff>
      <xdr:row>70</xdr:row>
      <xdr:rowOff>55027</xdr:rowOff>
    </xdr:to>
    <xdr:pic>
      <xdr:nvPicPr>
        <xdr:cNvPr id="37" name="Picture 36" descr="Japan">
          <a:extLst>
            <a:ext uri="{FF2B5EF4-FFF2-40B4-BE49-F238E27FC236}">
              <a16:creationId xmlns:a16="http://schemas.microsoft.com/office/drawing/2014/main" id="{A8C32B42-F900-4BEF-B134-B332428D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474" y="13144500"/>
          <a:ext cx="351923" cy="345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30079</xdr:colOff>
      <xdr:row>81</xdr:row>
      <xdr:rowOff>35277</xdr:rowOff>
    </xdr:from>
    <xdr:ext cx="491287" cy="441433"/>
    <xdr:pic>
      <xdr:nvPicPr>
        <xdr:cNvPr id="13" name="Picture 12">
          <a:extLst>
            <a:ext uri="{FF2B5EF4-FFF2-40B4-BE49-F238E27FC236}">
              <a16:creationId xmlns:a16="http://schemas.microsoft.com/office/drawing/2014/main" id="{B106DDA2-0DFA-47EF-877E-5C51B872C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59342" y="15626198"/>
          <a:ext cx="491287" cy="441433"/>
        </a:xfrm>
        <a:prstGeom prst="rect">
          <a:avLst/>
        </a:prstGeom>
      </xdr:spPr>
    </xdr:pic>
    <xdr:clientData/>
  </xdr:oneCellAnchor>
  <xdr:oneCellAnchor>
    <xdr:from>
      <xdr:col>5</xdr:col>
      <xdr:colOff>40105</xdr:colOff>
      <xdr:row>92</xdr:row>
      <xdr:rowOff>35277</xdr:rowOff>
    </xdr:from>
    <xdr:ext cx="491287" cy="441433"/>
    <xdr:pic>
      <xdr:nvPicPr>
        <xdr:cNvPr id="31" name="Picture 30">
          <a:extLst>
            <a:ext uri="{FF2B5EF4-FFF2-40B4-BE49-F238E27FC236}">
              <a16:creationId xmlns:a16="http://schemas.microsoft.com/office/drawing/2014/main" id="{B5FCFF2E-3101-403F-89BC-E892D3703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9368" y="17781856"/>
          <a:ext cx="491287" cy="441433"/>
        </a:xfrm>
        <a:prstGeom prst="rect">
          <a:avLst/>
        </a:prstGeom>
      </xdr:spPr>
    </xdr:pic>
    <xdr:clientData/>
  </xdr:oneCellAnchor>
  <xdr:oneCellAnchor>
    <xdr:from>
      <xdr:col>5</xdr:col>
      <xdr:colOff>40105</xdr:colOff>
      <xdr:row>103</xdr:row>
      <xdr:rowOff>35277</xdr:rowOff>
    </xdr:from>
    <xdr:ext cx="491287" cy="441433"/>
    <xdr:pic>
      <xdr:nvPicPr>
        <xdr:cNvPr id="38" name="Picture 37">
          <a:extLst>
            <a:ext uri="{FF2B5EF4-FFF2-40B4-BE49-F238E27FC236}">
              <a16:creationId xmlns:a16="http://schemas.microsoft.com/office/drawing/2014/main" id="{8BD3824C-36D8-4F87-AE59-82115BBA2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9368" y="17781856"/>
          <a:ext cx="491287" cy="44143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</xdr:row>
      <xdr:rowOff>47625</xdr:rowOff>
    </xdr:from>
    <xdr:to>
      <xdr:col>7</xdr:col>
      <xdr:colOff>19050</xdr:colOff>
      <xdr:row>6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2B828D4-7DB7-4A07-8325-1C2F0D0FE5FD}"/>
            </a:ext>
          </a:extLst>
        </xdr:cNvPr>
        <xdr:cNvCxnSpPr/>
      </xdr:nvCxnSpPr>
      <xdr:spPr>
        <a:xfrm flipH="1" flipV="1">
          <a:off x="4229100" y="809625"/>
          <a:ext cx="59055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B2D2-0A05-45B0-AA6D-9F6DC89A49CA}">
  <sheetPr codeName="Sheet1"/>
  <dimension ref="B1:AN110"/>
  <sheetViews>
    <sheetView showGridLines="0" tabSelected="1" zoomScale="95" zoomScaleNormal="95" workbookViewId="0">
      <selection activeCell="B31" sqref="B31"/>
    </sheetView>
  </sheetViews>
  <sheetFormatPr defaultRowHeight="15" x14ac:dyDescent="0.25"/>
  <cols>
    <col min="1" max="1" width="1.28515625" customWidth="1"/>
    <col min="2" max="2" width="25.140625" customWidth="1"/>
    <col min="3" max="3" width="15.140625" style="1" bestFit="1" customWidth="1"/>
    <col min="4" max="4" width="11" bestFit="1" customWidth="1"/>
    <col min="5" max="5" width="0.28515625" customWidth="1"/>
    <col min="6" max="6" width="8.140625" customWidth="1"/>
    <col min="7" max="7" width="11.28515625" bestFit="1" customWidth="1"/>
    <col min="8" max="8" width="8" style="73" customWidth="1"/>
    <col min="9" max="9" width="11.140625" hidden="1" customWidth="1"/>
    <col min="10" max="10" width="15.85546875" hidden="1" customWidth="1"/>
    <col min="11" max="11" width="9.7109375" style="76" customWidth="1"/>
    <col min="12" max="12" width="8.5703125" style="76" bestFit="1" customWidth="1"/>
    <col min="13" max="13" width="6.7109375" customWidth="1"/>
    <col min="14" max="16" width="14.5703125" customWidth="1"/>
    <col min="17" max="17" width="12.5703125" bestFit="1" customWidth="1"/>
    <col min="18" max="18" width="1.28515625" customWidth="1"/>
    <col min="19" max="19" width="7.7109375" bestFit="1" customWidth="1"/>
    <col min="20" max="20" width="8.28515625" bestFit="1" customWidth="1"/>
    <col min="21" max="27" width="8.5703125" bestFit="1" customWidth="1"/>
    <col min="28" max="28" width="3.140625" customWidth="1"/>
    <col min="29" max="29" width="10.7109375" customWidth="1"/>
    <col min="30" max="30" width="11" bestFit="1" customWidth="1"/>
    <col min="40" max="40" width="17.42578125" bestFit="1" customWidth="1"/>
  </cols>
  <sheetData>
    <row r="1" spans="2:28" ht="7.5" customHeight="1" x14ac:dyDescent="0.25">
      <c r="B1" s="3"/>
      <c r="C1" s="4"/>
      <c r="D1" s="3"/>
      <c r="E1" s="3"/>
      <c r="F1" s="3"/>
      <c r="G1" s="5"/>
    </row>
    <row r="2" spans="2:28" ht="15" customHeight="1" x14ac:dyDescent="0.25">
      <c r="B2" s="19" t="s">
        <v>12</v>
      </c>
      <c r="C2" s="19" t="s">
        <v>34</v>
      </c>
      <c r="D2" s="20" cm="1">
        <f t="array" ref="D2">_xll.BDP(C2,"LAST_PRICE")</f>
        <v>5.2</v>
      </c>
      <c r="E2" s="59"/>
      <c r="F2" s="93" t="s">
        <v>140</v>
      </c>
      <c r="G2" s="94"/>
      <c r="H2" s="94"/>
      <c r="I2" s="94"/>
      <c r="J2" s="94"/>
      <c r="K2" s="94"/>
      <c r="L2" s="94"/>
      <c r="M2" s="94"/>
      <c r="N2" s="9"/>
      <c r="O2" s="9"/>
      <c r="P2" s="9"/>
      <c r="Q2" s="9"/>
      <c r="R2" s="9"/>
      <c r="S2" s="9"/>
      <c r="T2" s="18" t="s">
        <v>51</v>
      </c>
      <c r="U2" s="18"/>
      <c r="V2" s="18"/>
      <c r="W2" s="9"/>
      <c r="X2" s="9"/>
      <c r="Y2" s="9"/>
      <c r="Z2" s="9"/>
      <c r="AA2" s="9"/>
    </row>
    <row r="3" spans="2:28" ht="17.25" customHeight="1" x14ac:dyDescent="0.25">
      <c r="B3" s="21" t="s">
        <v>3</v>
      </c>
      <c r="C3" s="22" t="s">
        <v>156</v>
      </c>
      <c r="D3" s="21" t="s">
        <v>1</v>
      </c>
      <c r="E3" s="63"/>
      <c r="F3" s="90" t="s">
        <v>135</v>
      </c>
      <c r="G3" s="57" t="s">
        <v>13</v>
      </c>
      <c r="H3" s="74" t="s">
        <v>2</v>
      </c>
      <c r="I3" s="22" t="s">
        <v>96</v>
      </c>
      <c r="J3" s="22" t="s">
        <v>50</v>
      </c>
      <c r="K3" s="77" t="s">
        <v>134</v>
      </c>
      <c r="L3" s="79" t="s">
        <v>137</v>
      </c>
      <c r="M3" s="22" t="s">
        <v>138</v>
      </c>
      <c r="N3" s="22" t="s">
        <v>132</v>
      </c>
      <c r="O3" s="22" t="s">
        <v>133</v>
      </c>
      <c r="P3" s="22" t="s">
        <v>16</v>
      </c>
      <c r="Q3" s="22" t="s">
        <v>48</v>
      </c>
      <c r="S3" s="23"/>
      <c r="T3" s="24" t="str">
        <f>G4</f>
        <v>Jun 24</v>
      </c>
      <c r="U3" s="24" t="str">
        <f>G5</f>
        <v>Aug 24</v>
      </c>
      <c r="V3" s="24" t="str">
        <f>G6</f>
        <v>Sep 24</v>
      </c>
      <c r="W3" s="24" t="str">
        <f>G7</f>
        <v>Nov 24</v>
      </c>
      <c r="X3" s="24" t="str">
        <f>G8</f>
        <v>Dec 24</v>
      </c>
      <c r="Y3" s="24" t="str">
        <f>G9</f>
        <v>Feb 25</v>
      </c>
      <c r="Z3" s="24" t="str">
        <f>G10</f>
        <v>Mar 25</v>
      </c>
      <c r="AA3" s="24" t="str">
        <f>G11</f>
        <v>May 25</v>
      </c>
    </row>
    <row r="4" spans="2:28" x14ac:dyDescent="0.25">
      <c r="B4" s="25" t="s">
        <v>4</v>
      </c>
      <c r="C4" s="44" t="str">
        <f>_xll.BDP(B4,"SW_EFF_DT")</f>
        <v>20/06/2024</v>
      </c>
      <c r="D4" s="44" t="str">
        <f>_xll.BDP(B4,"MATURITY")</f>
        <v>01/08/2024</v>
      </c>
      <c r="E4" s="64"/>
      <c r="F4" s="91"/>
      <c r="G4" s="50" t="str">
        <f t="shared" ref="G4:G11" si="0">VLOOKUP(MONTH(C4),MonthIndex,2,FALSE)&amp;" "&amp; RIGHT(YEAR(C4),2)</f>
        <v>Jun 24</v>
      </c>
      <c r="H4" s="68" cm="1">
        <f t="array" ref="H4">_xll.BDP(B4,"LAST_PRICE")</f>
        <v>5.21</v>
      </c>
      <c r="I4" s="67">
        <f>H4-D2</f>
        <v>9.9999999999997868E-3</v>
      </c>
      <c r="J4" s="66" cm="1">
        <f t="array" ref="J4">_xll.BDP(B4, "PX_YEST_CLOSE")</f>
        <v>5.1980000000000004</v>
      </c>
      <c r="K4" s="69">
        <f t="shared" ref="K4:K10" si="1">(H4-$D$2)*100</f>
        <v>0.99999999999997868</v>
      </c>
      <c r="L4" s="43">
        <f>(H4-$D$2)*100</f>
        <v>0.99999999999997868</v>
      </c>
      <c r="M4" s="70" cm="1">
        <f t="array" ref="M4">(_xll.BDP(B4,"RT_PX_CHG_NET_1D"))*100</f>
        <v>1.2</v>
      </c>
      <c r="N4" s="55">
        <f t="shared" ref="N4:N11" si="2">1-O4</f>
        <v>0.96000000000000085</v>
      </c>
      <c r="O4" s="55">
        <f t="shared" ref="O4:O11" si="3">IF((L4 - ROUNDDOWN(L4/25,0) *25)/25&gt;=0,(L4 - ROUNDDOWN(L4/25,0) *25)/25, 1 + (L4 - ROUNDDOWN(L4/25,0) *25)/25)</f>
        <v>3.9999999999999147E-2</v>
      </c>
      <c r="P4" s="6" cm="1">
        <f t="array" ref="P4">(_xll.BDP(B4,"CHG_NET_5D"))*100</f>
        <v>-0.2</v>
      </c>
      <c r="Q4" s="6" cm="1">
        <f t="array" ref="Q4">(_xll.BDP(B4,"INTERVAL_NET_CHANGE", "START_DATE_OVERRIDE=20220923"))*100</f>
        <v>187.1</v>
      </c>
      <c r="S4" s="28" t="str">
        <f t="shared" ref="S4:S11" si="4">G4</f>
        <v>Jun 24</v>
      </c>
      <c r="T4" s="29">
        <f t="shared" ref="T4:T10" si="5">(H4-$H$4)*100</f>
        <v>0</v>
      </c>
      <c r="U4" s="6">
        <f>((H5-$H$4)-(J5-$J$4))*100</f>
        <v>3.700000000000081</v>
      </c>
      <c r="V4" s="6">
        <f>((H6-$H$4)-(J6-$J$4))*100</f>
        <v>2.2000000000000242</v>
      </c>
      <c r="W4" s="6">
        <f>((H7-$H$4)-(J7-$J$4))*100</f>
        <v>1.9000000000000128</v>
      </c>
      <c r="X4" s="6">
        <f>((H8-$H$4)-(J8-$J$4))*100</f>
        <v>1.7000000000000348</v>
      </c>
      <c r="Y4" s="6">
        <f>((H9-$H$4)-(J9-$J$4))*100</f>
        <v>2.2000000000000242</v>
      </c>
      <c r="Z4" s="6">
        <f>((H10-$H$4)-(J10-$J$4))*100</f>
        <v>2.1000000000000796</v>
      </c>
      <c r="AA4" s="6">
        <f>IF(S11="N/A", "N/A", ((H11-$H$4)-(J11-$J$4))*100)</f>
        <v>2.4000000000000021</v>
      </c>
    </row>
    <row r="5" spans="2:28" x14ac:dyDescent="0.25">
      <c r="B5" s="25" t="s">
        <v>5</v>
      </c>
      <c r="C5" s="44" t="str">
        <f>_xll.BDP(B5,"SW_EFF_DT")</f>
        <v>01/08/2024</v>
      </c>
      <c r="D5" s="44" t="str">
        <f>_xll.BDP(B5,"MATURITY")</f>
        <v>19/09/2024</v>
      </c>
      <c r="E5" s="64"/>
      <c r="F5" s="91"/>
      <c r="G5" s="50" t="str">
        <f t="shared" si="0"/>
        <v>Aug 24</v>
      </c>
      <c r="H5" s="68" cm="1">
        <f t="array" ref="H5">_xll.BDP(B5,"LAST_PRICE")</f>
        <v>5.1360000000000001</v>
      </c>
      <c r="I5" s="67">
        <f t="shared" ref="I5:I10" si="6">H5-H4</f>
        <v>-7.3999999999999844E-2</v>
      </c>
      <c r="J5" s="66" cm="1">
        <f t="array" ref="J5">_xll.BDP(B5, "PX_YEST_CLOSE")</f>
        <v>5.0869999999999997</v>
      </c>
      <c r="K5" s="69">
        <f t="shared" si="1"/>
        <v>-6.4000000000000057</v>
      </c>
      <c r="L5" s="43">
        <f t="shared" ref="L5:L10" si="7">(H5-H4)*100</f>
        <v>-7.3999999999999844</v>
      </c>
      <c r="M5" s="70" cm="1">
        <f t="array" ref="M5">(_xll.BDP(B5,"RT_PX_CHG_NET_1D"))*100</f>
        <v>4.9000000000000004</v>
      </c>
      <c r="N5" s="55">
        <f t="shared" si="2"/>
        <v>0.29599999999999937</v>
      </c>
      <c r="O5" s="55">
        <f t="shared" si="3"/>
        <v>0.70400000000000063</v>
      </c>
      <c r="P5" s="6" cm="1">
        <f t="array" ref="P5">(_xll.BDP(B5,"CHG_NET_5D"))*100</f>
        <v>-2.7</v>
      </c>
      <c r="Q5" s="6" cm="1">
        <f t="array" ref="Q5">(_xll.BDP(B5,"INTERVAL_NET_CHANGE", "START_DATE_OVERRIDE=20220923"))*100</f>
        <v>90.4</v>
      </c>
      <c r="S5" s="28" t="str">
        <f t="shared" si="4"/>
        <v>Aug 24</v>
      </c>
      <c r="T5" s="30">
        <f t="shared" si="5"/>
        <v>-7.3999999999999844</v>
      </c>
      <c r="U5" s="29">
        <f t="shared" ref="U5:U10" si="8">(H5-$H$5)*100</f>
        <v>0</v>
      </c>
      <c r="V5" s="6">
        <f>((H6-$H$5)-(J6-$J$5))*100</f>
        <v>-1.5000000000000568</v>
      </c>
      <c r="W5" s="6">
        <f>((H7-$H$5)-(J7-$J$5))*100</f>
        <v>-1.8000000000000682</v>
      </c>
      <c r="X5" s="6">
        <f>((H8-$H$5)-(J8-$J$5))*100</f>
        <v>-2.0000000000000462</v>
      </c>
      <c r="Y5" s="6">
        <f>((H9-$H$5)-(J9-$J$5))*100</f>
        <v>-1.5000000000000568</v>
      </c>
      <c r="Z5" s="6">
        <f>((H10-$H$5)-(J10-$J$5))*100</f>
        <v>-1.6000000000000014</v>
      </c>
      <c r="AA5" s="6">
        <f>IF(S11="N/A", "N/A", ((H11-$H$5)-(J11-$J$5))*100)</f>
        <v>-1.3000000000000789</v>
      </c>
    </row>
    <row r="6" spans="2:28" x14ac:dyDescent="0.25">
      <c r="B6" s="25" t="s">
        <v>6</v>
      </c>
      <c r="C6" s="44" t="str">
        <f>_xll.BDP(B6,"SW_EFF_DT")</f>
        <v>19/09/2024</v>
      </c>
      <c r="D6" s="44" t="str">
        <f>_xll.BDP(B6,"MATURITY")</f>
        <v>07/11/2024</v>
      </c>
      <c r="E6" s="64"/>
      <c r="F6" s="91"/>
      <c r="G6" s="50" t="str">
        <f t="shared" si="0"/>
        <v>Sep 24</v>
      </c>
      <c r="H6" s="68" cm="1">
        <f t="array" ref="H6">_xll.BDP(B6,"LAST_PRICE")</f>
        <v>5.0339999999999998</v>
      </c>
      <c r="I6" s="67">
        <f t="shared" si="6"/>
        <v>-0.10200000000000031</v>
      </c>
      <c r="J6" s="66" cm="1">
        <f t="array" ref="J6">_xll.BDP(B6, "PX_YEST_CLOSE")</f>
        <v>5</v>
      </c>
      <c r="K6" s="69">
        <f t="shared" si="1"/>
        <v>-16.600000000000037</v>
      </c>
      <c r="L6" s="43">
        <f t="shared" si="7"/>
        <v>-10.200000000000031</v>
      </c>
      <c r="M6" s="70" cm="1">
        <f t="array" ref="M6">(_xll.BDP(B6,"RT_PX_CHG_NET_1D"))*100</f>
        <v>3.4000000000000004</v>
      </c>
      <c r="N6" s="55">
        <f t="shared" si="2"/>
        <v>0.40800000000000125</v>
      </c>
      <c r="O6" s="55">
        <f t="shared" si="3"/>
        <v>0.59199999999999875</v>
      </c>
      <c r="P6" s="6" cm="1">
        <f t="array" ref="P6">(_xll.BDP(B6,"CHG_NET_5D"))*100</f>
        <v>-6.1</v>
      </c>
      <c r="Q6" s="6" cm="1">
        <f t="array" ref="Q6">(_xll.BDP(B6,"INTERVAL_NET_CHANGE", "START_DATE_OVERRIDE=20220923"))*100</f>
        <v>8.6</v>
      </c>
      <c r="S6" s="28" t="str">
        <f t="shared" si="4"/>
        <v>Sep 24</v>
      </c>
      <c r="T6" s="6">
        <f t="shared" si="5"/>
        <v>-17.600000000000016</v>
      </c>
      <c r="U6" s="30">
        <f t="shared" si="8"/>
        <v>-10.200000000000031</v>
      </c>
      <c r="V6" s="29">
        <f t="shared" ref="V6:V10" si="9">(H6-$H$6)*100</f>
        <v>0</v>
      </c>
      <c r="W6" s="31">
        <f>((H7-$H$6)-(J7-$J$6))*100</f>
        <v>-0.30000000000001137</v>
      </c>
      <c r="X6" s="6">
        <f>((H8-$H$6)-(J8-$J$6))*100</f>
        <v>-0.49999999999998934</v>
      </c>
      <c r="Y6" s="6">
        <f>((H9-$H$6)-(J9-$J$6))*100</f>
        <v>0</v>
      </c>
      <c r="Z6" s="6">
        <f>((H10-$H$6)-(J10-$J$6))*100</f>
        <v>-9.9999999999944578E-2</v>
      </c>
      <c r="AA6" s="6">
        <f>IF(S11="N/A", "N/A", ((H11-$H$6)-(J11-$J$6))*100)</f>
        <v>0.19999999999997797</v>
      </c>
    </row>
    <row r="7" spans="2:28" x14ac:dyDescent="0.25">
      <c r="B7" s="25" t="s">
        <v>7</v>
      </c>
      <c r="C7" s="44" t="str">
        <f>_xll.BDP(B7,"SW_EFF_DT")</f>
        <v>07/11/2024</v>
      </c>
      <c r="D7" s="44" t="str">
        <f>_xll.BDP(B7,"MATURITY")</f>
        <v>19/12/2024</v>
      </c>
      <c r="E7" s="64"/>
      <c r="F7" s="91"/>
      <c r="G7" s="50" t="str">
        <f t="shared" si="0"/>
        <v>Nov 24</v>
      </c>
      <c r="H7" s="68" cm="1">
        <f t="array" ref="H7">_xll.BDP(B7,"LAST_PRICE")</f>
        <v>4.8959999999999999</v>
      </c>
      <c r="I7" s="67">
        <f t="shared" si="6"/>
        <v>-0.1379999999999999</v>
      </c>
      <c r="J7" s="66" cm="1">
        <f t="array" ref="J7">_xll.BDP(B7, "PX_YEST_CLOSE")</f>
        <v>4.8650000000000002</v>
      </c>
      <c r="K7" s="69">
        <f t="shared" si="1"/>
        <v>-30.400000000000027</v>
      </c>
      <c r="L7" s="43">
        <f t="shared" si="7"/>
        <v>-13.79999999999999</v>
      </c>
      <c r="M7" s="70" cm="1">
        <f t="array" ref="M7">(_xll.BDP(B7,"RT_PX_CHG_NET_1D"))*100</f>
        <v>3.1</v>
      </c>
      <c r="N7" s="55">
        <f t="shared" si="2"/>
        <v>0.5519999999999996</v>
      </c>
      <c r="O7" s="55">
        <f t="shared" si="3"/>
        <v>0.4480000000000004</v>
      </c>
      <c r="P7" s="6" cm="1">
        <f t="array" ref="P7">(_xll.BDP(B7,"CHG_NET_5D"))*100</f>
        <v>-8.5</v>
      </c>
      <c r="Q7" s="6" cm="1">
        <f t="array" ref="Q7">(_xll.BDP(B7,"INTERVAL_NET_CHANGE", "START_DATE_OVERRIDE=20220923"))*100</f>
        <v>-37.6</v>
      </c>
      <c r="S7" s="28" t="str">
        <f t="shared" si="4"/>
        <v>Nov 24</v>
      </c>
      <c r="T7" s="6">
        <f t="shared" si="5"/>
        <v>-31.400000000000006</v>
      </c>
      <c r="U7" s="6">
        <f t="shared" si="8"/>
        <v>-24.000000000000021</v>
      </c>
      <c r="V7" s="30">
        <f t="shared" si="9"/>
        <v>-13.79999999999999</v>
      </c>
      <c r="W7" s="29">
        <f>(H7-$H$7)*100</f>
        <v>0</v>
      </c>
      <c r="X7" s="31">
        <f>((H8-$H$7)-(J8-$J$7))*100</f>
        <v>-0.19999999999997797</v>
      </c>
      <c r="Y7" s="6">
        <f>((H9-$H$7)-(J9-$J$7))*100</f>
        <v>0.30000000000001137</v>
      </c>
      <c r="Z7" s="6">
        <f>((H10-$H$7)-(J10-$J$7))*100</f>
        <v>0.20000000000006679</v>
      </c>
      <c r="AA7" s="6">
        <f>IF(S11="N/A", "N/A", ((H11-$H$7)-(J11-$J$7))*100)</f>
        <v>0.49999999999998934</v>
      </c>
    </row>
    <row r="8" spans="2:28" x14ac:dyDescent="0.25">
      <c r="B8" s="25" t="s">
        <v>8</v>
      </c>
      <c r="C8" s="44" t="str">
        <f>_xll.BDP(B8,"SW_EFF_DT")</f>
        <v>19/12/2024</v>
      </c>
      <c r="D8" s="44" t="str">
        <f>_xll.BDP(B8,"MATURITY")</f>
        <v>06/02/2025</v>
      </c>
      <c r="E8" s="64"/>
      <c r="F8" s="91"/>
      <c r="G8" s="50" t="str">
        <f t="shared" si="0"/>
        <v>Dec 24</v>
      </c>
      <c r="H8" s="68" cm="1">
        <f t="array" ref="H8">_xll.BDP(B8,"LAST_PRICE")</f>
        <v>4.7850000000000001</v>
      </c>
      <c r="I8" s="67">
        <f t="shared" si="6"/>
        <v>-0.11099999999999977</v>
      </c>
      <c r="J8" s="66" cm="1">
        <f t="array" ref="J8">_xll.BDP(B8, "PX_YEST_CLOSE")</f>
        <v>4.7560000000000002</v>
      </c>
      <c r="K8" s="69">
        <f t="shared" si="1"/>
        <v>-41.5</v>
      </c>
      <c r="L8" s="43">
        <f t="shared" si="7"/>
        <v>-11.099999999999977</v>
      </c>
      <c r="M8" s="70" cm="1">
        <f t="array" ref="M8">(_xll.BDP(B8,"RT_PX_CHG_NET_1D"))*100</f>
        <v>2.9000000000000004</v>
      </c>
      <c r="N8" s="55">
        <f t="shared" si="2"/>
        <v>0.44399999999999906</v>
      </c>
      <c r="O8" s="55">
        <f t="shared" si="3"/>
        <v>0.55600000000000094</v>
      </c>
      <c r="P8" s="6" cm="1">
        <f t="array" ref="P8">(_xll.BDP(B8,"CHG_NET_5D"))*100</f>
        <v>-11.3</v>
      </c>
      <c r="Q8" s="6" cm="1">
        <f t="array" ref="Q8">(_xll.BDP(B8,"INTERVAL_NET_CHANGE", "START_DATE_OVERRIDE=20220923"))*100</f>
        <v>-64.400000000000006</v>
      </c>
      <c r="S8" s="28" t="str">
        <f t="shared" si="4"/>
        <v>Dec 24</v>
      </c>
      <c r="T8" s="6">
        <f t="shared" si="5"/>
        <v>-42.499999999999986</v>
      </c>
      <c r="U8" s="6">
        <f t="shared" si="8"/>
        <v>-35.099999999999994</v>
      </c>
      <c r="V8" s="6">
        <f t="shared" si="9"/>
        <v>-24.899999999999967</v>
      </c>
      <c r="W8" s="30">
        <f>(H8-$H$7)*100</f>
        <v>-11.099999999999977</v>
      </c>
      <c r="X8" s="29">
        <f>(H8-$H$8)*100</f>
        <v>0</v>
      </c>
      <c r="Y8" s="31">
        <f>((H9-$H$8)-(J9-$J$8))*100</f>
        <v>0.49999999999998934</v>
      </c>
      <c r="Z8" s="6">
        <f>((H10-$H$8)-(J10-$J$8))*100</f>
        <v>0.40000000000004476</v>
      </c>
      <c r="AA8" s="6">
        <f>IF(S11="N/A", "N/A", ((H11-$H$8)-(J11-$J$8))*100)</f>
        <v>0.69999999999996732</v>
      </c>
    </row>
    <row r="9" spans="2:28" x14ac:dyDescent="0.25">
      <c r="B9" s="25" t="s">
        <v>9</v>
      </c>
      <c r="C9" s="44" t="str">
        <f>_xll.BDP(B9,"SW_EFF_DT")</f>
        <v>06/02/2025</v>
      </c>
      <c r="D9" s="44" t="str">
        <f>_xll.BDP(B9,"MATURITY")</f>
        <v>20/03/2025</v>
      </c>
      <c r="E9" s="64"/>
      <c r="F9" s="91"/>
      <c r="G9" s="50" t="str">
        <f t="shared" si="0"/>
        <v>Feb 25</v>
      </c>
      <c r="H9" s="68" cm="1">
        <f t="array" ref="H9">_xll.BDP(B9,"LAST_PRICE")</f>
        <v>4.649</v>
      </c>
      <c r="I9" s="67">
        <f t="shared" si="6"/>
        <v>-0.13600000000000012</v>
      </c>
      <c r="J9" s="66" cm="1">
        <f t="array" ref="J9">_xll.BDP(B9, "PX_YEST_CLOSE")</f>
        <v>4.6150000000000002</v>
      </c>
      <c r="K9" s="69">
        <f t="shared" si="1"/>
        <v>-55.100000000000016</v>
      </c>
      <c r="L9" s="43">
        <f t="shared" si="7"/>
        <v>-13.600000000000012</v>
      </c>
      <c r="M9" s="70" cm="1">
        <f t="array" ref="M9">(_xll.BDP(B9,"RT_PX_CHG_NET_1D"))*100</f>
        <v>3.4000000000000004</v>
      </c>
      <c r="N9" s="55">
        <f t="shared" si="2"/>
        <v>0.54400000000000048</v>
      </c>
      <c r="O9" s="55">
        <f t="shared" si="3"/>
        <v>0.45599999999999952</v>
      </c>
      <c r="P9" s="6" cm="1">
        <f t="array" ref="P9">(_xll.BDP(B9,"CHG_NET_5D"))*100</f>
        <v>-14.399999999999999</v>
      </c>
      <c r="Q9" s="6" cm="1">
        <f t="array" ref="Q9">(_xll.BDP(B9,"INTERVAL_NET_CHANGE", "START_DATE_OVERRIDE=20220923"))*100</f>
        <v>-81.3</v>
      </c>
      <c r="S9" s="28" t="str">
        <f t="shared" si="4"/>
        <v>Feb 25</v>
      </c>
      <c r="T9" s="6">
        <f t="shared" si="5"/>
        <v>-56.099999999999994</v>
      </c>
      <c r="U9" s="6">
        <f t="shared" si="8"/>
        <v>-48.70000000000001</v>
      </c>
      <c r="V9" s="6">
        <f t="shared" si="9"/>
        <v>-38.499999999999979</v>
      </c>
      <c r="W9" s="6">
        <f>(H9-$H$7)*100</f>
        <v>-24.699999999999989</v>
      </c>
      <c r="X9" s="30">
        <f>(H9-$H$8)*100</f>
        <v>-13.600000000000012</v>
      </c>
      <c r="Y9" s="29">
        <f>(H9-$H$9)*100</f>
        <v>0</v>
      </c>
      <c r="Z9" s="31">
        <f>((H10-$H$9)-(J10-$J$9))*100</f>
        <v>-9.9999999999944578E-2</v>
      </c>
      <c r="AA9" s="6">
        <f>IF(S11="N/A", "N/A", ((H11-$H$9)-(J11-$J$9))*100)</f>
        <v>0.19999999999997797</v>
      </c>
    </row>
    <row r="10" spans="2:28" x14ac:dyDescent="0.25">
      <c r="B10" s="25" t="s">
        <v>10</v>
      </c>
      <c r="C10" s="44" t="str">
        <f>_xll.BDP(B10,"SW_EFF_DT")</f>
        <v>20/03/2025</v>
      </c>
      <c r="D10" s="44" t="str">
        <f>_xll.BDP(B10,"MATURITY")</f>
        <v>08/05/2025</v>
      </c>
      <c r="E10" s="64"/>
      <c r="F10" s="91"/>
      <c r="G10" s="50" t="str">
        <f t="shared" si="0"/>
        <v>Mar 25</v>
      </c>
      <c r="H10" s="68" cm="1">
        <f t="array" ref="H10">_xll.BDP(B10,"LAST_PRICE")</f>
        <v>4.54</v>
      </c>
      <c r="I10" s="67">
        <f t="shared" si="6"/>
        <v>-0.10899999999999999</v>
      </c>
      <c r="J10" s="66" cm="1">
        <f t="array" ref="J10">_xll.BDP(B10, "PX_YEST_CLOSE")</f>
        <v>4.5069999999999997</v>
      </c>
      <c r="K10" s="69">
        <f t="shared" si="1"/>
        <v>-66.000000000000014</v>
      </c>
      <c r="L10" s="43">
        <f t="shared" si="7"/>
        <v>-10.899999999999999</v>
      </c>
      <c r="M10" s="70" cm="1">
        <f t="array" ref="M10">(_xll.BDP(B10,"RT_PX_CHG_NET_1D"))*100</f>
        <v>3.3000000000000003</v>
      </c>
      <c r="N10" s="55">
        <f t="shared" si="2"/>
        <v>0.43599999999999994</v>
      </c>
      <c r="O10" s="55">
        <f t="shared" si="3"/>
        <v>0.56400000000000006</v>
      </c>
      <c r="P10" s="6" cm="1">
        <f t="array" ref="P10">(_xll.BDP(B10,"CHG_NET_5D"))*100</f>
        <v>-17.899999999999999</v>
      </c>
      <c r="Q10" s="6" cm="1">
        <f t="array" ref="Q10">(_xll.BDP(B10,"INTERVAL_NET_CHANGE", "START_DATE_OVERRIDE=20220923"))*100</f>
        <v>-94.3</v>
      </c>
      <c r="S10" s="28" t="str">
        <f t="shared" si="4"/>
        <v>Mar 25</v>
      </c>
      <c r="T10" s="6">
        <f t="shared" si="5"/>
        <v>-67</v>
      </c>
      <c r="U10" s="6">
        <f t="shared" si="8"/>
        <v>-59.600000000000009</v>
      </c>
      <c r="V10" s="6">
        <f t="shared" si="9"/>
        <v>-49.399999999999977</v>
      </c>
      <c r="W10" s="6">
        <f>(H10-$H$7)*100</f>
        <v>-35.599999999999987</v>
      </c>
      <c r="X10" s="6">
        <f>(H10-$H$8)*100</f>
        <v>-24.500000000000011</v>
      </c>
      <c r="Y10" s="30">
        <f>(H10-$H$9)*100</f>
        <v>-10.899999999999999</v>
      </c>
      <c r="Z10" s="29">
        <f>(H10-$H$10)*100</f>
        <v>0</v>
      </c>
      <c r="AA10" s="31">
        <f>IF(S11="N/A", "N/A", ((H11-$H$10)-(J11-$J$10))*100)</f>
        <v>0.29999999999992255</v>
      </c>
    </row>
    <row r="11" spans="2:28" x14ac:dyDescent="0.25">
      <c r="B11" s="25" t="s">
        <v>11</v>
      </c>
      <c r="C11" s="44" t="str">
        <f>_xll.BDP(B11,"SW_EFF_DT")</f>
        <v>08/05/2025</v>
      </c>
      <c r="D11" s="44" t="str">
        <f>_xll.BDP(B11,"MATURITY")</f>
        <v>19/06/2025</v>
      </c>
      <c r="E11" s="65"/>
      <c r="F11" s="92"/>
      <c r="G11" s="50" t="str">
        <f t="shared" si="0"/>
        <v>May 25</v>
      </c>
      <c r="H11" s="68" cm="1">
        <f t="array" ref="H11">_xll.BDP(B11,"LAST_PRICE")</f>
        <v>4.4059999999999997</v>
      </c>
      <c r="I11" s="67">
        <f t="shared" ref="I11" si="10">H11-H10</f>
        <v>-0.13400000000000034</v>
      </c>
      <c r="J11" s="66" cm="1">
        <f t="array" ref="J11">_xll.BDP(B11, "PX_YEST_CLOSE")</f>
        <v>4.37</v>
      </c>
      <c r="K11" s="69">
        <f t="shared" ref="K11" si="11">(H11-$D$2)*100</f>
        <v>-79.400000000000048</v>
      </c>
      <c r="L11" s="43">
        <f t="shared" ref="L11" si="12">(H11-H10)*100</f>
        <v>-13.400000000000034</v>
      </c>
      <c r="M11" s="70" cm="1">
        <f t="array" ref="M11">(_xll.BDP(B11,"RT_PX_CHG_NET_1D"))*100</f>
        <v>3.5999999999999996</v>
      </c>
      <c r="N11" s="55">
        <f t="shared" si="2"/>
        <v>0.53600000000000136</v>
      </c>
      <c r="O11" s="55">
        <f t="shared" si="3"/>
        <v>0.46399999999999864</v>
      </c>
      <c r="P11" s="6" cm="1">
        <f t="array" ref="P11">(_xll.BDP(B11,"CHG_NET_5D"))*100</f>
        <v>-20.599999999999998</v>
      </c>
      <c r="Q11" s="6" cm="1">
        <f t="array" ref="Q11">(_xll.BDP(B11,"INTERVAL_NET_CHANGE", "START_DATE_OVERRIDE=20220923"))*100</f>
        <v>-110.80000000000001</v>
      </c>
      <c r="S11" s="28" t="str">
        <f t="shared" si="4"/>
        <v>May 25</v>
      </c>
      <c r="T11" s="6">
        <f>IF(S11="N/A","N/A", (H11-$H$4)*100)</f>
        <v>-80.400000000000034</v>
      </c>
      <c r="U11" s="6">
        <f>IF(S11="N/A","N/A", (H11-$H$5)*100)</f>
        <v>-73.000000000000043</v>
      </c>
      <c r="V11" s="6">
        <f>IF(S11="N/A","N/A", (H11-$H$6)*100)</f>
        <v>-62.800000000000011</v>
      </c>
      <c r="W11" s="6">
        <f>IF(S11="N/A","N/A", (H11-$H$7)*100)</f>
        <v>-49.000000000000021</v>
      </c>
      <c r="X11" s="6">
        <f>IF(S11="N/A","N/A", (H11-$H$8)*100)</f>
        <v>-37.900000000000048</v>
      </c>
      <c r="Y11" s="6">
        <f>IF(S11="N/A","N/A", (H11-$H$9)*100)</f>
        <v>-24.300000000000033</v>
      </c>
      <c r="Z11" s="30">
        <f>IF(S11="N/A","N/A", (H11-$H$10)*100)</f>
        <v>-13.400000000000034</v>
      </c>
      <c r="AA11" s="32">
        <f>IF(S11="N/A","N/A", (H11-$H$11)*100)</f>
        <v>0</v>
      </c>
      <c r="AB11" s="7"/>
    </row>
    <row r="12" spans="2:28" x14ac:dyDescent="0.25">
      <c r="C12"/>
    </row>
    <row r="13" spans="2:28" x14ac:dyDescent="0.25">
      <c r="B13" s="19" t="s">
        <v>14</v>
      </c>
      <c r="C13" s="33" t="s">
        <v>15</v>
      </c>
      <c r="D13" s="34" cm="1">
        <f t="array" ref="D13">_xll.BDP(C13,"LAST_PRICE")</f>
        <v>3.6659999999999999</v>
      </c>
      <c r="E13" s="62"/>
      <c r="F13" s="93" t="s">
        <v>141</v>
      </c>
      <c r="G13" s="94"/>
      <c r="H13" s="94"/>
      <c r="I13" s="94"/>
      <c r="J13" s="94"/>
      <c r="K13" s="94"/>
      <c r="L13" s="94"/>
      <c r="M13" s="94"/>
      <c r="N13" s="9"/>
      <c r="O13" s="9"/>
      <c r="P13" s="14"/>
      <c r="Q13" s="14"/>
      <c r="R13" s="9"/>
      <c r="S13" s="9"/>
      <c r="T13" s="18" t="s">
        <v>52</v>
      </c>
      <c r="U13" s="18"/>
      <c r="V13" s="18"/>
      <c r="W13" s="9"/>
      <c r="X13" s="9"/>
      <c r="Y13" s="9"/>
      <c r="Z13" s="9"/>
      <c r="AA13" s="9"/>
    </row>
    <row r="14" spans="2:28" ht="16.5" customHeight="1" x14ac:dyDescent="0.25">
      <c r="B14" s="21" t="s">
        <v>3</v>
      </c>
      <c r="C14" s="22" t="s">
        <v>156</v>
      </c>
      <c r="D14" s="21" t="s">
        <v>1</v>
      </c>
      <c r="E14" s="60"/>
      <c r="F14" s="90" t="s">
        <v>135</v>
      </c>
      <c r="G14" s="21" t="s">
        <v>13</v>
      </c>
      <c r="H14" s="74" t="s">
        <v>2</v>
      </c>
      <c r="I14" s="22" t="s">
        <v>96</v>
      </c>
      <c r="J14" s="22" t="s">
        <v>50</v>
      </c>
      <c r="K14" s="77" t="s">
        <v>134</v>
      </c>
      <c r="L14" s="79" t="s">
        <v>139</v>
      </c>
      <c r="M14" s="22" t="s">
        <v>138</v>
      </c>
      <c r="N14" s="22" t="s">
        <v>132</v>
      </c>
      <c r="O14" s="21" t="s">
        <v>133</v>
      </c>
      <c r="P14" s="22" t="s">
        <v>16</v>
      </c>
      <c r="Q14" s="22" t="s">
        <v>49</v>
      </c>
      <c r="T14" s="35" t="str">
        <f>G15</f>
        <v>Jul 24</v>
      </c>
      <c r="U14" s="35" t="str">
        <f>G16</f>
        <v>Sep 24</v>
      </c>
      <c r="V14" s="35" t="str">
        <f>G17</f>
        <v>Oct 24</v>
      </c>
      <c r="W14" s="35" t="str">
        <f>G18</f>
        <v>Dec 24</v>
      </c>
      <c r="X14" s="35" t="str">
        <f>G19</f>
        <v>Feb 25</v>
      </c>
      <c r="Y14" s="35" t="str">
        <f>G20</f>
        <v>Mar 25</v>
      </c>
      <c r="Z14" s="35" t="str">
        <f>G21</f>
        <v>Apr 25</v>
      </c>
      <c r="AA14" s="35" t="str">
        <f>G22</f>
        <v>Jun 25</v>
      </c>
    </row>
    <row r="15" spans="2:28" x14ac:dyDescent="0.25">
      <c r="B15" s="46" t="s">
        <v>17</v>
      </c>
      <c r="C15" s="44" t="str">
        <f>_xll.BDP(B15,"SW_EFF_DT")</f>
        <v>24/07/2024</v>
      </c>
      <c r="D15" s="44" t="str">
        <f>_xll.BDP(B15,"MATURITY")</f>
        <v>18/09/2024</v>
      </c>
      <c r="E15" s="58"/>
      <c r="F15" s="91"/>
      <c r="G15" s="50" t="str">
        <f t="shared" ref="G15:G22" si="13">VLOOKUP(MONTH(C15),MonthIndex,2,FALSE)&amp;" "&amp; RIGHT(YEAR(C15),2)</f>
        <v>Jul 24</v>
      </c>
      <c r="H15" s="71" cm="1">
        <f t="array" ref="H15">_xll.BDP(B15,"LAST_PRICE")</f>
        <v>3.65</v>
      </c>
      <c r="I15" s="27">
        <f>H15-D13</f>
        <v>-1.6000000000000014E-2</v>
      </c>
      <c r="J15" s="26" cm="1">
        <f t="array" ref="J15">_xll.BDP(B15, "PX_YEST_CLOSE")</f>
        <v>3.6497999999999999</v>
      </c>
      <c r="K15" s="72">
        <f t="shared" ref="K15:K19" si="14">(H15-$D$13)*100</f>
        <v>-1.6000000000000014</v>
      </c>
      <c r="L15" s="43">
        <f>(H15-$D$13)*100</f>
        <v>-1.6000000000000014</v>
      </c>
      <c r="M15" s="43" cm="1">
        <f t="array" ref="M15">(_xll.BDP(B15,"RT_PX_CHG_NET_1D"))*100</f>
        <v>0.02</v>
      </c>
      <c r="N15" s="55">
        <f t="shared" ref="N15:N22" si="15">1-O15</f>
        <v>6.4000000000000057E-2</v>
      </c>
      <c r="O15" s="55">
        <f t="shared" ref="O15:O22" si="16">IF((L15 - ROUNDDOWN(L15/25,0) *25)/25&gt;=0,(L15 - ROUNDDOWN(L15/25,0) *25)/25, 1 + (L15 - ROUNDDOWN(L15/25,0) *25)/25)</f>
        <v>0.93599999999999994</v>
      </c>
      <c r="P15" s="6" cm="1">
        <f t="array" ref="P15">(_xll.BDP(B15,"CHG_NET_5D"))*100</f>
        <v>-2.1399999999999997</v>
      </c>
      <c r="Q15" s="6" cm="1">
        <f t="array" ref="Q15">(_xll.BDP(B15,"INTERVAL_NET_CHANGE", "START_DATE_OVERRIDE=20221028"))*100</f>
        <v>225.5</v>
      </c>
      <c r="S15" s="36" t="str">
        <f t="shared" ref="S15:S22" si="17">G15</f>
        <v>Jul 24</v>
      </c>
      <c r="T15" s="29">
        <f t="shared" ref="T15:T19" si="18">(H15-$H$15)*100</f>
        <v>0</v>
      </c>
      <c r="U15" s="6">
        <f>((H16-$H$15)-(J16-$J$15))*100</f>
        <v>-0.41999999999999815</v>
      </c>
      <c r="V15" s="6">
        <f>((H17-$H$15)-(J17-$J$15))*100</f>
        <v>-0.72000000000000952</v>
      </c>
      <c r="W15" s="6">
        <f>((H18-$H$15)-(J18-$J$15))*100</f>
        <v>0.8099999999999774</v>
      </c>
      <c r="X15" s="6">
        <f>((H19-$H$15)-(J19-$J$15))*100</f>
        <v>1.2100000000000222</v>
      </c>
      <c r="Y15" s="6">
        <f>IF(S20="N/A","N/A",((H20-$H$15)-(J20-$J$15))*100)</f>
        <v>1.2699999999999712</v>
      </c>
      <c r="Z15" s="6">
        <f>IF(S21="N/A","N/A",((H21-$H$15)-(J21-$J$15))*100)</f>
        <v>1.1800000000000033</v>
      </c>
      <c r="AA15" s="6">
        <f>IF(S22="N/A", "N/A", ((H22-$H$15)-(J22-$J$15))*100)</f>
        <v>0.22999999999999687</v>
      </c>
    </row>
    <row r="16" spans="2:28" x14ac:dyDescent="0.25">
      <c r="B16" s="46" t="s">
        <v>18</v>
      </c>
      <c r="C16" s="44" t="str">
        <f>_xll.BDP(B16,"SW_EFF_DT")</f>
        <v>18/09/2024</v>
      </c>
      <c r="D16" s="44" t="str">
        <f>_xll.BDP(B16,"MATURITY")</f>
        <v>23/10/2024</v>
      </c>
      <c r="E16" s="58"/>
      <c r="F16" s="91"/>
      <c r="G16" s="50" t="str">
        <f t="shared" si="13"/>
        <v>Sep 24</v>
      </c>
      <c r="H16" s="71" cm="1">
        <f t="array" ref="H16">_xll.BDP(B16,"LAST_PRICE")</f>
        <v>3.4950000000000001</v>
      </c>
      <c r="I16" s="27">
        <f>H16-H15</f>
        <v>-0.1549999999999998</v>
      </c>
      <c r="J16" s="26" cm="1">
        <f t="array" ref="J16">_xll.BDP(B16, "PX_YEST_CLOSE")</f>
        <v>3.4990000000000001</v>
      </c>
      <c r="K16" s="72">
        <f t="shared" si="14"/>
        <v>-17.09999999999998</v>
      </c>
      <c r="L16" s="43">
        <f t="shared" ref="L16:L19" si="19">(H16-H15)*100</f>
        <v>-15.49999999999998</v>
      </c>
      <c r="M16" s="43" cm="1">
        <f t="array" ref="M16">(_xll.BDP(B16,"RT_PX_CHG_NET_1D"))*100</f>
        <v>-0.4</v>
      </c>
      <c r="N16" s="55">
        <f t="shared" si="15"/>
        <v>0.61999999999999922</v>
      </c>
      <c r="O16" s="55">
        <f t="shared" si="16"/>
        <v>0.38000000000000078</v>
      </c>
      <c r="P16" s="6" cm="1">
        <f t="array" ref="P16">(_xll.BDP(B16,"CHG_NET_5D"))*100</f>
        <v>-6.41</v>
      </c>
      <c r="Q16" s="6" cm="1">
        <f t="array" ref="Q16">(_xll.BDP(B16,"INTERVAL_NET_CHANGE", "START_DATE_OVERRIDE=20221028"))*100</f>
        <v>147.89000000000001</v>
      </c>
      <c r="R16" s="1"/>
      <c r="S16" s="36" t="str">
        <f t="shared" si="17"/>
        <v>Sep 24</v>
      </c>
      <c r="T16" s="6">
        <f t="shared" si="18"/>
        <v>-15.49999999999998</v>
      </c>
      <c r="U16" s="29">
        <f t="shared" ref="U16:U19" si="20">(H16-$H$16)*100</f>
        <v>0</v>
      </c>
      <c r="V16" s="6">
        <f>((H17-$H$16)-(J17-$J$16))*100</f>
        <v>-0.30000000000001137</v>
      </c>
      <c r="W16" s="6">
        <f>((H18-$H$16)-(J18-$J$16))*100</f>
        <v>1.2299999999999756</v>
      </c>
      <c r="X16" s="6">
        <f>((H19-$H$16)-(J19-$J$16))*100</f>
        <v>1.6300000000000203</v>
      </c>
      <c r="Y16" s="6">
        <f>IF(S20="N/A","N/A",((H20-$H$16)-(J20-$J$16))*100)</f>
        <v>1.6899999999999693</v>
      </c>
      <c r="Z16" s="6">
        <f>IF(S21="N/A","N/A",((H21-$H$16)-(J21-$J$16))*100)</f>
        <v>1.6000000000000014</v>
      </c>
      <c r="AA16" s="6">
        <f>IF(S22="N/A", "N/A", ((H22-$H$16)-(J22-$J$16))*100)</f>
        <v>0.64999999999999503</v>
      </c>
    </row>
    <row r="17" spans="2:40" x14ac:dyDescent="0.25">
      <c r="B17" s="25" t="s">
        <v>19</v>
      </c>
      <c r="C17" s="44" t="str">
        <f>_xll.BDP(B17,"SW_EFF_DT")</f>
        <v>23/10/2024</v>
      </c>
      <c r="D17" s="44" t="str">
        <f>_xll.BDP(B17,"MATURITY")</f>
        <v>18/12/2024</v>
      </c>
      <c r="E17" s="58"/>
      <c r="F17" s="91"/>
      <c r="G17" s="50" t="str">
        <f t="shared" si="13"/>
        <v>Oct 24</v>
      </c>
      <c r="H17" s="71" cm="1">
        <f t="array" ref="H17">_xll.BDP(B17,"LAST_PRICE")</f>
        <v>3.4249999999999998</v>
      </c>
      <c r="I17" s="27">
        <f t="shared" ref="I17:I19" si="21">H17-H16</f>
        <v>-7.0000000000000284E-2</v>
      </c>
      <c r="J17" s="26" cm="1">
        <f t="array" ref="J17">_xll.BDP(B17, "PX_YEST_CLOSE")</f>
        <v>3.4319999999999999</v>
      </c>
      <c r="K17" s="72">
        <f t="shared" si="14"/>
        <v>-24.100000000000009</v>
      </c>
      <c r="L17" s="43">
        <f t="shared" si="19"/>
        <v>-7.0000000000000284</v>
      </c>
      <c r="M17" s="43" cm="1">
        <f t="array" ref="M17">(_xll.BDP(B17,"RT_PX_CHG_NET_1D"))*100</f>
        <v>-0.70000000000000007</v>
      </c>
      <c r="N17" s="55">
        <f t="shared" si="15"/>
        <v>0.28000000000000114</v>
      </c>
      <c r="O17" s="55">
        <f t="shared" si="16"/>
        <v>0.71999999999999886</v>
      </c>
      <c r="P17" s="6" cm="1">
        <f t="array" ref="P17">(_xll.BDP(B17,"CHG_NET_5D"))*100</f>
        <v>-9.56</v>
      </c>
      <c r="Q17" s="6" cm="1">
        <f t="array" ref="Q17">(_xll.BDP(B17,"INTERVAL_NET_CHANGE", "START_DATE_OVERRIDE=20221028"))*100</f>
        <v>107.2</v>
      </c>
      <c r="R17" s="1"/>
      <c r="S17" s="36" t="str">
        <f t="shared" si="17"/>
        <v>Oct 24</v>
      </c>
      <c r="T17" s="6">
        <f t="shared" si="18"/>
        <v>-22.500000000000007</v>
      </c>
      <c r="U17" s="6">
        <f t="shared" si="20"/>
        <v>-7.0000000000000284</v>
      </c>
      <c r="V17" s="29">
        <f t="shared" ref="V17:V19" si="22">(H17-$H$17)*100</f>
        <v>0</v>
      </c>
      <c r="W17" s="6">
        <f>((H18-$H$17)-(J18-$J$17))*100</f>
        <v>1.5299999999999869</v>
      </c>
      <c r="X17" s="6">
        <f>((H19-$H$17)-(J19-$J$17))*100</f>
        <v>1.9300000000000317</v>
      </c>
      <c r="Y17" s="6">
        <f>IF(S20="N/A","N/A",((H20-$H$17)-(J20-$J$17))*100)</f>
        <v>1.9899999999999807</v>
      </c>
      <c r="Z17" s="6">
        <f>IF(S21="N/A","N/A",((H21-$H$17)-(J21-$J$17))*100)</f>
        <v>1.9000000000000128</v>
      </c>
      <c r="AA17" s="6">
        <f>IF(S22="N/A", "N/A", ((H22-$H$17)-(J22-$J$17))*100)</f>
        <v>0.95000000000000639</v>
      </c>
    </row>
    <row r="18" spans="2:40" x14ac:dyDescent="0.25">
      <c r="B18" s="25" t="s">
        <v>20</v>
      </c>
      <c r="C18" s="44" t="str">
        <f>_xll.BDP(B18,"SW_EFF_DT")</f>
        <v>18/12/2024</v>
      </c>
      <c r="D18" s="44" t="str">
        <f>_xll.BDP(B18,"MATURITY")</f>
        <v>05/02/2025</v>
      </c>
      <c r="E18" s="58"/>
      <c r="F18" s="91"/>
      <c r="G18" s="50" t="str">
        <f t="shared" si="13"/>
        <v>Dec 24</v>
      </c>
      <c r="H18" s="71" cm="1">
        <f t="array" ref="H18">_xll.BDP(B18,"LAST_PRICE")</f>
        <v>3.2437999999999998</v>
      </c>
      <c r="I18" s="27">
        <f t="shared" si="21"/>
        <v>-0.18120000000000003</v>
      </c>
      <c r="J18" s="26" cm="1">
        <f t="array" ref="J18">_xll.BDP(B18, "PX_YEST_CLOSE")</f>
        <v>3.2355</v>
      </c>
      <c r="K18" s="72">
        <f t="shared" si="14"/>
        <v>-42.220000000000013</v>
      </c>
      <c r="L18" s="43">
        <f t="shared" si="19"/>
        <v>-18.120000000000005</v>
      </c>
      <c r="M18" s="43" cm="1">
        <f t="array" ref="M18">(_xll.BDP(B18,"RT_PX_CHG_NET_1D"))*100</f>
        <v>0.83</v>
      </c>
      <c r="N18" s="55">
        <f t="shared" si="15"/>
        <v>0.72480000000000022</v>
      </c>
      <c r="O18" s="55">
        <f t="shared" si="16"/>
        <v>0.27519999999999978</v>
      </c>
      <c r="P18" s="6" cm="1">
        <f t="array" ref="P18">(_xll.BDP(B18,"CHG_NET_5D"))*100</f>
        <v>-13.3</v>
      </c>
      <c r="Q18" s="6" cm="1">
        <f t="array" ref="Q18">(_xll.BDP(B18,"INTERVAL_NET_CHANGE", "START_DATE_OVERRIDE=20221028"))*100</f>
        <v>73.3</v>
      </c>
      <c r="S18" s="36" t="str">
        <f t="shared" si="17"/>
        <v>Dec 24</v>
      </c>
      <c r="T18" s="6">
        <f t="shared" si="18"/>
        <v>-40.620000000000012</v>
      </c>
      <c r="U18" s="6">
        <f t="shared" si="20"/>
        <v>-25.120000000000033</v>
      </c>
      <c r="V18" s="6">
        <f t="shared" si="22"/>
        <v>-18.120000000000005</v>
      </c>
      <c r="W18" s="29">
        <f>(H18-$H$18)*100</f>
        <v>0</v>
      </c>
      <c r="X18" s="6">
        <f>((H19-$H$18)-(J19-$J$18))*100</f>
        <v>0.40000000000004476</v>
      </c>
      <c r="Y18" s="6">
        <f>IF(S20="N/A","N/A",((H20-$H$18)-(J20-$J$18))*100)</f>
        <v>0.45999999999999375</v>
      </c>
      <c r="Z18" s="6">
        <f>IF(S21="N/A","N/A",((H21-$H$18)-(J21-$J$18))*100)</f>
        <v>0.37000000000002586</v>
      </c>
      <c r="AA18" s="6">
        <f>IF(S22="N/A", "N/A", ((H22-$H$18)-(J22-$J$18))*100)</f>
        <v>-0.57999999999998053</v>
      </c>
    </row>
    <row r="19" spans="2:40" x14ac:dyDescent="0.25">
      <c r="B19" s="25" t="s">
        <v>21</v>
      </c>
      <c r="C19" s="44" t="str">
        <f>_xll.BDP(B19,"SW_EFF_DT")</f>
        <v>05/02/2025</v>
      </c>
      <c r="D19" s="44" t="str">
        <f>_xll.BDP(B19,"MATURITY")</f>
        <v>12/03/2025</v>
      </c>
      <c r="E19" s="58"/>
      <c r="F19" s="91"/>
      <c r="G19" s="50" t="str">
        <f t="shared" si="13"/>
        <v>Feb 25</v>
      </c>
      <c r="H19" s="71" cm="1">
        <f t="array" ref="H19">_xll.BDP(B19,"LAST_PRICE")</f>
        <v>3.153</v>
      </c>
      <c r="I19" s="27">
        <f t="shared" si="21"/>
        <v>-9.079999999999977E-2</v>
      </c>
      <c r="J19" s="26" cm="1">
        <f t="array" ref="J19">_xll.BDP(B19, "PX_YEST_CLOSE")</f>
        <v>3.1406999999999998</v>
      </c>
      <c r="K19" s="72">
        <f t="shared" si="14"/>
        <v>-51.29999999999999</v>
      </c>
      <c r="L19" s="43">
        <f t="shared" si="19"/>
        <v>-9.079999999999977</v>
      </c>
      <c r="M19" s="43" cm="1">
        <f t="array" ref="M19">(_xll.BDP(B19,"RT_PX_CHG_NET_1D"))*100</f>
        <v>1.23</v>
      </c>
      <c r="N19" s="55">
        <f t="shared" si="15"/>
        <v>0.36319999999999908</v>
      </c>
      <c r="O19" s="55">
        <f t="shared" si="16"/>
        <v>0.63680000000000092</v>
      </c>
      <c r="P19" s="6" cm="1">
        <f t="array" ref="P19">(_xll.BDP(B19,"CHG_NET_5D"))*100</f>
        <v>-21</v>
      </c>
      <c r="Q19" s="6" cm="1">
        <f t="array" ref="Q19">(_xll.BDP(B19,"INTERVAL_NET_CHANGE", "START_DATE_OVERRIDE=20221028"))*100</f>
        <v>53.300000000000004</v>
      </c>
      <c r="S19" s="36" t="str">
        <f t="shared" si="17"/>
        <v>Feb 25</v>
      </c>
      <c r="T19" s="6">
        <f t="shared" si="18"/>
        <v>-49.699999999999989</v>
      </c>
      <c r="U19" s="6">
        <f t="shared" si="20"/>
        <v>-34.20000000000001</v>
      </c>
      <c r="V19" s="6">
        <f t="shared" si="22"/>
        <v>-27.199999999999982</v>
      </c>
      <c r="W19" s="6">
        <f>(H19-$H$18)*100</f>
        <v>-9.079999999999977</v>
      </c>
      <c r="X19" s="29">
        <f>(H19-$H$19)*100</f>
        <v>0</v>
      </c>
      <c r="Y19" s="6">
        <f>IF(S20="N/A","N/A",((H20-$H$19)-(J20-$J$19))*100)</f>
        <v>5.9999999999948983E-2</v>
      </c>
      <c r="Z19" s="6">
        <f>IF(S21="N/A","N/A",((H21-$H$19)-(J21-$J$19))*100)</f>
        <v>-3.00000000000189E-2</v>
      </c>
      <c r="AA19" s="6">
        <f>IF(S22="N/A", "N/A", ((H22-$H$19)-(J22-$J$19))*100)</f>
        <v>-0.9800000000000253</v>
      </c>
    </row>
    <row r="20" spans="2:40" x14ac:dyDescent="0.25">
      <c r="B20" s="25" t="s">
        <v>22</v>
      </c>
      <c r="C20" s="44" t="str">
        <f>_xll.BDP(B20,"SW_EFF_DT")</f>
        <v>12/03/2025</v>
      </c>
      <c r="D20" s="44" t="str">
        <f>_xll.BDP(B20,"MATURITY")</f>
        <v>23/04/2025</v>
      </c>
      <c r="E20" s="58"/>
      <c r="F20" s="91"/>
      <c r="G20" s="50" t="str">
        <f t="shared" si="13"/>
        <v>Mar 25</v>
      </c>
      <c r="H20" s="71" cm="1">
        <f t="array" ref="H20">_xll.BDP(B20,"LAST_PRICE")</f>
        <v>3.0158999999999998</v>
      </c>
      <c r="I20" s="27">
        <f t="shared" ref="I20:I22" si="23">H20-H19</f>
        <v>-0.13710000000000022</v>
      </c>
      <c r="J20" s="26" cm="1">
        <f t="array" ref="J20">_xll.BDP(B20, "PX_YEST_CLOSE")</f>
        <v>3.0030000000000001</v>
      </c>
      <c r="K20" s="72">
        <f t="shared" ref="K20:K22" si="24">(H20-$D$13)*100</f>
        <v>-65.010000000000019</v>
      </c>
      <c r="L20" s="43">
        <f t="shared" ref="L20:L22" si="25">(H20-H19)*100</f>
        <v>-13.710000000000022</v>
      </c>
      <c r="M20" s="43" cm="1">
        <f t="array" ref="M20">(_xll.BDP(B20,"RT_PX_CHG_NET_1D"))*100</f>
        <v>1.29</v>
      </c>
      <c r="N20" s="55">
        <f t="shared" si="15"/>
        <v>0.54840000000000089</v>
      </c>
      <c r="O20" s="55">
        <f t="shared" si="16"/>
        <v>0.45159999999999911</v>
      </c>
      <c r="P20" s="6" cm="1">
        <f t="array" ref="P20">(_xll.BDP(B20,"CHG_NET_5D"))*100</f>
        <v>-22.35</v>
      </c>
      <c r="Q20" s="6" cm="1">
        <f t="array" ref="Q20">(_xll.BDP(B20,"INTERVAL_NET_CHANGE", "START_DATE_OVERRIDE=20221028"))*100</f>
        <v>31.230000000000004</v>
      </c>
      <c r="S20" s="36" t="str">
        <f t="shared" si="17"/>
        <v>Mar 25</v>
      </c>
      <c r="T20" s="6">
        <f>IF(S20="N/A","N/A",(H20-$H$15)*100)</f>
        <v>-63.410000000000011</v>
      </c>
      <c r="U20" s="6">
        <f>IF(S20="N/A","N/A",(H20-$H$16)*100)</f>
        <v>-47.910000000000032</v>
      </c>
      <c r="V20" s="6">
        <f>IF(S20="N/A","N/A",(H20-$H$17)*100)</f>
        <v>-40.910000000000004</v>
      </c>
      <c r="W20" s="6">
        <f>IF(S20="N/A","N/A",(H20-$H$18)*100)</f>
        <v>-22.79</v>
      </c>
      <c r="X20" s="6">
        <f>IF(S20="N/A","N/A",(H20-$H$19)*100)</f>
        <v>-13.710000000000022</v>
      </c>
      <c r="Y20" s="29">
        <f>IF(S20="N/A","N/A",(H20-$H$20)*100)</f>
        <v>0</v>
      </c>
      <c r="Z20" s="6">
        <f>IF(S21="N/A","N/A",((H21-$H$20)-(J21-$J$20))*100)</f>
        <v>-8.9999999999967883E-2</v>
      </c>
      <c r="AA20" s="6">
        <f>IF(S22="N/A", "N/A", ((H22-$H$20)-(J22-$J$20))*100)</f>
        <v>-1.0399999999999743</v>
      </c>
    </row>
    <row r="21" spans="2:40" x14ac:dyDescent="0.25">
      <c r="B21" s="25" t="s">
        <v>23</v>
      </c>
      <c r="C21" s="44" t="str">
        <f>_xll.BDP(B21,"SW_EFF_DT")</f>
        <v>23/04/2025</v>
      </c>
      <c r="D21" s="44" t="str">
        <f>_xll.BDP(B21,"MATURITY")</f>
        <v>11/06/2025</v>
      </c>
      <c r="E21" s="58"/>
      <c r="F21" s="91"/>
      <c r="G21" s="50" t="str">
        <f t="shared" si="13"/>
        <v>Apr 25</v>
      </c>
      <c r="H21" s="71" cm="1">
        <f t="array" ref="H21">_xll.BDP(B21,"LAST_PRICE")</f>
        <v>2.9319999999999999</v>
      </c>
      <c r="I21" s="27">
        <f t="shared" si="23"/>
        <v>-8.3899999999999864E-2</v>
      </c>
      <c r="J21" s="26" cm="1">
        <f t="array" ref="J21">_xll.BDP(B21, "PX_YEST_CLOSE")</f>
        <v>2.92</v>
      </c>
      <c r="K21" s="72">
        <f t="shared" si="24"/>
        <v>-73.400000000000006</v>
      </c>
      <c r="L21" s="43">
        <f t="shared" si="25"/>
        <v>-8.3899999999999864</v>
      </c>
      <c r="M21" s="43" cm="1">
        <f t="array" ref="M21">(_xll.BDP(B21,"RT_PX_CHG_NET_1D"))*100</f>
        <v>1.2</v>
      </c>
      <c r="N21" s="55">
        <f t="shared" si="15"/>
        <v>0.33559999999999945</v>
      </c>
      <c r="O21" s="55">
        <f t="shared" si="16"/>
        <v>0.66440000000000055</v>
      </c>
      <c r="P21" s="6" cm="1">
        <f t="array" ref="P21">(_xll.BDP(B21,"CHG_NET_5D"))*100</f>
        <v>-24.85</v>
      </c>
      <c r="Q21" s="6" cm="1">
        <f t="array" ref="Q21">(_xll.BDP(B21,"INTERVAL_NET_CHANGE", "START_DATE_OVERRIDE=20221028"))*100</f>
        <v>16.400000000000002</v>
      </c>
      <c r="S21" s="36" t="str">
        <f t="shared" si="17"/>
        <v>Apr 25</v>
      </c>
      <c r="T21" s="6">
        <f>IF(S21="N/A","N/A",(H21-$H$15)*100)</f>
        <v>-71.8</v>
      </c>
      <c r="U21" s="6">
        <f>IF(S21="N/A","N/A",(H21-$H$16)*100)</f>
        <v>-56.300000000000018</v>
      </c>
      <c r="V21" s="6">
        <f>IF(S21="N/A","N/A",(H21-$H$17)*100)</f>
        <v>-49.29999999999999</v>
      </c>
      <c r="W21" s="6">
        <f>IF(S21="N/A","N/A",(H21-$H$18)*100)</f>
        <v>-31.179999999999986</v>
      </c>
      <c r="X21" s="6">
        <f>IF(S21="N/A","N/A",(H21-$H$19)*100)</f>
        <v>-22.100000000000009</v>
      </c>
      <c r="Y21" s="6">
        <f>IF(S21="N/A","N/A",(H21-$H$20)*100)</f>
        <v>-8.3899999999999864</v>
      </c>
      <c r="Z21" s="29">
        <f>IF(S21="N/A","N/A",(H21-$H$21)*100)</f>
        <v>0</v>
      </c>
      <c r="AA21" s="6">
        <f>IF(S22="N/A", "N/A", ((H22-$H$21)-(J22-$J$21))*100)</f>
        <v>-0.95000000000000639</v>
      </c>
    </row>
    <row r="22" spans="2:40" x14ac:dyDescent="0.25">
      <c r="B22" s="25" t="s">
        <v>24</v>
      </c>
      <c r="C22" s="44" t="str">
        <f>_xll.BDP(B22,"SW_EFF_DT")</f>
        <v>11/06/2025</v>
      </c>
      <c r="D22" s="44" t="str">
        <f>_xll.BDP(B22,"MATURITY")</f>
        <v>30/07/2025</v>
      </c>
      <c r="E22" s="58"/>
      <c r="F22" s="92"/>
      <c r="G22" s="50" t="str">
        <f t="shared" si="13"/>
        <v>Jun 25</v>
      </c>
      <c r="H22" s="71" cm="1">
        <f t="array" ref="H22">_xll.BDP(B22,"LAST_PRICE")</f>
        <v>2.8010000000000002</v>
      </c>
      <c r="I22" s="27">
        <f t="shared" si="23"/>
        <v>-0.13099999999999978</v>
      </c>
      <c r="J22" s="26" cm="1">
        <f t="array" ref="J22">_xll.BDP(B22, "PX_YEST_CLOSE")</f>
        <v>2.7985000000000002</v>
      </c>
      <c r="K22" s="72">
        <f t="shared" si="24"/>
        <v>-86.499999999999972</v>
      </c>
      <c r="L22" s="43">
        <f t="shared" si="25"/>
        <v>-13.099999999999978</v>
      </c>
      <c r="M22" s="43" cm="1">
        <f t="array" ref="M22">(_xll.BDP(B22,"RT_PX_CHG_NET_1D"))*100</f>
        <v>0.25</v>
      </c>
      <c r="N22" s="55">
        <f t="shared" si="15"/>
        <v>0.52399999999999913</v>
      </c>
      <c r="O22" s="55">
        <f t="shared" si="16"/>
        <v>0.47600000000000087</v>
      </c>
      <c r="P22" s="6" cm="1">
        <f t="array" ref="P22">(_xll.BDP(B22,"CHG_NET_5D"))*100</f>
        <v>-32.049999999999997</v>
      </c>
      <c r="Q22" s="6" cm="1">
        <f t="array" ref="Q22">(_xll.BDP(B22,"INTERVAL_NET_CHANGE", "START_DATE_OVERRIDE=20221028"))*100</f>
        <v>2.4</v>
      </c>
      <c r="S22" s="36" t="str">
        <f t="shared" si="17"/>
        <v>Jun 25</v>
      </c>
      <c r="T22" s="6">
        <f>IF(S22="N/A","N/A", (H22-$H$15)*100)</f>
        <v>-84.899999999999977</v>
      </c>
      <c r="U22" s="6">
        <f>IF(S22="N/A","N/A", (H22-$H$16)*100)</f>
        <v>-69.399999999999991</v>
      </c>
      <c r="V22" s="6">
        <f>IF(S22="N/A","N/A", (H22-$H$17)*100)</f>
        <v>-62.399999999999963</v>
      </c>
      <c r="W22" s="6">
        <f>IF(S22="N/A","N/A", (H22-$H$18)*100)</f>
        <v>-44.279999999999966</v>
      </c>
      <c r="X22" s="6">
        <f>IF(S22="N/A","N/A", (H22-$H$19)*100)</f>
        <v>-35.199999999999989</v>
      </c>
      <c r="Y22" s="6">
        <f>IF(S22="N/A","N/A", (H22-$H$20)*100)</f>
        <v>-21.489999999999966</v>
      </c>
      <c r="Z22" s="6">
        <f>IF(S22="N/A","N/A", (H22-$H$21)*100)</f>
        <v>-13.099999999999978</v>
      </c>
      <c r="AA22" s="29">
        <f>IF(S22="N/A","N/A", (H22-$H$22)*100)</f>
        <v>0</v>
      </c>
    </row>
    <row r="24" spans="2:40" x14ac:dyDescent="0.25">
      <c r="B24" s="19" t="s">
        <v>25</v>
      </c>
      <c r="C24" s="19" t="s">
        <v>35</v>
      </c>
      <c r="D24" s="37" cm="1">
        <f t="array" ref="D24">_xll.BDP(C24,"LAST_PRICE")</f>
        <v>5.33</v>
      </c>
      <c r="E24" s="56"/>
      <c r="F24" s="93" t="s">
        <v>142</v>
      </c>
      <c r="G24" s="93"/>
      <c r="H24" s="93"/>
      <c r="I24" s="93"/>
      <c r="J24" s="93"/>
      <c r="K24" s="93"/>
      <c r="L24" s="93"/>
      <c r="M24" s="93"/>
      <c r="N24" s="9"/>
      <c r="O24" s="9"/>
      <c r="P24" s="9"/>
      <c r="Q24" s="9"/>
      <c r="R24" s="9"/>
      <c r="S24" s="9"/>
      <c r="T24" s="19" t="s">
        <v>53</v>
      </c>
      <c r="U24" s="9"/>
      <c r="V24" s="9"/>
      <c r="W24" s="9"/>
      <c r="X24" s="9"/>
      <c r="Y24" s="9"/>
      <c r="Z24" s="9"/>
      <c r="AA24" s="9"/>
      <c r="AN24" s="53"/>
    </row>
    <row r="25" spans="2:40" ht="17.25" customHeight="1" x14ac:dyDescent="0.25">
      <c r="B25" s="21" t="s">
        <v>3</v>
      </c>
      <c r="C25" s="22" t="s">
        <v>156</v>
      </c>
      <c r="D25" s="21" t="s">
        <v>1</v>
      </c>
      <c r="E25" s="60"/>
      <c r="F25" s="90" t="s">
        <v>136</v>
      </c>
      <c r="G25" s="21" t="s">
        <v>13</v>
      </c>
      <c r="H25" s="74" t="s">
        <v>2</v>
      </c>
      <c r="I25" s="22" t="s">
        <v>96</v>
      </c>
      <c r="J25" s="22" t="s">
        <v>50</v>
      </c>
      <c r="K25" s="77" t="s">
        <v>134</v>
      </c>
      <c r="L25" s="77" t="s">
        <v>139</v>
      </c>
      <c r="M25" s="22" t="s">
        <v>138</v>
      </c>
      <c r="N25" s="22" t="s">
        <v>132</v>
      </c>
      <c r="O25" s="22" t="s">
        <v>133</v>
      </c>
      <c r="P25" s="22" t="s">
        <v>16</v>
      </c>
      <c r="Q25" s="22" t="s">
        <v>49</v>
      </c>
      <c r="T25" s="35" t="str">
        <f>G26</f>
        <v>Jul 24</v>
      </c>
      <c r="U25" s="35" t="str">
        <f>G27</f>
        <v>Sep 24</v>
      </c>
      <c r="V25" s="35" t="str">
        <f>G28</f>
        <v>Nov 24</v>
      </c>
      <c r="W25" s="35" t="str">
        <f>G29</f>
        <v>Dec 24</v>
      </c>
      <c r="X25" s="35" t="str">
        <f>G30</f>
        <v>Jan 25</v>
      </c>
      <c r="Y25" s="35" t="e">
        <f>G31</f>
        <v>#VALUE!</v>
      </c>
      <c r="Z25" s="35" t="e">
        <f>G32</f>
        <v>#VALUE!</v>
      </c>
      <c r="AA25" s="35" t="e">
        <f>G33</f>
        <v>#VALUE!</v>
      </c>
      <c r="AN25" s="53"/>
    </row>
    <row r="26" spans="2:40" x14ac:dyDescent="0.25">
      <c r="B26" s="25" t="s">
        <v>26</v>
      </c>
      <c r="C26" s="44" t="str">
        <f>_xll.BDP(B26,"SW_EFF_DT")</f>
        <v>31/07/2024</v>
      </c>
      <c r="D26" s="44" t="str">
        <f>_xll.BDP(B26,"MATURITY")</f>
        <v>18/09/2024</v>
      </c>
      <c r="E26" s="61"/>
      <c r="F26" s="91"/>
      <c r="G26" s="50" t="str">
        <f t="shared" ref="G26:G33" si="26">VLOOKUP(MONTH(C26),MonthIndex,2,FALSE)&amp;" "&amp; RIGHT(YEAR(C26),2)</f>
        <v>Jul 24</v>
      </c>
      <c r="H26" s="71" cm="1">
        <f t="array" ref="H26">_xll.BDP(B26,"LAST_PRICE")</f>
        <v>5.3212000000000002</v>
      </c>
      <c r="I26" s="27">
        <f>H26-D24</f>
        <v>-8.799999999999919E-3</v>
      </c>
      <c r="J26" s="26" cm="1">
        <f t="array" ref="J26">_xll.BDP(B26, "PX_YEST_CLOSE")</f>
        <v>5.3212000000000002</v>
      </c>
      <c r="K26" s="72">
        <f t="shared" ref="K26:K33" si="27">(H26-$D$24)*100</f>
        <v>-0.8799999999999919</v>
      </c>
      <c r="L26" s="43">
        <f>(H26-$D$24)*100</f>
        <v>-0.8799999999999919</v>
      </c>
      <c r="M26" s="43" cm="1">
        <f t="array" ref="M26">(_xll.BDP(B26,"RT_PX_CHG_NET_1D"))*100</f>
        <v>0</v>
      </c>
      <c r="N26" s="55">
        <f t="shared" ref="N26:N33" si="28">1-O26</f>
        <v>3.5199999999999676E-2</v>
      </c>
      <c r="O26" s="55">
        <f t="shared" ref="O26:O33" si="29">IF((L26 - ROUNDDOWN(L26/25,0) *25)/25&gt;=0,(L26 - ROUNDDOWN(L26/25,0) *25)/25, 1 + (L26 - ROUNDDOWN(L26/25,0) *25)/25)</f>
        <v>0.96480000000000032</v>
      </c>
      <c r="P26" s="6" cm="1">
        <f t="array" ref="P26">(_xll.BDP(B26,"CHG_NET_5D"))*100</f>
        <v>-2.8000000000000003</v>
      </c>
      <c r="Q26" s="6" cm="1">
        <f t="array" ref="Q26">(_xll.BDP(B26,"INTERVAL_NET_CHANGE", "START_DATE_OVERRIDE=20221103"))*100</f>
        <v>89.03</v>
      </c>
      <c r="S26" s="36" t="str">
        <f t="shared" ref="S26:S33" si="30">G26</f>
        <v>Jul 24</v>
      </c>
      <c r="T26" s="29">
        <f t="shared" ref="T26:T30" si="31">(H26-$H$26)*100</f>
        <v>0</v>
      </c>
      <c r="U26" s="6">
        <f>((H27-$H$26)-(J27-$J$26))*100</f>
        <v>0</v>
      </c>
      <c r="V26" s="6">
        <f>((H28-$H$26)-(J28-$J$26))*100</f>
        <v>0</v>
      </c>
      <c r="W26" s="6">
        <f>((H29-$H$26)-(J29-$J$26))*100</f>
        <v>0</v>
      </c>
      <c r="X26" s="6">
        <f>((H30-$H$26)-(J30-$J$26))*100</f>
        <v>0</v>
      </c>
      <c r="Y26" s="6" t="e">
        <f>IF(S31="N/A","N/A",((H31-$H$26)-(J31-$J$26))*100)</f>
        <v>#VALUE!</v>
      </c>
      <c r="Z26" s="6" t="e">
        <f>IF(S32="N/A","N/A",((H32-$H$26)-(J32-$J$26))*100)</f>
        <v>#VALUE!</v>
      </c>
      <c r="AA26" s="6" t="e">
        <f>IF(S33="N/A", "N/A", ((H33-$H$26)-(J33-$J$26))*100)</f>
        <v>#VALUE!</v>
      </c>
      <c r="AN26" s="54"/>
    </row>
    <row r="27" spans="2:40" x14ac:dyDescent="0.25">
      <c r="B27" s="25" t="s">
        <v>27</v>
      </c>
      <c r="C27" s="44" t="str">
        <f>_xll.BDP(B27,"SW_EFF_DT")</f>
        <v>18/09/2024</v>
      </c>
      <c r="D27" s="44" t="str">
        <f>_xll.BDP(B27,"MATURITY")</f>
        <v>07/11/2024</v>
      </c>
      <c r="E27" s="61"/>
      <c r="F27" s="91"/>
      <c r="G27" s="50" t="str">
        <f t="shared" si="26"/>
        <v>Sep 24</v>
      </c>
      <c r="H27" s="71" cm="1">
        <f t="array" ref="H27">_xll.BDP(B27,"LAST_PRICE")</f>
        <v>5.1627000000000001</v>
      </c>
      <c r="I27" s="27">
        <f>H27-H26</f>
        <v>-0.15850000000000009</v>
      </c>
      <c r="J27" s="26" cm="1">
        <f t="array" ref="J27">_xll.BDP(B27, "PX_YEST_CLOSE")</f>
        <v>5.1627000000000001</v>
      </c>
      <c r="K27" s="72">
        <f t="shared" si="27"/>
        <v>-16.73</v>
      </c>
      <c r="L27" s="43">
        <f t="shared" ref="L27:L32" si="32">(H27-H26)*100</f>
        <v>-15.850000000000009</v>
      </c>
      <c r="M27" s="43" cm="1">
        <f t="array" ref="M27">(_xll.BDP(B27,"RT_PX_CHG_NET_1D"))*100</f>
        <v>0</v>
      </c>
      <c r="N27" s="55">
        <f t="shared" si="28"/>
        <v>0.63400000000000034</v>
      </c>
      <c r="O27" s="55">
        <f t="shared" si="29"/>
        <v>0.36599999999999966</v>
      </c>
      <c r="P27" s="6" cm="1">
        <f t="array" ref="P27">(_xll.BDP(B27,"CHG_NET_5D"))*100</f>
        <v>-16.400000000000002</v>
      </c>
      <c r="Q27" s="6" cm="1">
        <f t="array" ref="Q27">(_xll.BDP(B27,"INTERVAL_NET_CHANGE", "START_DATE_OVERRIDE=20221103"))*100</f>
        <v>31.180000000000003</v>
      </c>
      <c r="S27" s="36" t="str">
        <f t="shared" si="30"/>
        <v>Sep 24</v>
      </c>
      <c r="T27" s="6">
        <f t="shared" si="31"/>
        <v>-15.850000000000009</v>
      </c>
      <c r="U27" s="29">
        <f t="shared" ref="U27:U30" si="33">(H27-$H$27)*100</f>
        <v>0</v>
      </c>
      <c r="V27" s="6">
        <f>((H28-$H$27)-(J28-$J$27))*100</f>
        <v>0</v>
      </c>
      <c r="W27" s="6">
        <f>((H29-$H$27)-(J29-$J$27))*100</f>
        <v>0</v>
      </c>
      <c r="X27" s="6">
        <f>((H30-$H$27)-(J30-$J$27))*100</f>
        <v>0</v>
      </c>
      <c r="Y27" s="6" t="e">
        <f>IF(S31="N/A","N/A",((H31-$H$27)-(J31-$J$27))*100)</f>
        <v>#VALUE!</v>
      </c>
      <c r="Z27" s="6" t="e">
        <f>IF(S32="N/A","N/A",((H32-$H$27)-(J32-$J$27))*100)</f>
        <v>#VALUE!</v>
      </c>
      <c r="AA27" s="6" t="e">
        <f>IF(S33="N/A", "N/A", ((H33-$H$27)-(J33-$J$27))*100)</f>
        <v>#VALUE!</v>
      </c>
    </row>
    <row r="28" spans="2:40" x14ac:dyDescent="0.25">
      <c r="B28" s="25" t="s">
        <v>28</v>
      </c>
      <c r="C28" s="44" t="str">
        <f>_xll.BDP(B28,"SW_EFF_DT")</f>
        <v>07/11/2024</v>
      </c>
      <c r="D28" s="44" t="str">
        <f>_xll.BDP(B28,"MATURITY")</f>
        <v>18/12/2024</v>
      </c>
      <c r="E28" s="61"/>
      <c r="F28" s="91"/>
      <c r="G28" s="50" t="str">
        <f t="shared" si="26"/>
        <v>Nov 24</v>
      </c>
      <c r="H28" s="71" cm="1">
        <f t="array" ref="H28">_xll.BDP(B28,"LAST_PRICE")</f>
        <v>5.0659000000000001</v>
      </c>
      <c r="I28" s="27">
        <f t="shared" ref="I28:I30" si="34">H28-H27</f>
        <v>-9.6799999999999997E-2</v>
      </c>
      <c r="J28" s="26" cm="1">
        <f t="array" ref="J28">_xll.BDP(B28, "PX_YEST_CLOSE")</f>
        <v>5.0659000000000001</v>
      </c>
      <c r="K28" s="72">
        <f t="shared" si="27"/>
        <v>-26.41</v>
      </c>
      <c r="L28" s="43">
        <f t="shared" si="32"/>
        <v>-9.68</v>
      </c>
      <c r="M28" s="43" cm="1">
        <f t="array" ref="M28">(_xll.BDP(B28,"RT_PX_CHG_NET_1D"))*100</f>
        <v>0</v>
      </c>
      <c r="N28" s="55">
        <f t="shared" si="28"/>
        <v>0.38719999999999999</v>
      </c>
      <c r="O28" s="55">
        <f t="shared" si="29"/>
        <v>0.61280000000000001</v>
      </c>
      <c r="P28" s="6" cm="1">
        <f t="array" ref="P28">(_xll.BDP(B28,"CHG_NET_5D"))*100</f>
        <v>-15.76</v>
      </c>
      <c r="Q28" s="6" cm="1">
        <f t="array" ref="Q28">(_xll.BDP(B28,"INTERVAL_NET_CHANGE", "START_DATE_OVERRIDE=20221103"))*100</f>
        <v>1.25</v>
      </c>
      <c r="S28" s="36" t="str">
        <f t="shared" si="30"/>
        <v>Nov 24</v>
      </c>
      <c r="T28" s="6">
        <f t="shared" si="31"/>
        <v>-25.530000000000008</v>
      </c>
      <c r="U28" s="6">
        <f t="shared" si="33"/>
        <v>-9.68</v>
      </c>
      <c r="V28" s="29">
        <f t="shared" ref="V28:V30" si="35">(H28-$H$28)*100</f>
        <v>0</v>
      </c>
      <c r="W28" s="6">
        <f>((H29-$H$28)-(J29-$J$28))*100</f>
        <v>0</v>
      </c>
      <c r="X28" s="6">
        <f>((H30-$H$28)-(J30-$J$28))*100</f>
        <v>0</v>
      </c>
      <c r="Y28" s="6" t="e">
        <f>IF(S31="N/A","N/A",((H31-$H$28)-(J31-$J$28))*100)</f>
        <v>#VALUE!</v>
      </c>
      <c r="Z28" s="6" t="e">
        <f>IF(S32="N/A","N/A",((H32-$H$28)-(J32-$J$28))*100)</f>
        <v>#VALUE!</v>
      </c>
      <c r="AA28" s="6" t="e">
        <f>IF(S33="N/A","N/A",((H33-$H$28)-(J33-$J$28))*100)</f>
        <v>#VALUE!</v>
      </c>
    </row>
    <row r="29" spans="2:40" x14ac:dyDescent="0.25">
      <c r="B29" s="25" t="s">
        <v>29</v>
      </c>
      <c r="C29" s="44" t="str">
        <f>_xll.BDP(B29,"SW_EFF_DT")</f>
        <v>18/12/2024</v>
      </c>
      <c r="D29" s="44" t="str">
        <f>_xll.BDP(B29,"MATURITY")</f>
        <v>29/01/2025</v>
      </c>
      <c r="E29" s="61"/>
      <c r="F29" s="91"/>
      <c r="G29" s="50" t="str">
        <f t="shared" si="26"/>
        <v>Dec 24</v>
      </c>
      <c r="H29" s="71" cm="1">
        <f t="array" ref="H29">_xll.BDP(B29,"LAST_PRICE")</f>
        <v>4.8677000000000001</v>
      </c>
      <c r="I29" s="27">
        <f t="shared" si="34"/>
        <v>-0.19819999999999993</v>
      </c>
      <c r="J29" s="26" cm="1">
        <f t="array" ref="J29">_xll.BDP(B29, "PX_YEST_CLOSE")</f>
        <v>4.8677000000000001</v>
      </c>
      <c r="K29" s="72">
        <f t="shared" si="27"/>
        <v>-46.22999999999999</v>
      </c>
      <c r="L29" s="43">
        <f t="shared" si="32"/>
        <v>-19.819999999999993</v>
      </c>
      <c r="M29" s="43" cm="1">
        <f t="array" ref="M29">(_xll.BDP(B29,"RT_PX_CHG_NET_1D"))*100</f>
        <v>0</v>
      </c>
      <c r="N29" s="55">
        <f t="shared" si="28"/>
        <v>0.79279999999999973</v>
      </c>
      <c r="O29" s="55">
        <f t="shared" si="29"/>
        <v>0.20720000000000027</v>
      </c>
      <c r="P29" s="6" cm="1">
        <f t="array" ref="P29">(_xll.BDP(B29,"CHG_NET_5D"))*100</f>
        <v>-27.450000000000003</v>
      </c>
      <c r="Q29" s="6" cm="1">
        <f t="array" ref="Q29">(_xll.BDP(B29,"INTERVAL_NET_CHANGE", "START_DATE_OVERRIDE=20221103"))*100</f>
        <v>-28.83</v>
      </c>
      <c r="S29" s="36" t="str">
        <f t="shared" si="30"/>
        <v>Dec 24</v>
      </c>
      <c r="T29" s="6">
        <f t="shared" si="31"/>
        <v>-45.35</v>
      </c>
      <c r="U29" s="6">
        <f t="shared" si="33"/>
        <v>-29.499999999999993</v>
      </c>
      <c r="V29" s="6">
        <f t="shared" si="35"/>
        <v>-19.819999999999993</v>
      </c>
      <c r="W29" s="29">
        <f>(H29-$H$29)*100</f>
        <v>0</v>
      </c>
      <c r="X29" s="6">
        <f>((H30-$H$29)-(J30-$J$29))*100</f>
        <v>0</v>
      </c>
      <c r="Y29" s="6" t="e">
        <f>IF(S31="N/A","N/A",((H31-$H$29)-(J31-$J$29))*100)</f>
        <v>#VALUE!</v>
      </c>
      <c r="Z29" s="6" t="e">
        <f>IF(S32="N/A","N/A",((H32-$H$29)-(J32-$J$29))*100)</f>
        <v>#VALUE!</v>
      </c>
      <c r="AA29" s="6" t="e">
        <f>IF(S33="N/A", "N/A", ((H33-$H$29)-(J33-$J$29))*100)</f>
        <v>#VALUE!</v>
      </c>
    </row>
    <row r="30" spans="2:40" x14ac:dyDescent="0.25">
      <c r="B30" s="25" t="s">
        <v>30</v>
      </c>
      <c r="C30" s="44" t="str">
        <f>_xll.BDP(B30,"SW_EFF_DT")</f>
        <v>29/01/2025</v>
      </c>
      <c r="D30" s="44" t="str">
        <f>_xll.BDP(B30,"MATURITY")</f>
        <v>#N/A Field Not Applicable</v>
      </c>
      <c r="E30" s="61"/>
      <c r="F30" s="91"/>
      <c r="G30" s="50" t="str">
        <f t="shared" si="26"/>
        <v>Jan 25</v>
      </c>
      <c r="H30" s="71" cm="1">
        <f t="array" ref="H30">_xll.BDP(B30,"LAST_PRICE")</f>
        <v>4.7169999999999996</v>
      </c>
      <c r="I30" s="27">
        <f t="shared" si="34"/>
        <v>-0.1507000000000005</v>
      </c>
      <c r="J30" s="26" cm="1">
        <f t="array" ref="J30">_xll.BDP(B30, "PX_YEST_CLOSE")</f>
        <v>4.7169999999999996</v>
      </c>
      <c r="K30" s="72">
        <f t="shared" si="27"/>
        <v>-61.30000000000004</v>
      </c>
      <c r="L30" s="43">
        <f t="shared" si="32"/>
        <v>-15.07000000000005</v>
      </c>
      <c r="M30" s="43" cm="1">
        <f t="array" ref="M30">(_xll.BDP(B30,"RT_PX_CHG_NET_1D"))*100</f>
        <v>0</v>
      </c>
      <c r="N30" s="55">
        <f t="shared" si="28"/>
        <v>0.602800000000002</v>
      </c>
      <c r="O30" s="55">
        <f t="shared" si="29"/>
        <v>0.397199999999998</v>
      </c>
      <c r="P30" s="6" cm="1">
        <f t="array" ref="P30">(_xll.BDP(B30,"CHG_NET_5D"))*100</f>
        <v>-26.75</v>
      </c>
      <c r="Q30" s="6" cm="1">
        <f t="array" ref="Q30">(_xll.BDP(B30,"INTERVAL_NET_CHANGE", "START_DATE_OVERRIDE=20221103"))*100</f>
        <v>-44.73</v>
      </c>
      <c r="S30" s="36" t="str">
        <f t="shared" si="30"/>
        <v>Jan 25</v>
      </c>
      <c r="T30" s="6">
        <f t="shared" si="31"/>
        <v>-60.420000000000051</v>
      </c>
      <c r="U30" s="6">
        <f t="shared" si="33"/>
        <v>-44.570000000000043</v>
      </c>
      <c r="V30" s="6">
        <f t="shared" si="35"/>
        <v>-34.890000000000043</v>
      </c>
      <c r="W30" s="6">
        <f>(H30-$H$29)*100</f>
        <v>-15.07000000000005</v>
      </c>
      <c r="X30" s="29">
        <f>(H30-$H$30)*100</f>
        <v>0</v>
      </c>
      <c r="Y30" s="6" t="e">
        <f>IF(S31="N/A","N/A",((H31-$H$30)-(J31-$J$30))*100)</f>
        <v>#VALUE!</v>
      </c>
      <c r="Z30" s="6" t="e">
        <f>IF(S32="N/A","N/A",((H32-$H$30)-(J32-$J$30))*100)</f>
        <v>#VALUE!</v>
      </c>
      <c r="AA30" s="6" t="e">
        <f>IF(S33="N/A", "N/A", ((H33-$H$30)-(J33-$J$30))*100)</f>
        <v>#VALUE!</v>
      </c>
    </row>
    <row r="31" spans="2:40" x14ac:dyDescent="0.25">
      <c r="B31" s="25" t="s">
        <v>31</v>
      </c>
      <c r="C31" s="44" t="str">
        <f>_xll.BDP(B31,"SW_EFF_DT")</f>
        <v>#N/A Field Not Applicable</v>
      </c>
      <c r="D31" s="44" t="str">
        <f>_xll.BDP(B31,"MATURITY")</f>
        <v>#N/A Field Not Applicable</v>
      </c>
      <c r="E31" s="61"/>
      <c r="F31" s="91"/>
      <c r="G31" s="50" t="e">
        <f t="shared" si="26"/>
        <v>#VALUE!</v>
      </c>
      <c r="H31" s="71" cm="1">
        <f t="array" ref="H31">_xll.BDP(B31,"LAST_PRICE")</f>
        <v>4.5532000000000004</v>
      </c>
      <c r="I31" s="27">
        <f t="shared" ref="I31:I32" si="36">H31-H30</f>
        <v>-0.16379999999999928</v>
      </c>
      <c r="J31" s="26" cm="1">
        <f t="array" ref="J31">_xll.BDP(B31, "PX_YEST_CLOSE")</f>
        <v>4.5536000000000003</v>
      </c>
      <c r="K31" s="72">
        <f t="shared" si="27"/>
        <v>-77.679999999999978</v>
      </c>
      <c r="L31" s="43">
        <f t="shared" si="32"/>
        <v>-16.379999999999928</v>
      </c>
      <c r="M31" s="43" cm="1">
        <f t="array" ref="M31">(_xll.BDP(B31,"RT_PX_CHG_NET_1D"))*100</f>
        <v>-0.04</v>
      </c>
      <c r="N31" s="55">
        <f t="shared" si="28"/>
        <v>0.65519999999999712</v>
      </c>
      <c r="O31" s="55">
        <f t="shared" si="29"/>
        <v>0.34480000000000288</v>
      </c>
      <c r="P31" s="6" cm="1">
        <f t="array" ref="P31">(_xll.BDP(B31,"CHG_NET_5D"))*100</f>
        <v>-32.340000000000003</v>
      </c>
      <c r="Q31" s="6" cm="1">
        <f t="array" ref="Q31">(_xll.BDP(B31,"INTERVAL_NET_CHANGE", "START_DATE_OVERRIDE=20221103"))*100</f>
        <v>-57.45</v>
      </c>
      <c r="S31" s="36" t="e">
        <f t="shared" si="30"/>
        <v>#VALUE!</v>
      </c>
      <c r="T31" s="6" t="e">
        <f>IF(S31="N/A","N/A",(H31-$H$26)*100)</f>
        <v>#VALUE!</v>
      </c>
      <c r="U31" s="6" t="e">
        <f>IF(S31="N/A","N/A",(H31-$H$27)*100)</f>
        <v>#VALUE!</v>
      </c>
      <c r="V31" s="6" t="e">
        <f>IF(S31="N/A","N/A",(H31-$H$28)*100)</f>
        <v>#VALUE!</v>
      </c>
      <c r="W31" s="6" t="e">
        <f>IF(S31="N/A","N/A",(H31-$H$29)*100)</f>
        <v>#VALUE!</v>
      </c>
      <c r="X31" s="6" t="e">
        <f>IF(S31="N/A","N/A",(H31-$H$30)*100)</f>
        <v>#VALUE!</v>
      </c>
      <c r="Y31" s="29" t="e">
        <f>IF(S31="N/A","N/A",(H31-$H$31)*100)</f>
        <v>#VALUE!</v>
      </c>
      <c r="Z31" s="6" t="e">
        <f>IF(S32="N/A","N/A",((H32-$H$31)-(J32-$J$31))*100)</f>
        <v>#VALUE!</v>
      </c>
      <c r="AA31" s="6" t="e">
        <f>IF(S33="N/A", "N/A", ((H33-$H$31)-(J33-$J$31))*100)</f>
        <v>#VALUE!</v>
      </c>
    </row>
    <row r="32" spans="2:40" x14ac:dyDescent="0.25">
      <c r="B32" s="25" t="s">
        <v>32</v>
      </c>
      <c r="C32" s="44" t="str">
        <f>_xll.BDP(B32,"SW_EFF_DT")</f>
        <v>#N/A Field Not Applicable</v>
      </c>
      <c r="D32" s="44" t="str">
        <f>_xll.BDP(B32,"MATURITY")</f>
        <v>#N/A Field Not Applicable</v>
      </c>
      <c r="E32" s="61"/>
      <c r="F32" s="91"/>
      <c r="G32" s="50" t="e">
        <f t="shared" si="26"/>
        <v>#VALUE!</v>
      </c>
      <c r="H32" s="71" cm="1">
        <f t="array" ref="H32">_xll.BDP(B32,"LAST_PRICE")</f>
        <v>4.4131999999999998</v>
      </c>
      <c r="I32" s="27">
        <f t="shared" si="36"/>
        <v>-0.14000000000000057</v>
      </c>
      <c r="J32" s="26" cm="1">
        <f t="array" ref="J32">_xll.BDP(B32, "PX_YEST_CLOSE")</f>
        <v>4.4131999999999998</v>
      </c>
      <c r="K32" s="72">
        <f t="shared" si="27"/>
        <v>-91.680000000000035</v>
      </c>
      <c r="L32" s="43">
        <f t="shared" si="32"/>
        <v>-14.000000000000057</v>
      </c>
      <c r="M32" s="43" cm="1">
        <f t="array" ref="M32">(_xll.BDP(B32,"RT_PX_CHG_NET_1D"))*100</f>
        <v>-6.78</v>
      </c>
      <c r="N32" s="55">
        <f t="shared" si="28"/>
        <v>0.56000000000000227</v>
      </c>
      <c r="O32" s="55">
        <f t="shared" si="29"/>
        <v>0.43999999999999773</v>
      </c>
      <c r="P32" s="6" cm="1">
        <f t="array" ref="P32">(_xll.BDP(B32,"CHG_NET_5D"))*100</f>
        <v>-32.07</v>
      </c>
      <c r="Q32" s="6" cm="1">
        <f t="array" ref="Q32">(_xll.BDP(B32,"INTERVAL_NET_CHANGE", "START_DATE_OVERRIDE=20221103"))*100</f>
        <v>-65.78</v>
      </c>
      <c r="S32" s="36" t="e">
        <f t="shared" si="30"/>
        <v>#VALUE!</v>
      </c>
      <c r="T32" s="6" t="e">
        <f>IF(S32="N/A","N/A",(H32-$H$26)*100)</f>
        <v>#VALUE!</v>
      </c>
      <c r="U32" s="6" t="e">
        <f>IF(S32="N/A","N/A",(H32-$H$27)*100)</f>
        <v>#VALUE!</v>
      </c>
      <c r="V32" s="6" t="e">
        <f>IF(S32="N/A","N/A",(H32-$H$28)*100)</f>
        <v>#VALUE!</v>
      </c>
      <c r="W32" s="6" t="e">
        <f>IF(S32="N/A","N/A",(H32-$H$29)*100)</f>
        <v>#VALUE!</v>
      </c>
      <c r="X32" s="6" t="e">
        <f>IF(S32="N/A","N/A",(H32-$H$30)*100)</f>
        <v>#VALUE!</v>
      </c>
      <c r="Y32" s="6" t="e">
        <f>IF(S32="N/A","N/A",(H32-$H$31)*100)</f>
        <v>#VALUE!</v>
      </c>
      <c r="Z32" s="29" t="e">
        <f>IF(S32="N/A","N/A",(H32-$H$32)*100)</f>
        <v>#VALUE!</v>
      </c>
      <c r="AA32" s="6" t="e">
        <f>IF(S33="N/A", "N/A", ((H33-$H$32)-(J33-$J$32))*100)</f>
        <v>#VALUE!</v>
      </c>
    </row>
    <row r="33" spans="2:27" x14ac:dyDescent="0.25">
      <c r="B33" s="25" t="s">
        <v>33</v>
      </c>
      <c r="C33" s="44" t="str">
        <f>_xll.BDP(B33,"SW_EFF_DT")</f>
        <v>#N/A Field Not Applicable</v>
      </c>
      <c r="D33" s="44" t="str">
        <f>_xll.BDP(B33,"MATURITY")</f>
        <v>#N/A Field Not Applicable</v>
      </c>
      <c r="E33" s="61"/>
      <c r="F33" s="92"/>
      <c r="G33" s="50" t="e">
        <f t="shared" si="26"/>
        <v>#VALUE!</v>
      </c>
      <c r="H33" s="71" cm="1">
        <f t="array" ref="H33">_xll.BDP(B33,"LAST_PRICE")</f>
        <v>4.2889999999999997</v>
      </c>
      <c r="I33" s="27">
        <f t="shared" ref="I33" si="37">H33-H32</f>
        <v>-0.12420000000000009</v>
      </c>
      <c r="J33" s="26" cm="1">
        <f t="array" ref="J33">_xll.BDP(B33, "PX_YEST_CLOSE")</f>
        <v>4.2699999999999996</v>
      </c>
      <c r="K33" s="72">
        <f t="shared" si="27"/>
        <v>-104.10000000000004</v>
      </c>
      <c r="L33" s="43">
        <f>(H33-H32)*100</f>
        <v>-12.420000000000009</v>
      </c>
      <c r="M33" s="43" cm="1">
        <f t="array" ref="M33">(_xll.BDP(B33,"RT_PX_CHG_NET_1D"))*100</f>
        <v>1.9</v>
      </c>
      <c r="N33" s="55">
        <f t="shared" si="28"/>
        <v>0.49680000000000035</v>
      </c>
      <c r="O33" s="55">
        <f t="shared" si="29"/>
        <v>0.50319999999999965</v>
      </c>
      <c r="P33" s="6" cm="1">
        <f t="array" ref="P33">(_xll.BDP(B33,"CHG_NET_5D"))*100</f>
        <v>-35</v>
      </c>
      <c r="Q33" s="6" cm="1">
        <f t="array" ref="Q33">(_xll.BDP(B33,"INTERVAL_NET_CHANGE", "START_DATE_OVERRIDE=20221103"))*100</f>
        <v>-70.7</v>
      </c>
      <c r="S33" s="36" t="e">
        <f t="shared" si="30"/>
        <v>#VALUE!</v>
      </c>
      <c r="T33" s="6" t="e">
        <f>IF(S33="N/A","N/A", (H33-$H$26)*100)</f>
        <v>#VALUE!</v>
      </c>
      <c r="U33" s="6" t="e">
        <f>IF(S33="N/A", "N/A", (H33-$H$27)*100)</f>
        <v>#VALUE!</v>
      </c>
      <c r="V33" s="6" t="e">
        <f>IF(S33="N/A", "N/A", (H33-$H$28)*100)</f>
        <v>#VALUE!</v>
      </c>
      <c r="W33" s="6" t="e">
        <f>IF(S33="N/A", "N/A", (H33-$H$29)*100)</f>
        <v>#VALUE!</v>
      </c>
      <c r="X33" s="6" t="e">
        <f>IF(S33="N/A", "N/A", (H33-$H$30)*100)</f>
        <v>#VALUE!</v>
      </c>
      <c r="Y33" s="6" t="e">
        <f>IF(S33="N/A", "N/A", (H33-$H$31)*100)</f>
        <v>#VALUE!</v>
      </c>
      <c r="Z33" s="6" t="e">
        <f>IF(S33="N/A", "N/A", (H33-$H$32)*100)</f>
        <v>#VALUE!</v>
      </c>
      <c r="AA33" s="29" t="e">
        <f>IF(S33="N/A", "N/A", (H33-$H$33)*100)</f>
        <v>#VALUE!</v>
      </c>
    </row>
    <row r="34" spans="2:27" x14ac:dyDescent="0.25">
      <c r="O34" s="48"/>
    </row>
    <row r="35" spans="2:27" x14ac:dyDescent="0.25">
      <c r="B35" s="95" t="s">
        <v>45</v>
      </c>
      <c r="C35" s="95"/>
      <c r="D35" s="96" t="s">
        <v>44</v>
      </c>
      <c r="E35" s="96"/>
      <c r="F35" s="96"/>
      <c r="G35" s="96"/>
      <c r="H35" s="75" cm="1">
        <f t="array" ref="H35">_xll.BDP(D35,"LAST_PRICE")</f>
        <v>4.78</v>
      </c>
      <c r="I35" s="9"/>
      <c r="J35" s="37"/>
      <c r="K35" s="78"/>
      <c r="L35" s="78"/>
      <c r="M35" s="9"/>
      <c r="N35" s="9"/>
      <c r="O35" s="49"/>
      <c r="P35" s="9"/>
      <c r="Q35" s="9"/>
      <c r="R35" s="9"/>
      <c r="S35" s="9"/>
      <c r="T35" s="19" t="s">
        <v>54</v>
      </c>
      <c r="U35" s="9"/>
      <c r="V35" s="8"/>
      <c r="W35" s="9"/>
      <c r="X35" s="9"/>
      <c r="Y35" s="9"/>
      <c r="Z35" s="9"/>
      <c r="AA35" s="9"/>
    </row>
    <row r="36" spans="2:27" ht="15.75" customHeight="1" x14ac:dyDescent="0.25">
      <c r="B36" s="21" t="s">
        <v>3</v>
      </c>
      <c r="C36" s="22" t="s">
        <v>156</v>
      </c>
      <c r="D36" s="21" t="s">
        <v>1</v>
      </c>
      <c r="E36" s="60"/>
      <c r="F36" s="90" t="s">
        <v>136</v>
      </c>
      <c r="G36" s="21" t="s">
        <v>13</v>
      </c>
      <c r="H36" s="74" t="s">
        <v>2</v>
      </c>
      <c r="I36" s="22" t="s">
        <v>96</v>
      </c>
      <c r="J36" s="22" t="s">
        <v>50</v>
      </c>
      <c r="K36" s="77" t="s">
        <v>134</v>
      </c>
      <c r="L36" s="77" t="s">
        <v>139</v>
      </c>
      <c r="M36" s="22" t="s">
        <v>138</v>
      </c>
      <c r="N36" s="22" t="s">
        <v>132</v>
      </c>
      <c r="O36" s="22" t="s">
        <v>133</v>
      </c>
      <c r="P36" s="22" t="s">
        <v>16</v>
      </c>
      <c r="Q36" s="22" t="s">
        <v>49</v>
      </c>
      <c r="T36" s="35" t="str">
        <f>G37</f>
        <v>Jul 24</v>
      </c>
      <c r="U36" s="35" t="str">
        <f>G38</f>
        <v>Sep 24</v>
      </c>
      <c r="V36" s="35" t="str">
        <f>G39</f>
        <v>Oct 24</v>
      </c>
      <c r="W36" s="35" t="str">
        <f>G40</f>
        <v>Dec 24</v>
      </c>
      <c r="X36" s="35" t="e">
        <f>G41</f>
        <v>#VALUE!</v>
      </c>
      <c r="Y36" s="35" t="e">
        <f>G42</f>
        <v>#VALUE!</v>
      </c>
      <c r="Z36" s="35" t="e">
        <f>G43</f>
        <v>#VALUE!</v>
      </c>
      <c r="AA36" s="35" t="e">
        <f>G44</f>
        <v>#VALUE!</v>
      </c>
    </row>
    <row r="37" spans="2:27" x14ac:dyDescent="0.25">
      <c r="B37" s="25" t="s">
        <v>36</v>
      </c>
      <c r="C37" s="44" t="str">
        <f>_xll.BDP(B37,"SW_EFF_DT")</f>
        <v>25/07/2024</v>
      </c>
      <c r="D37" s="44" t="str">
        <f>_xll.BDP(B37,"MATURITY")</f>
        <v>05/09/2024</v>
      </c>
      <c r="E37" s="61"/>
      <c r="F37" s="91"/>
      <c r="G37" s="50" t="str">
        <f t="shared" ref="G37:G44" si="38">VLOOKUP(MONTH(C37),MonthIndex,2,FALSE)&amp;" "&amp; RIGHT(YEAR(C37),2)</f>
        <v>Jul 24</v>
      </c>
      <c r="H37" s="71" cm="1">
        <f t="array" ref="H37">_xll.BDP(B37,"LAST_PRICE")</f>
        <v>4.6174999999999997</v>
      </c>
      <c r="I37" s="27">
        <f>H37-H35</f>
        <v>-0.16250000000000053</v>
      </c>
      <c r="J37" s="26" cm="1">
        <f t="array" ref="J37">_xll.BDP(B37, "PX_YEST_CLOSE")</f>
        <v>4.6174999999999997</v>
      </c>
      <c r="K37" s="72">
        <f t="shared" ref="K37:K40" si="39">(H37-$H$35)*100</f>
        <v>-16.250000000000053</v>
      </c>
      <c r="L37" s="43">
        <f>(H37-$H$35)*100</f>
        <v>-16.250000000000053</v>
      </c>
      <c r="M37" s="6" cm="1">
        <f t="array" ref="M37">(_xll.BDP(B37,"RT_PX_CHG_NET_1D"))*100</f>
        <v>0.85000000000000009</v>
      </c>
      <c r="N37" s="55">
        <f t="shared" ref="N37:N44" si="40">1-O37</f>
        <v>0.65000000000000213</v>
      </c>
      <c r="O37" s="55">
        <f t="shared" ref="O37:O44" si="41">IF((L37 - ROUNDDOWN(L37/25,0) *25)/25&gt;=0,(L37 - ROUNDDOWN(L37/25,0) *25)/25, 1 + (L37 - ROUNDDOWN(L37/25,0) *25)/25)</f>
        <v>0.34999999999999787</v>
      </c>
      <c r="P37" s="6" cm="1">
        <f t="array" ref="P37">(_xll.BDP(B37,"CHG_NET_5D"))*100</f>
        <v>-2.5499999999999998</v>
      </c>
      <c r="Q37" s="6" cm="1">
        <f t="array" ref="Q37">(_xll.BDP(B37,"INTERVAL_NET_CHANGE", "START_DATE_OVERRIDE=20221027"))*100</f>
        <v>54.25</v>
      </c>
      <c r="S37" s="36" t="str">
        <f t="shared" ref="S37:S44" si="42">G37</f>
        <v>Jul 24</v>
      </c>
      <c r="T37" s="29">
        <f t="shared" ref="T37:T40" si="43">(H37-$H$37)*100</f>
        <v>0</v>
      </c>
      <c r="U37" s="6">
        <f>((H38-$H$37)-(J38-$J$37))*100</f>
        <v>0</v>
      </c>
      <c r="V37" s="6">
        <f>((H39-$H$37)-(J39-$J$37))*100</f>
        <v>0</v>
      </c>
      <c r="W37" s="6">
        <f>((H40-$H$37)-(J40-$J$37))*100</f>
        <v>0</v>
      </c>
      <c r="X37" s="6" t="e">
        <f>IF(S41="N/A","N/A",((H41-$H$37)-(J41-$J$37))*100)</f>
        <v>#VALUE!</v>
      </c>
      <c r="Y37" s="6" t="e">
        <f>IF(S42="N/A","N/A",((H42-$H$37)-(J42-$J$37))*100)</f>
        <v>#VALUE!</v>
      </c>
      <c r="Z37" s="6" t="e">
        <f>IF(S43="N/A","N/A",((H43-$H$37)-(J43-$J$37))*100)</f>
        <v>#VALUE!</v>
      </c>
      <c r="AA37" s="6" t="e">
        <f>IF(S44="N/A", "N/A", ((H44-$H$37)-(J44-$J$37))*100)</f>
        <v>#VALUE!</v>
      </c>
    </row>
    <row r="38" spans="2:27" x14ac:dyDescent="0.25">
      <c r="B38" s="25" t="s">
        <v>37</v>
      </c>
      <c r="C38" s="44" t="str">
        <f>_xll.BDP(B38,"SW_EFF_DT")</f>
        <v>05/09/2024</v>
      </c>
      <c r="D38" s="44" t="str">
        <f>_xll.BDP(B38,"MATURITY")</f>
        <v>24/10/2024</v>
      </c>
      <c r="E38" s="61"/>
      <c r="F38" s="91"/>
      <c r="G38" s="50" t="str">
        <f t="shared" si="38"/>
        <v>Sep 24</v>
      </c>
      <c r="H38" s="71" cm="1">
        <f t="array" ref="H38">_xll.BDP(B38,"LAST_PRICE")</f>
        <v>4.45</v>
      </c>
      <c r="I38" s="27">
        <f>H38-H37</f>
        <v>-0.16749999999999954</v>
      </c>
      <c r="J38" s="26" cm="1">
        <f t="array" ref="J38">_xll.BDP(B38, "PX_YEST_CLOSE")</f>
        <v>4.45</v>
      </c>
      <c r="K38" s="72">
        <f t="shared" si="39"/>
        <v>-33.000000000000007</v>
      </c>
      <c r="L38" s="43">
        <f t="shared" ref="L38:L40" si="44">(H38-H37)*100</f>
        <v>-16.749999999999954</v>
      </c>
      <c r="M38" s="6" cm="1">
        <f t="array" ref="M38">(_xll.BDP(B38,"RT_PX_CHG_NET_1D"))*100</f>
        <v>0</v>
      </c>
      <c r="N38" s="55">
        <f t="shared" si="40"/>
        <v>0.66999999999999815</v>
      </c>
      <c r="O38" s="55">
        <f t="shared" si="41"/>
        <v>0.33000000000000185</v>
      </c>
      <c r="P38" s="6" cm="1">
        <f t="array" ref="P38">(_xll.BDP(B38,"CHG_NET_5D"))*100</f>
        <v>-7.2499999999999991</v>
      </c>
      <c r="Q38" s="6" cm="1">
        <f t="array" ref="Q38">(_xll.BDP(B38,"INTERVAL_NET_CHANGE", "START_DATE_OVERRIDE=20221027"))*100</f>
        <v>24.529999999999998</v>
      </c>
      <c r="S38" s="36" t="str">
        <f t="shared" si="42"/>
        <v>Sep 24</v>
      </c>
      <c r="T38" s="6">
        <f t="shared" si="43"/>
        <v>-16.749999999999954</v>
      </c>
      <c r="U38" s="29">
        <f t="shared" ref="U38:U40" si="45">(H38-$H$38)*100</f>
        <v>0</v>
      </c>
      <c r="V38" s="6">
        <f>((H39-$H$38)-(J39-$J$38))*100</f>
        <v>0</v>
      </c>
      <c r="W38" s="6">
        <f>((H40-$H$38)-(J40-$J$38))*100</f>
        <v>0</v>
      </c>
      <c r="X38" s="6" t="e">
        <f>IF(S41="N/A","N/A",((H41-$H$38)-(J41-$J$38))*100)</f>
        <v>#VALUE!</v>
      </c>
      <c r="Y38" s="6" t="e">
        <f>IF(S42="N/A","N/A",((H42-$H$38)-(J42-$J$38))*100)</f>
        <v>#VALUE!</v>
      </c>
      <c r="Z38" s="6" t="e">
        <f>IF(S43="N/A","N/A",((H43-$H$38)-(J43-$J$38))*100)</f>
        <v>#VALUE!</v>
      </c>
      <c r="AA38" s="6" t="e">
        <f>IF(S44="N/A", "N/A", ((H44-$H$38)-(J44-$J$38))*100)</f>
        <v>#VALUE!</v>
      </c>
    </row>
    <row r="39" spans="2:27" x14ac:dyDescent="0.25">
      <c r="B39" s="25" t="s">
        <v>38</v>
      </c>
      <c r="C39" s="44" t="str">
        <f>_xll.BDP(B39,"SW_EFF_DT")</f>
        <v>24/10/2024</v>
      </c>
      <c r="D39" s="44" t="str">
        <f>_xll.BDP(B39,"MATURITY")</f>
        <v>12/12/2024</v>
      </c>
      <c r="E39" s="61"/>
      <c r="F39" s="91"/>
      <c r="G39" s="50" t="str">
        <f t="shared" si="38"/>
        <v>Oct 24</v>
      </c>
      <c r="H39" s="71" cm="1">
        <f t="array" ref="H39">_xll.BDP(B39,"LAST_PRICE")</f>
        <v>4.29</v>
      </c>
      <c r="I39" s="27">
        <f t="shared" ref="I39:I40" si="46">H39-H38</f>
        <v>-0.16000000000000014</v>
      </c>
      <c r="J39" s="26" cm="1">
        <f t="array" ref="J39">_xll.BDP(B39, "PX_YEST_CLOSE")</f>
        <v>4.29</v>
      </c>
      <c r="K39" s="72">
        <f t="shared" si="39"/>
        <v>-49.000000000000021</v>
      </c>
      <c r="L39" s="43">
        <f t="shared" si="44"/>
        <v>-16.000000000000014</v>
      </c>
      <c r="M39" s="6" cm="1">
        <f t="array" ref="M39">(_xll.BDP(B39,"RT_PX_CHG_NET_1D"))*100</f>
        <v>-0.89999999999999991</v>
      </c>
      <c r="N39" s="55">
        <f t="shared" si="40"/>
        <v>0.64000000000000057</v>
      </c>
      <c r="O39" s="55">
        <f t="shared" si="41"/>
        <v>0.35999999999999943</v>
      </c>
      <c r="P39" s="6" cm="1">
        <f t="array" ref="P39">(_xll.BDP(B39,"CHG_NET_5D"))*100</f>
        <v>-10.9</v>
      </c>
      <c r="Q39" s="6" cm="1">
        <f t="array" ref="Q39">(_xll.BDP(B39,"INTERVAL_NET_CHANGE", "START_DATE_OVERRIDE=20221027"))*100</f>
        <v>10</v>
      </c>
      <c r="S39" s="36" t="str">
        <f t="shared" si="42"/>
        <v>Oct 24</v>
      </c>
      <c r="T39" s="6">
        <f t="shared" si="43"/>
        <v>-32.749999999999972</v>
      </c>
      <c r="U39" s="6">
        <f t="shared" si="45"/>
        <v>-16.000000000000014</v>
      </c>
      <c r="V39" s="29">
        <f t="shared" ref="V39:V40" si="47">(H39-$H$39)*100</f>
        <v>0</v>
      </c>
      <c r="W39" s="6">
        <f>((H40-$H$39)-(J40-$J$39))*100</f>
        <v>0</v>
      </c>
      <c r="X39" s="6" t="e">
        <f>IF(S41="N/A","N/A",((H41-$H$39)-(J41-$J$39))*100)</f>
        <v>#VALUE!</v>
      </c>
      <c r="Y39" s="6" t="e">
        <f>IF(S42="N/A","N/A",((H42-$H$39)-(J42-$J$39))*100)</f>
        <v>#VALUE!</v>
      </c>
      <c r="Z39" s="6" t="e">
        <f>IF(S43="N/A","N/A",((H43-$H$39)-(J43-$J$39))*100)</f>
        <v>#VALUE!</v>
      </c>
      <c r="AA39" s="6" t="e">
        <f>IF(S44="N/A", "N/A", ((H44-$H$39)-(J44-$J$39))*100)</f>
        <v>#VALUE!</v>
      </c>
    </row>
    <row r="40" spans="2:27" x14ac:dyDescent="0.25">
      <c r="B40" s="25" t="s">
        <v>39</v>
      </c>
      <c r="C40" s="44" t="str">
        <f>_xll.BDP(B40,"SW_EFF_DT")</f>
        <v>12/12/2024</v>
      </c>
      <c r="D40" s="44" t="str">
        <f>_xll.BDP(B40,"MATURITY")</f>
        <v>#N/A Field Not Applicable</v>
      </c>
      <c r="E40" s="61"/>
      <c r="F40" s="91"/>
      <c r="G40" s="50" t="str">
        <f t="shared" si="38"/>
        <v>Dec 24</v>
      </c>
      <c r="H40" s="71" cm="1">
        <f t="array" ref="H40">_xll.BDP(B40,"LAST_PRICE")</f>
        <v>4.1210000000000004</v>
      </c>
      <c r="I40" s="27">
        <f t="shared" si="46"/>
        <v>-0.16899999999999959</v>
      </c>
      <c r="J40" s="26" cm="1">
        <f t="array" ref="J40">_xll.BDP(B40, "PX_YEST_CLOSE")</f>
        <v>4.1210000000000004</v>
      </c>
      <c r="K40" s="72">
        <f t="shared" si="39"/>
        <v>-65.899999999999977</v>
      </c>
      <c r="L40" s="43">
        <f t="shared" si="44"/>
        <v>-16.899999999999959</v>
      </c>
      <c r="M40" s="6" cm="1">
        <f t="array" ref="M40">(_xll.BDP(B40,"RT_PX_CHG_NET_1D"))*100</f>
        <v>-4.8</v>
      </c>
      <c r="N40" s="55">
        <f t="shared" si="40"/>
        <v>0.67599999999999838</v>
      </c>
      <c r="O40" s="55">
        <f t="shared" si="41"/>
        <v>0.32400000000000162</v>
      </c>
      <c r="P40" s="6" cm="1">
        <f t="array" ref="P40">(_xll.BDP(B40,"CHG_NET_5D"))*100</f>
        <v>-13.05</v>
      </c>
      <c r="Q40" s="6" cm="1">
        <f t="array" ref="Q40">(_xll.BDP(B40,"INTERVAL_NET_CHANGE", "START_DATE_OVERRIDE=20221027"))*100</f>
        <v>-9.1999999999999993</v>
      </c>
      <c r="S40" s="36" t="str">
        <f t="shared" si="42"/>
        <v>Dec 24</v>
      </c>
      <c r="T40" s="6">
        <f t="shared" si="43"/>
        <v>-49.649999999999928</v>
      </c>
      <c r="U40" s="6">
        <f t="shared" si="45"/>
        <v>-32.899999999999977</v>
      </c>
      <c r="V40" s="6">
        <f t="shared" si="47"/>
        <v>-16.899999999999959</v>
      </c>
      <c r="W40" s="29">
        <f>(H40-$H$40)*100</f>
        <v>0</v>
      </c>
      <c r="X40" s="6" t="e">
        <f>IF(S41="N/A","N/A",((H41-$H$40)-(J41-$J$40))*100)</f>
        <v>#VALUE!</v>
      </c>
      <c r="Y40" s="6" t="e">
        <f>IF(S42="N/A","N/A",((H42-$H$40)-(J42-$J$40))*100)</f>
        <v>#VALUE!</v>
      </c>
      <c r="Z40" s="6" t="e">
        <f>IF(S43="N/A","N/A",((H43-$H$40)-(J43-$J$40))*100)</f>
        <v>#VALUE!</v>
      </c>
      <c r="AA40" s="6" t="e">
        <f>IF(S44="N/A", "N/A", ((H44-$H$40)-(J44-$J$40))*100)</f>
        <v>#VALUE!</v>
      </c>
    </row>
    <row r="41" spans="2:27" x14ac:dyDescent="0.25">
      <c r="B41" s="25" t="s">
        <v>40</v>
      </c>
      <c r="C41" s="44" t="str">
        <f>_xll.BDP(B41,"SW_EFF_DT")</f>
        <v>#N/A Field Not Applicable</v>
      </c>
      <c r="D41" s="44" t="str">
        <f>_xll.BDP(B41,"MATURITY")</f>
        <v>#N/A Field Not Applicable</v>
      </c>
      <c r="E41" s="61"/>
      <c r="F41" s="91"/>
      <c r="G41" s="50" t="e">
        <f t="shared" si="38"/>
        <v>#VALUE!</v>
      </c>
      <c r="H41" s="71" cm="1">
        <f t="array" ref="H41">_xll.BDP(B41,"LAST_PRICE")</f>
        <v>4.0279999999999996</v>
      </c>
      <c r="I41" s="27">
        <f t="shared" ref="I41:I44" si="48">H41-H40</f>
        <v>-9.300000000000086E-2</v>
      </c>
      <c r="J41" s="26" cm="1">
        <f t="array" ref="J41">_xll.BDP(B41, "PX_YEST_CLOSE")</f>
        <v>4.0279999999999996</v>
      </c>
      <c r="K41" s="72">
        <f t="shared" ref="K41:K44" si="49">(H41-$H$35)*100</f>
        <v>-75.200000000000074</v>
      </c>
      <c r="L41" s="43">
        <f t="shared" ref="L41:L44" si="50">(H41-H40)*100</f>
        <v>-9.300000000000086</v>
      </c>
      <c r="M41" s="6" cm="1">
        <f t="array" ref="M41">(_xll.BDP(B41,"RT_PX_CHG_NET_1D"))*100</f>
        <v>-2.9499999999999997</v>
      </c>
      <c r="N41" s="55">
        <f t="shared" si="40"/>
        <v>0.37200000000000344</v>
      </c>
      <c r="O41" s="55">
        <f t="shared" si="41"/>
        <v>0.62799999999999656</v>
      </c>
      <c r="P41" s="6" cm="1">
        <f t="array" ref="P41">(_xll.BDP(B41,"CHG_NET_5D"))*100</f>
        <v>-14.499999999999998</v>
      </c>
      <c r="Q41" s="6" cm="1">
        <f t="array" ref="Q41">(_xll.BDP(B41,"INTERVAL_NET_CHANGE", "START_DATE_OVERRIDE=20221027"))*100</f>
        <v>-2.7</v>
      </c>
      <c r="S41" s="36" t="e">
        <f t="shared" si="42"/>
        <v>#VALUE!</v>
      </c>
      <c r="T41" s="6" t="e">
        <f>IF(S41="N/A","N/A",(H41-$H$37)*100)</f>
        <v>#VALUE!</v>
      </c>
      <c r="U41" s="6" t="e">
        <f>IF(S41="N/A","N/A",(H41-$H$38)*100)</f>
        <v>#VALUE!</v>
      </c>
      <c r="V41" s="6" t="e">
        <f>IF(S41="N/A","N/A",(H41-$H$39)*100)</f>
        <v>#VALUE!</v>
      </c>
      <c r="W41" s="6" t="e">
        <f>IF(S41="N/A","N/A",(H41-$H$40)*100)</f>
        <v>#VALUE!</v>
      </c>
      <c r="X41" s="29" t="e">
        <f>IF(S41="N/A","N/A",(H41-$H$41)*100)</f>
        <v>#VALUE!</v>
      </c>
      <c r="Y41" s="6" t="e">
        <f>IF(S42="N/A","N/A",((H42-$H$41)-(J42-$J$41))*100)</f>
        <v>#VALUE!</v>
      </c>
      <c r="Z41" s="6" t="e">
        <f>IF(S43="N/A","N/A",((H43-$H$41)-(J43-$J$41))*100)</f>
        <v>#VALUE!</v>
      </c>
      <c r="AA41" s="6" t="e">
        <f>IF(S44="N/A", "N/A", ((H44-$H$41)-(J44-$J$41))*100)</f>
        <v>#VALUE!</v>
      </c>
    </row>
    <row r="42" spans="2:27" x14ac:dyDescent="0.25">
      <c r="B42" s="25" t="s">
        <v>41</v>
      </c>
      <c r="C42" s="44" t="str">
        <f>_xll.BDP(B42,"SW_EFF_DT")</f>
        <v>#N/A Field Not Applicable</v>
      </c>
      <c r="D42" s="44" t="str">
        <f>_xll.BDP(B42,"MATURITY")</f>
        <v>#N/A Field Not Applicable</v>
      </c>
      <c r="E42" s="61"/>
      <c r="F42" s="91"/>
      <c r="G42" s="50" t="e">
        <f t="shared" si="38"/>
        <v>#VALUE!</v>
      </c>
      <c r="H42" s="71" cm="1">
        <f t="array" ref="H42">_xll.BDP(B42,"LAST_PRICE")</f>
        <v>3.952</v>
      </c>
      <c r="I42" s="27">
        <f t="shared" si="48"/>
        <v>-7.5999999999999623E-2</v>
      </c>
      <c r="J42" s="26" cm="1">
        <f t="array" ref="J42">_xll.BDP(B42, "PX_YEST_CLOSE")</f>
        <v>3.952</v>
      </c>
      <c r="K42" s="72">
        <f t="shared" si="49"/>
        <v>-82.800000000000026</v>
      </c>
      <c r="L42" s="43">
        <f t="shared" si="50"/>
        <v>-7.5999999999999623</v>
      </c>
      <c r="M42" s="6" cm="1">
        <f t="array" ref="M42">(_xll.BDP(B42,"RT_PX_CHG_NET_1D"))*100</f>
        <v>1.5</v>
      </c>
      <c r="N42" s="55">
        <f t="shared" si="40"/>
        <v>0.30399999999999849</v>
      </c>
      <c r="O42" s="55">
        <f t="shared" si="41"/>
        <v>0.69600000000000151</v>
      </c>
      <c r="P42" s="6" cm="1">
        <f t="array" ref="P42">(_xll.BDP(B42,"CHG_NET_5D"))*100</f>
        <v>-17.150000000000002</v>
      </c>
      <c r="Q42" s="6" cm="1">
        <f t="array" ref="Q42">(_xll.BDP(B42,"INTERVAL_NET_CHANGE", "START_DATE_OVERRIDE=20221027"))*100</f>
        <v>-20.599999999999998</v>
      </c>
      <c r="S42" s="36" t="e">
        <f t="shared" si="42"/>
        <v>#VALUE!</v>
      </c>
      <c r="T42" s="6" t="e">
        <f>IF(S42="N/A","N/A",(H42-$H$37)*100)</f>
        <v>#VALUE!</v>
      </c>
      <c r="U42" s="6" t="e">
        <f>IF(S42="N/A","N/A",(H42-$H$38)*100)</f>
        <v>#VALUE!</v>
      </c>
      <c r="V42" s="6" t="e">
        <f>IF(S42="N/A","N/A",(H42-$H$39)*100)</f>
        <v>#VALUE!</v>
      </c>
      <c r="W42" s="6" t="e">
        <f>IF(S42="N/A","N/A",(H42-$H$40)*100)</f>
        <v>#VALUE!</v>
      </c>
      <c r="X42" s="6" t="e">
        <f>IF(S42="N/A","N/A",(H42-$H$41)*100)</f>
        <v>#VALUE!</v>
      </c>
      <c r="Y42" s="29" t="e">
        <f>IF(S42="N/A","N/A",(H42-$H$42)*100)</f>
        <v>#VALUE!</v>
      </c>
      <c r="Z42" s="6" t="e">
        <f>IF(S43="N/A","N/A",((H43-$H$42)-(J43-$J$42))*100)</f>
        <v>#VALUE!</v>
      </c>
      <c r="AA42" s="6" t="e">
        <f>IF(S44="N/A", "N/A", ((H44-$H$42)-(J44-$J$42))*100)</f>
        <v>#VALUE!</v>
      </c>
    </row>
    <row r="43" spans="2:27" x14ac:dyDescent="0.25">
      <c r="B43" s="25" t="s">
        <v>42</v>
      </c>
      <c r="C43" s="44" t="str">
        <f>_xll.BDP(B43,"SW_EFF_DT")</f>
        <v>#N/A Field Not Applicable</v>
      </c>
      <c r="D43" s="44" t="str">
        <f>_xll.BDP(B43,"MATURITY")</f>
        <v>#N/A Field Not Applicable</v>
      </c>
      <c r="E43" s="61"/>
      <c r="F43" s="91"/>
      <c r="G43" s="50" t="e">
        <f t="shared" si="38"/>
        <v>#VALUE!</v>
      </c>
      <c r="H43" s="71" cm="1">
        <f t="array" ref="H43">_xll.BDP(B43,"LAST_PRICE")</f>
        <v>3.7439</v>
      </c>
      <c r="I43" s="27">
        <f t="shared" si="48"/>
        <v>-0.20809999999999995</v>
      </c>
      <c r="J43" s="26" cm="1">
        <f t="array" ref="J43">_xll.BDP(B43, "PX_YEST_CLOSE")</f>
        <v>3.7439</v>
      </c>
      <c r="K43" s="72">
        <f t="shared" si="49"/>
        <v>-103.61000000000003</v>
      </c>
      <c r="L43" s="43">
        <f t="shared" si="50"/>
        <v>-20.809999999999995</v>
      </c>
      <c r="M43" s="6" cm="1">
        <f t="array" ref="M43">(_xll.BDP(B43,"RT_PX_CHG_NET_1D"))*100</f>
        <v>-8.3099999999999987</v>
      </c>
      <c r="N43" s="55">
        <f t="shared" si="40"/>
        <v>0.83239999999999981</v>
      </c>
      <c r="O43" s="55">
        <f t="shared" si="41"/>
        <v>0.16760000000000019</v>
      </c>
      <c r="P43" s="6" cm="1">
        <f t="array" ref="P43">(_xll.BDP(B43,"CHG_NET_5D"))*100</f>
        <v>-20.549999999999997</v>
      </c>
      <c r="Q43" s="6" cm="1">
        <f t="array" ref="Q43">(_xll.BDP(B43,"INTERVAL_NET_CHANGE", "START_DATE_OVERRIDE=20221027"))*100</f>
        <v>-31.96</v>
      </c>
      <c r="S43" s="36" t="e">
        <f t="shared" si="42"/>
        <v>#VALUE!</v>
      </c>
      <c r="T43" s="6" t="e">
        <f>IF(S43="N/A","N/A",(H43-$H$37)*100)</f>
        <v>#VALUE!</v>
      </c>
      <c r="U43" s="6" t="e">
        <f>IF(S43="N/A","N/A",(H43-$H$38)*100)</f>
        <v>#VALUE!</v>
      </c>
      <c r="V43" s="6" t="e">
        <f>IF(S43="N/A","N/A",(H43-$H$39)*100)</f>
        <v>#VALUE!</v>
      </c>
      <c r="W43" s="6" t="e">
        <f>IF(S43="N/A","N/A",(H43-$H$40)*100)</f>
        <v>#VALUE!</v>
      </c>
      <c r="X43" s="6" t="e">
        <f>IF(S43="N/A","N/A",(H43-$H$41)*100)</f>
        <v>#VALUE!</v>
      </c>
      <c r="Y43" s="6" t="e">
        <f>IF(S43="N/A","N/A",(H43-$H$42)*100)</f>
        <v>#VALUE!</v>
      </c>
      <c r="Z43" s="29" t="e">
        <f>IF(S43="N/A","N/A",(H43-$H$43)*100)</f>
        <v>#VALUE!</v>
      </c>
      <c r="AA43" s="6" t="e">
        <f>IF(S44="N/A", "N/A", ((H44-$H$43)-(J44-$J$43))*100)</f>
        <v>#VALUE!</v>
      </c>
    </row>
    <row r="44" spans="2:27" x14ac:dyDescent="0.25">
      <c r="B44" s="25" t="s">
        <v>43</v>
      </c>
      <c r="C44" s="44" t="str">
        <f>_xll.BDP(B44,"SW_EFF_DT")</f>
        <v>#N/A Field Not Applicable</v>
      </c>
      <c r="D44" s="44" t="str">
        <f>_xll.BDP(B44,"MATURITY")</f>
        <v>#N/A Field Not Applicable</v>
      </c>
      <c r="E44" s="61"/>
      <c r="F44" s="92"/>
      <c r="G44" s="50" t="e">
        <f t="shared" si="38"/>
        <v>#VALUE!</v>
      </c>
      <c r="H44" s="71" cm="1">
        <f t="array" ref="H44">_xll.BDP(B44,"LAST_PRICE")</f>
        <v>3.6097000000000001</v>
      </c>
      <c r="I44" s="27">
        <f t="shared" si="48"/>
        <v>-0.13419999999999987</v>
      </c>
      <c r="J44" s="26" cm="1">
        <f t="array" ref="J44">_xll.BDP(B44, "PX_YEST_CLOSE")</f>
        <v>3.6097000000000001</v>
      </c>
      <c r="K44" s="72">
        <f t="shared" si="49"/>
        <v>-117.03000000000002</v>
      </c>
      <c r="L44" s="43">
        <f t="shared" si="50"/>
        <v>-13.419999999999987</v>
      </c>
      <c r="M44" s="6" cm="1">
        <f t="array" ref="M44">(_xll.BDP(B44,"RT_PX_CHG_NET_1D"))*100</f>
        <v>-9.629999999999999</v>
      </c>
      <c r="N44" s="55">
        <f t="shared" si="40"/>
        <v>0.5367999999999995</v>
      </c>
      <c r="O44" s="55">
        <f t="shared" si="41"/>
        <v>0.4632000000000005</v>
      </c>
      <c r="P44" s="6" cm="1">
        <f t="array" ref="P44">(_xll.BDP(B44,"CHG_NET_5D"))*100</f>
        <v>-18</v>
      </c>
      <c r="Q44" s="6" cm="1">
        <f t="array" ref="Q44">(_xll.BDP(B44,"INTERVAL_NET_CHANGE", "START_DATE_OVERRIDE=20221027"))*100</f>
        <v>-36.53</v>
      </c>
      <c r="S44" s="36" t="e">
        <f t="shared" si="42"/>
        <v>#VALUE!</v>
      </c>
      <c r="T44" s="6" t="e">
        <f>IF(S44="N/A", "N/A", (H44-$H$37)*100)</f>
        <v>#VALUE!</v>
      </c>
      <c r="U44" s="6" t="e">
        <f>IF(S44="N/A", "N/A", (H44-$H$38)*100)</f>
        <v>#VALUE!</v>
      </c>
      <c r="V44" s="6" t="e">
        <f>IF(S44="N/A", "N/A", (H44-$H$39)*100)</f>
        <v>#VALUE!</v>
      </c>
      <c r="W44" s="6" t="e">
        <f>IF(S44="N/A", "N/A", (H44-$H$40)*100)</f>
        <v>#VALUE!</v>
      </c>
      <c r="X44" s="6" t="e">
        <f>IF(S44="N/A", "N/A", (H44-$H$41)*100)</f>
        <v>#VALUE!</v>
      </c>
      <c r="Y44" s="6" t="e">
        <f>IF(S44="N/A", "N/A", (H44-$H$42)*100)</f>
        <v>#VALUE!</v>
      </c>
      <c r="Z44" s="6" t="e">
        <f>IF(S44="N/A", "N/A", (H44-$H$43)*100)</f>
        <v>#VALUE!</v>
      </c>
      <c r="AA44" s="29" t="e">
        <f>IF(S44="N/A", "N/A", (H44-$H$44)*100)</f>
        <v>#VALUE!</v>
      </c>
    </row>
    <row r="45" spans="2:27" x14ac:dyDescent="0.25">
      <c r="O45" s="48"/>
      <c r="T45" s="1"/>
      <c r="U45" s="1"/>
    </row>
    <row r="46" spans="2:27" x14ac:dyDescent="0.25">
      <c r="B46" s="95" t="s">
        <v>106</v>
      </c>
      <c r="C46" s="95"/>
      <c r="D46" s="96" t="s">
        <v>107</v>
      </c>
      <c r="E46" s="96"/>
      <c r="F46" s="96"/>
      <c r="G46" s="96"/>
      <c r="H46" s="75" cm="1">
        <f t="array" ref="H46">_xll.BDP(D46,"LAST_PRICE")</f>
        <v>4.32</v>
      </c>
      <c r="I46" s="9"/>
      <c r="J46" s="37"/>
      <c r="K46" s="78"/>
      <c r="L46" s="78"/>
      <c r="M46" s="9"/>
      <c r="N46" s="9"/>
      <c r="O46" s="49"/>
      <c r="P46" s="9"/>
      <c r="Q46" s="9"/>
      <c r="R46" s="9"/>
      <c r="S46" s="9"/>
      <c r="T46" s="19" t="s">
        <v>108</v>
      </c>
      <c r="U46" s="9"/>
      <c r="V46" s="8"/>
      <c r="W46" s="9"/>
      <c r="X46" s="9"/>
      <c r="Y46" s="9"/>
      <c r="Z46" s="9"/>
      <c r="AA46" s="9"/>
    </row>
    <row r="47" spans="2:27" ht="17.25" customHeight="1" x14ac:dyDescent="0.25">
      <c r="B47" s="21" t="s">
        <v>3</v>
      </c>
      <c r="C47" s="22" t="s">
        <v>156</v>
      </c>
      <c r="D47" s="21" t="s">
        <v>1</v>
      </c>
      <c r="E47" s="60"/>
      <c r="F47" s="90" t="s">
        <v>136</v>
      </c>
      <c r="G47" s="21" t="s">
        <v>13</v>
      </c>
      <c r="H47" s="74" t="s">
        <v>2</v>
      </c>
      <c r="I47" s="22" t="s">
        <v>96</v>
      </c>
      <c r="J47" s="22" t="s">
        <v>50</v>
      </c>
      <c r="K47" s="77" t="s">
        <v>134</v>
      </c>
      <c r="L47" s="77" t="s">
        <v>139</v>
      </c>
      <c r="M47" s="22" t="s">
        <v>138</v>
      </c>
      <c r="N47" s="22" t="s">
        <v>132</v>
      </c>
      <c r="O47" s="22" t="s">
        <v>133</v>
      </c>
      <c r="P47" s="22" t="s">
        <v>16</v>
      </c>
      <c r="Q47" s="22" t="s">
        <v>49</v>
      </c>
      <c r="T47" s="35" t="str">
        <f>G48</f>
        <v>Jun 24</v>
      </c>
      <c r="U47" s="35" t="str">
        <f>G49</f>
        <v>Aug 24</v>
      </c>
      <c r="V47" s="35" t="str">
        <f>G50</f>
        <v>Sep 24</v>
      </c>
      <c r="W47" s="35" t="str">
        <f>G51</f>
        <v>Nov 24</v>
      </c>
      <c r="X47" s="35" t="str">
        <f>G52</f>
        <v>Dec 24</v>
      </c>
      <c r="Y47" s="35" t="str">
        <f>G53</f>
        <v>Feb 25</v>
      </c>
      <c r="Z47" s="35" t="str">
        <f>G54</f>
        <v>Apr 25</v>
      </c>
      <c r="AA47" s="35" t="str">
        <f>G55</f>
        <v>May 25</v>
      </c>
    </row>
    <row r="48" spans="2:27" x14ac:dyDescent="0.25">
      <c r="B48" s="25" t="s">
        <v>98</v>
      </c>
      <c r="C48" s="44" t="str">
        <f>_xll.BDP(B48,"SW_EFF_DT")</f>
        <v>19/06/2024</v>
      </c>
      <c r="D48" s="44" t="str">
        <f>_xll.BDP(B48,"MATURITY")</f>
        <v>07/08/2024</v>
      </c>
      <c r="E48" s="61"/>
      <c r="F48" s="91"/>
      <c r="G48" s="50" t="str">
        <f t="shared" ref="G48:G55" si="51">VLOOKUP(MONTH(C48),MonthIndex,2,FALSE)&amp;" "&amp; RIGHT(YEAR(C48),2)</f>
        <v>Jun 24</v>
      </c>
      <c r="H48" s="71" cm="1">
        <f t="array" ref="H48">_xll.BDP(B48,"LAST_PRICE")</f>
        <v>4.3650000000000002</v>
      </c>
      <c r="I48" s="27">
        <f>H48-H46</f>
        <v>4.4999999999999929E-2</v>
      </c>
      <c r="J48" s="26" cm="1">
        <f t="array" ref="J48">_xll.BDP(B48, "PX_YEST_CLOSE")</f>
        <v>4.3280000000000003</v>
      </c>
      <c r="K48" s="72">
        <f>(H48-$H$46)*100</f>
        <v>4.4999999999999929</v>
      </c>
      <c r="L48" s="43">
        <f>(H48-$H$46)*100</f>
        <v>4.4999999999999929</v>
      </c>
      <c r="M48" s="6" cm="1">
        <f t="array" ref="M48">(_xll.BDP(B48,"RT_PX_CHG_NET_1D"))*100</f>
        <v>3.6999999999999997</v>
      </c>
      <c r="N48" s="55">
        <f t="shared" ref="N48:N55" si="52">1-O48</f>
        <v>0.82000000000000028</v>
      </c>
      <c r="O48" s="55">
        <f t="shared" ref="O48:O55" si="53">IF((L48 - ROUNDDOWN(L48/25,0) *25)/25&gt;=0,(L48 - ROUNDDOWN(L48/25,0) *25)/25, 1 + (L48 - ROUNDDOWN(L48/25,0) *25)/25)</f>
        <v>0.17999999999999972</v>
      </c>
      <c r="P48" s="6" cm="1">
        <f t="array" ref="P48">(_xll.BDP(B48,"CHG_NET_5D"))*100</f>
        <v>0</v>
      </c>
      <c r="Q48" s="6" cm="1">
        <f t="array" ref="Q48">(_xll.BDP(B48,"INTERVAL_NET_CHANGE", "START_DATE_OVERRIDE=20221101"))*100</f>
        <v>155.29999999999998</v>
      </c>
      <c r="S48" s="36" t="str">
        <f t="shared" ref="S48:S55" si="54">G48</f>
        <v>Jun 24</v>
      </c>
      <c r="T48" s="29">
        <f t="shared" ref="T48:T53" si="55">(H48-$H$48)*100</f>
        <v>0</v>
      </c>
      <c r="U48" s="6">
        <f>((H49-$H$48)-(J49-$J$48))*100</f>
        <v>-3.6999999999999922</v>
      </c>
      <c r="V48" s="6">
        <f>((H50-$H$48)-(J50-$J$48))*100</f>
        <v>-5.200000000000049</v>
      </c>
      <c r="W48" s="6">
        <f>((H51-$H$48)-(J51-$J$48))*100</f>
        <v>-5.1999999999999602</v>
      </c>
      <c r="X48" s="6">
        <f>((H52-$H$48)-(J52-$J$48))*100</f>
        <v>-12.899999999999956</v>
      </c>
      <c r="Y48" s="6">
        <f>((H53-$H$48)-(J53-$J$48))*100</f>
        <v>-8.0000000000000071</v>
      </c>
      <c r="Z48" s="6">
        <f>IF(S54="N/A","N/A",((H54-$H$48)-(J54-$J$48))*100)</f>
        <v>-7.6999999999999957</v>
      </c>
      <c r="AA48" s="6">
        <f>IF(S55="N/A","N/A",((H55-$H$48)-(J55-$J$48))*100)</f>
        <v>-4.4999999999999929</v>
      </c>
    </row>
    <row r="49" spans="2:27" x14ac:dyDescent="0.25">
      <c r="B49" s="25" t="s">
        <v>99</v>
      </c>
      <c r="C49" s="44" t="str">
        <f>_xll.BDP(B49,"SW_EFF_DT")</f>
        <v>07/08/2024</v>
      </c>
      <c r="D49" s="44" t="str">
        <f>_xll.BDP(B49,"MATURITY")</f>
        <v>25/09/2024</v>
      </c>
      <c r="E49" s="61"/>
      <c r="F49" s="91"/>
      <c r="G49" s="50" t="str">
        <f t="shared" si="51"/>
        <v>Aug 24</v>
      </c>
      <c r="H49" s="71" cm="1">
        <f t="array" ref="H49">_xll.BDP(B49,"LAST_PRICE")</f>
        <v>4.3620000000000001</v>
      </c>
      <c r="I49" s="27">
        <f>H49-H48</f>
        <v>-3.0000000000001137E-3</v>
      </c>
      <c r="J49" s="26" cm="1">
        <f t="array" ref="J49">_xll.BDP(B49, "PX_YEST_CLOSE")</f>
        <v>4.3620000000000001</v>
      </c>
      <c r="K49" s="72">
        <f t="shared" ref="K49:K53" si="56">(H49-$H$46)*100</f>
        <v>4.1999999999999815</v>
      </c>
      <c r="L49" s="43">
        <f>(H49-H48)*100</f>
        <v>-0.30000000000001137</v>
      </c>
      <c r="M49" s="6" cm="1">
        <f t="array" ref="M49">(_xll.BDP(B49,"RT_PX_CHG_NET_1D"))*100</f>
        <v>0</v>
      </c>
      <c r="N49" s="55">
        <f t="shared" si="52"/>
        <v>1.2000000000000455E-2</v>
      </c>
      <c r="O49" s="55">
        <f t="shared" si="53"/>
        <v>0.98799999999999955</v>
      </c>
      <c r="P49" s="6" cm="1">
        <f t="array" ref="P49">(_xll.BDP(B49,"CHG_NET_5D"))*100</f>
        <v>-1.0999999999999999</v>
      </c>
      <c r="Q49" s="6" cm="1">
        <f t="array" ref="Q49">(_xll.BDP(B49,"INTERVAL_NET_CHANGE", "START_DATE_OVERRIDE=20221101"))*100</f>
        <v>129.69999999999999</v>
      </c>
      <c r="S49" s="36" t="str">
        <f t="shared" si="54"/>
        <v>Aug 24</v>
      </c>
      <c r="T49" s="6">
        <f t="shared" si="55"/>
        <v>-0.30000000000001137</v>
      </c>
      <c r="U49" s="29">
        <f t="shared" ref="U49:U53" si="57">(H49-$H$49)*100</f>
        <v>0</v>
      </c>
      <c r="V49" s="6">
        <f>((H50-$H$49)-(J50-$J$49))*100</f>
        <v>-1.5000000000000568</v>
      </c>
      <c r="W49" s="6">
        <f>((H51-$H$49)-(J51-$J$49))*100</f>
        <v>-1.499999999999968</v>
      </c>
      <c r="X49" s="6">
        <f>((H52-$H$49)-(J52-$J$49))*100</f>
        <v>-9.1999999999999638</v>
      </c>
      <c r="Y49" s="6">
        <f>((H53-$H$49)-(J53-$J$49))*100</f>
        <v>-4.3000000000000149</v>
      </c>
      <c r="Z49" s="6">
        <f>IF(S54="N/A","N/A",((H54-$H$49)-(J54-$J$49))*100)</f>
        <v>-4.0000000000000036</v>
      </c>
      <c r="AA49" s="6">
        <f>IF(S55="N/A","N/A",((H55-$H$49)-(J55-$J$49))*100)</f>
        <v>-0.80000000000000071</v>
      </c>
    </row>
    <row r="50" spans="2:27" x14ac:dyDescent="0.25">
      <c r="B50" s="25" t="s">
        <v>100</v>
      </c>
      <c r="C50" s="44" t="str">
        <f>_xll.BDP(B50,"SW_EFF_DT")</f>
        <v>25/09/2024</v>
      </c>
      <c r="D50" s="44" t="str">
        <f>_xll.BDP(B50,"MATURITY")</f>
        <v>06/11/2024</v>
      </c>
      <c r="E50" s="61"/>
      <c r="F50" s="91"/>
      <c r="G50" s="50" t="str">
        <f t="shared" si="51"/>
        <v>Sep 24</v>
      </c>
      <c r="H50" s="71" cm="1">
        <f t="array" ref="H50">_xll.BDP(B50,"LAST_PRICE")</f>
        <v>4.3339999999999996</v>
      </c>
      <c r="I50" s="27">
        <f t="shared" ref="I50:I53" si="58">H50-H49</f>
        <v>-2.8000000000000469E-2</v>
      </c>
      <c r="J50" s="26" cm="1">
        <f t="array" ref="J50">_xll.BDP(B50, "PX_YEST_CLOSE")</f>
        <v>4.3490000000000002</v>
      </c>
      <c r="K50" s="72">
        <f t="shared" si="56"/>
        <v>1.3999999999999346</v>
      </c>
      <c r="L50" s="43">
        <f t="shared" ref="L50:L53" si="59">(H50-H49)*100</f>
        <v>-2.8000000000000469</v>
      </c>
      <c r="M50" s="6" cm="1">
        <f t="array" ref="M50">(_xll.BDP(B50,"RT_PX_CHG_NET_1D"))*100</f>
        <v>-1.5</v>
      </c>
      <c r="N50" s="55">
        <f t="shared" si="52"/>
        <v>0.11200000000000188</v>
      </c>
      <c r="O50" s="55">
        <f t="shared" si="53"/>
        <v>0.88799999999999812</v>
      </c>
      <c r="P50" s="6" cm="1">
        <f t="array" ref="P50">(_xll.BDP(B50,"CHG_NET_5D"))*100</f>
        <v>-4.9000000000000004</v>
      </c>
      <c r="Q50" s="6" cm="1">
        <f t="array" ref="Q50">(_xll.BDP(B50,"INTERVAL_NET_CHANGE", "START_DATE_OVERRIDE=20221101"))*100</f>
        <v>103.8</v>
      </c>
      <c r="S50" s="36" t="str">
        <f t="shared" si="54"/>
        <v>Sep 24</v>
      </c>
      <c r="T50" s="6">
        <f t="shared" si="55"/>
        <v>-3.1000000000000583</v>
      </c>
      <c r="U50" s="6">
        <f t="shared" si="57"/>
        <v>-2.8000000000000469</v>
      </c>
      <c r="V50" s="29">
        <f t="shared" ref="V50:V53" si="60">(H50-$H$50)*100</f>
        <v>0</v>
      </c>
      <c r="W50" s="6">
        <f>((H51-$H$50)-(J51-$J$50))*100</f>
        <v>8.8817841970012523E-14</v>
      </c>
      <c r="X50" s="6">
        <f>((H52-$H$50)-(J52-$J$50))*100</f>
        <v>-7.6999999999999069</v>
      </c>
      <c r="Y50" s="6">
        <f>((H53-$H$50)-(J53-$J$50))*100</f>
        <v>-2.7999999999999581</v>
      </c>
      <c r="Z50" s="6">
        <f>IF(S54="N/A","N/A",((H54-$H$50)-(J54-$J$50))*100)</f>
        <v>-2.4999999999999467</v>
      </c>
      <c r="AA50" s="6">
        <f>IF(S55="N/A","N/A",((H55-$H$50)-(J55-$J$50))*100)</f>
        <v>0.70000000000005613</v>
      </c>
    </row>
    <row r="51" spans="2:27" x14ac:dyDescent="0.25">
      <c r="B51" s="25" t="s">
        <v>101</v>
      </c>
      <c r="C51" s="44" t="str">
        <f>_xll.BDP(B51,"SW_EFF_DT")</f>
        <v>06/11/2024</v>
      </c>
      <c r="D51" s="44" t="str">
        <f>_xll.BDP(B51,"MATURITY")</f>
        <v>11/12/2024</v>
      </c>
      <c r="E51" s="61"/>
      <c r="F51" s="91"/>
      <c r="G51" s="50" t="str">
        <f t="shared" si="51"/>
        <v>Nov 24</v>
      </c>
      <c r="H51" s="71" cm="1">
        <f t="array" ref="H51">_xll.BDP(B51,"LAST_PRICE")</f>
        <v>4.3029999999999999</v>
      </c>
      <c r="I51" s="27">
        <f t="shared" si="58"/>
        <v>-3.0999999999999694E-2</v>
      </c>
      <c r="J51" s="26" cm="1">
        <f t="array" ref="J51">_xll.BDP(B51, "PX_YEST_CLOSE")</f>
        <v>4.3179999999999996</v>
      </c>
      <c r="K51" s="72">
        <f t="shared" si="56"/>
        <v>-1.7000000000000348</v>
      </c>
      <c r="L51" s="43">
        <f t="shared" si="59"/>
        <v>-3.0999999999999694</v>
      </c>
      <c r="M51" s="6" cm="1">
        <f t="array" ref="M51">(_xll.BDP(B51,"RT_PX_CHG_NET_1D"))*100</f>
        <v>-1.5</v>
      </c>
      <c r="N51" s="55">
        <f t="shared" si="52"/>
        <v>0.12399999999999878</v>
      </c>
      <c r="O51" s="55">
        <f t="shared" si="53"/>
        <v>0.87600000000000122</v>
      </c>
      <c r="P51" s="6" cm="1">
        <f t="array" ref="P51">(_xll.BDP(B51,"CHG_NET_5D"))*100</f>
        <v>-7.9</v>
      </c>
      <c r="Q51" s="6" cm="1">
        <f t="array" ref="Q51">(_xll.BDP(B51,"INTERVAL_NET_CHANGE", "START_DATE_OVERRIDE=20221101"))*100</f>
        <v>84.7</v>
      </c>
      <c r="S51" s="36" t="str">
        <f t="shared" si="54"/>
        <v>Nov 24</v>
      </c>
      <c r="T51" s="6">
        <f t="shared" si="55"/>
        <v>-6.2000000000000277</v>
      </c>
      <c r="U51" s="6">
        <f t="shared" si="57"/>
        <v>-5.9000000000000163</v>
      </c>
      <c r="V51" s="6">
        <f t="shared" si="60"/>
        <v>-3.0999999999999694</v>
      </c>
      <c r="W51" s="29">
        <f>(H51-$H$51)*100</f>
        <v>0</v>
      </c>
      <c r="X51" s="6">
        <f>((H52-$H$51)-(J52-$J$51))*100</f>
        <v>-7.6999999999999957</v>
      </c>
      <c r="Y51" s="6">
        <f>((H53-$H$51)-(J53-$J$51))*100</f>
        <v>-2.8000000000000469</v>
      </c>
      <c r="Z51" s="6">
        <f>IF(S54="N/A","N/A",((H54-$H$51)-(J54-$J$51))*100)</f>
        <v>-2.5000000000000355</v>
      </c>
      <c r="AA51" s="6">
        <f>IF(S55="N/A","N/A",((H55-$H$51)-(J55-$J$51))*100)</f>
        <v>0.69999999999996732</v>
      </c>
    </row>
    <row r="52" spans="2:27" x14ac:dyDescent="0.25">
      <c r="B52" s="25" t="s">
        <v>102</v>
      </c>
      <c r="C52" s="44" t="str">
        <f>_xll.BDP(B52,"SW_EFF_DT")</f>
        <v>11/12/2024</v>
      </c>
      <c r="D52" s="44" t="str">
        <f>_xll.BDP(B52,"MATURITY")</f>
        <v>19/02/2025</v>
      </c>
      <c r="E52" s="61"/>
      <c r="F52" s="91"/>
      <c r="G52" s="50" t="str">
        <f t="shared" si="51"/>
        <v>Dec 24</v>
      </c>
      <c r="H52" s="71" cm="1">
        <f t="array" ref="H52">_xll.BDP(B52,"LAST_PRICE")</f>
        <v>4.1900000000000004</v>
      </c>
      <c r="I52" s="27">
        <f t="shared" si="58"/>
        <v>-0.11299999999999955</v>
      </c>
      <c r="J52" s="26" cm="1">
        <f t="array" ref="J52">_xll.BDP(B52, "PX_YEST_CLOSE")</f>
        <v>4.282</v>
      </c>
      <c r="K52" s="72">
        <f t="shared" si="56"/>
        <v>-12.999999999999989</v>
      </c>
      <c r="L52" s="43">
        <f t="shared" si="59"/>
        <v>-11.299999999999955</v>
      </c>
      <c r="M52" s="6" cm="1">
        <f t="array" ref="M52">(_xll.BDP(B52,"RT_PX_CHG_NET_1D"))*100</f>
        <v>-9.1999999999999993</v>
      </c>
      <c r="N52" s="55">
        <f t="shared" si="52"/>
        <v>0.45199999999999818</v>
      </c>
      <c r="O52" s="55">
        <f t="shared" si="53"/>
        <v>0.54800000000000182</v>
      </c>
      <c r="P52" s="6" cm="1">
        <f t="array" ref="P52">(_xll.BDP(B52,"CHG_NET_5D"))*100</f>
        <v>-10.6</v>
      </c>
      <c r="Q52" s="6" cm="1">
        <f t="array" ref="Q52">(_xll.BDP(B52,"INTERVAL_NET_CHANGE", "START_DATE_OVERRIDE=20221101"))*100</f>
        <v>48.9</v>
      </c>
      <c r="S52" s="36" t="str">
        <f t="shared" si="54"/>
        <v>Dec 24</v>
      </c>
      <c r="T52" s="6">
        <f t="shared" si="55"/>
        <v>-17.499999999999982</v>
      </c>
      <c r="U52" s="6">
        <f t="shared" si="57"/>
        <v>-17.199999999999971</v>
      </c>
      <c r="V52" s="6">
        <f t="shared" si="60"/>
        <v>-14.399999999999924</v>
      </c>
      <c r="W52" s="6">
        <f>(H52-$H$51)*100</f>
        <v>-11.299999999999955</v>
      </c>
      <c r="X52" s="29">
        <f>(H52-$H$52)*100</f>
        <v>0</v>
      </c>
      <c r="Y52" s="6">
        <f>((H53-$H$52)-(J53-$J$52))*100</f>
        <v>4.8999999999999488</v>
      </c>
      <c r="Z52" s="6">
        <f>IF(S54="N/A","N/A",((H54-$H$52)-(J54-$J$52))*100)</f>
        <v>5.1999999999999602</v>
      </c>
      <c r="AA52" s="6">
        <f>IF(S55="N/A","N/A",((H55-$H$52)-(J55-$J$52))*100)</f>
        <v>8.3999999999999631</v>
      </c>
    </row>
    <row r="53" spans="2:27" x14ac:dyDescent="0.25">
      <c r="B53" s="25" t="s">
        <v>103</v>
      </c>
      <c r="C53" s="44" t="str">
        <f>_xll.BDP(B53,"SW_EFF_DT")</f>
        <v>19/02/2025</v>
      </c>
      <c r="D53" s="44" t="str">
        <f>_xll.BDP(B53,"MATURITY")</f>
        <v>02/04/2025</v>
      </c>
      <c r="E53" s="61"/>
      <c r="F53" s="91"/>
      <c r="G53" s="50" t="str">
        <f t="shared" si="51"/>
        <v>Feb 25</v>
      </c>
      <c r="H53" s="71" cm="1">
        <f t="array" ref="H53">_xll.BDP(B53,"LAST_PRICE")</f>
        <v>4.1539999999999999</v>
      </c>
      <c r="I53" s="27">
        <f t="shared" si="58"/>
        <v>-3.6000000000000476E-2</v>
      </c>
      <c r="J53" s="26" cm="1">
        <f t="array" ref="J53">_xll.BDP(B53, "PX_YEST_CLOSE")</f>
        <v>4.1970000000000001</v>
      </c>
      <c r="K53" s="72">
        <f t="shared" si="56"/>
        <v>-16.600000000000037</v>
      </c>
      <c r="L53" s="43">
        <f t="shared" si="59"/>
        <v>-3.6000000000000476</v>
      </c>
      <c r="M53" s="6" cm="1">
        <f t="array" ref="M53">(_xll.BDP(B53,"RT_PX_CHG_NET_1D"))*100</f>
        <v>-4.3</v>
      </c>
      <c r="N53" s="55">
        <f t="shared" si="52"/>
        <v>0.1440000000000019</v>
      </c>
      <c r="O53" s="55">
        <f t="shared" si="53"/>
        <v>0.8559999999999981</v>
      </c>
      <c r="P53" s="6" cm="1">
        <f t="array" ref="P53">(_xll.BDP(B53,"CHG_NET_5D"))*100</f>
        <v>-12.2</v>
      </c>
      <c r="Q53" s="6" cm="1">
        <f t="array" ref="Q53">(_xll.BDP(B53,"INTERVAL_NET_CHANGE", "START_DATE_OVERRIDE=20221101"))*100</f>
        <v>31.6</v>
      </c>
      <c r="S53" s="36" t="str">
        <f t="shared" si="54"/>
        <v>Feb 25</v>
      </c>
      <c r="T53" s="6">
        <f t="shared" si="55"/>
        <v>-21.10000000000003</v>
      </c>
      <c r="U53" s="6">
        <f t="shared" si="57"/>
        <v>-20.800000000000018</v>
      </c>
      <c r="V53" s="6">
        <f t="shared" si="60"/>
        <v>-17.999999999999972</v>
      </c>
      <c r="W53" s="6">
        <f>(H53-$H$51)*100</f>
        <v>-14.900000000000002</v>
      </c>
      <c r="X53" s="6">
        <f>(H53-$H$52)*100</f>
        <v>-3.6000000000000476</v>
      </c>
      <c r="Y53" s="29">
        <f>(H53-$H$53)*100</f>
        <v>0</v>
      </c>
      <c r="Z53" s="6">
        <f>IF(S54="N/A","N/A",((H54-$H$53)-(J54-$J$53))*100)</f>
        <v>0.30000000000001137</v>
      </c>
      <c r="AA53" s="6">
        <f>IF(S55="N/A","N/A",((H55-$H$53)-(J55-$J$53))*100)</f>
        <v>3.5000000000000142</v>
      </c>
    </row>
    <row r="54" spans="2:27" x14ac:dyDescent="0.25">
      <c r="B54" s="25" t="s">
        <v>104</v>
      </c>
      <c r="C54" s="44" t="str">
        <f>_xll.BDP(B54,"SW_EFF_DT")</f>
        <v>02/04/2025</v>
      </c>
      <c r="D54" s="44" t="str">
        <f>_xll.BDP(B54,"MATURITY")</f>
        <v>21/05/2025</v>
      </c>
      <c r="E54" s="61"/>
      <c r="F54" s="91"/>
      <c r="G54" s="50" t="str">
        <f t="shared" si="51"/>
        <v>Apr 25</v>
      </c>
      <c r="H54" s="71" cm="1">
        <f t="array" ref="H54">_xll.BDP(B54,"LAST_PRICE")</f>
        <v>4.0819999999999999</v>
      </c>
      <c r="I54" s="27">
        <f t="shared" ref="I54:I55" si="61">H54-H53</f>
        <v>-7.2000000000000064E-2</v>
      </c>
      <c r="J54" s="26" cm="1">
        <f t="array" ref="J54">_xll.BDP(B54, "PX_YEST_CLOSE")</f>
        <v>4.1219999999999999</v>
      </c>
      <c r="K54" s="72">
        <f t="shared" ref="K54:K55" si="62">(H54-$H$46)*100</f>
        <v>-23.800000000000043</v>
      </c>
      <c r="L54" s="43">
        <f t="shared" ref="L54:L55" si="63">(H54-H53)*100</f>
        <v>-7.2000000000000064</v>
      </c>
      <c r="M54" s="6" cm="1">
        <f t="array" ref="M54">(_xll.BDP(B54,"RT_PX_CHG_NET_1D"))*100</f>
        <v>-4</v>
      </c>
      <c r="N54" s="55">
        <f t="shared" si="52"/>
        <v>0.28800000000000026</v>
      </c>
      <c r="O54" s="55">
        <f t="shared" si="53"/>
        <v>0.71199999999999974</v>
      </c>
      <c r="P54" s="6" cm="1">
        <f t="array" ref="P54">(_xll.BDP(B54,"CHG_NET_5D"))*100</f>
        <v>-15.2</v>
      </c>
      <c r="Q54" s="6" cm="1">
        <f t="array" ref="Q54">(_xll.BDP(B54,"INTERVAL_NET_CHANGE", "START_DATE_OVERRIDE=20221101"))*100</f>
        <v>17.8</v>
      </c>
      <c r="S54" s="36" t="str">
        <f t="shared" si="54"/>
        <v>Apr 25</v>
      </c>
      <c r="T54" s="6">
        <f>IF(S54="N/A","N/A",(H54-$H$48)*100)</f>
        <v>-28.300000000000036</v>
      </c>
      <c r="U54" s="6">
        <f>IF(S54="N/A","N/A",(H54-$H$49)*100)</f>
        <v>-28.000000000000025</v>
      </c>
      <c r="V54" s="6">
        <f>IF(S54="N/A","N/A",(H54-$H$50)*100)</f>
        <v>-25.199999999999978</v>
      </c>
      <c r="W54" s="6">
        <f>IF(S54="N/A","N/A",(H54-$H$51)*100)</f>
        <v>-22.100000000000009</v>
      </c>
      <c r="X54" s="6">
        <f>IF(S54="N/A","N/A",(H54-$H$52)*100)</f>
        <v>-10.800000000000054</v>
      </c>
      <c r="Y54" s="6">
        <f>IF(S54="N/A","N/A",(H54-$H$53)*100)</f>
        <v>-7.2000000000000064</v>
      </c>
      <c r="Z54" s="29">
        <f>IF(S54="N/A","N/A",(H54-$H$54)*100)</f>
        <v>0</v>
      </c>
      <c r="AA54" s="6">
        <f>IF(S55="N/A","N/A",((H55-$H$54)-(J55-$J$54))*100)</f>
        <v>3.2000000000000028</v>
      </c>
    </row>
    <row r="55" spans="2:27" x14ac:dyDescent="0.25">
      <c r="B55" s="25" t="s">
        <v>105</v>
      </c>
      <c r="C55" s="44" t="str">
        <f>_xll.BDP(B55,"SW_EFF_DT")</f>
        <v>21/05/2025</v>
      </c>
      <c r="D55" s="44" t="str">
        <f>_xll.BDP(B55,"MATURITY")</f>
        <v>09/07/2025</v>
      </c>
      <c r="E55" s="61"/>
      <c r="F55" s="92"/>
      <c r="G55" s="50" t="str">
        <f t="shared" si="51"/>
        <v>May 25</v>
      </c>
      <c r="H55" s="71" cm="1">
        <f t="array" ref="H55">_xll.BDP(B55,"LAST_PRICE")</f>
        <v>4.0369999999999999</v>
      </c>
      <c r="I55" s="27">
        <f t="shared" si="61"/>
        <v>-4.4999999999999929E-2</v>
      </c>
      <c r="J55" s="26" cm="1">
        <f t="array" ref="J55">_xll.BDP(B55, "PX_YEST_CLOSE")</f>
        <v>4.0449999999999999</v>
      </c>
      <c r="K55" s="72">
        <f t="shared" si="62"/>
        <v>-28.300000000000036</v>
      </c>
      <c r="L55" s="43">
        <f t="shared" si="63"/>
        <v>-4.4999999999999929</v>
      </c>
      <c r="M55" s="6" cm="1">
        <f t="array" ref="M55">(_xll.BDP(B55,"RT_PX_CHG_NET_1D"))*100</f>
        <v>-0.8</v>
      </c>
      <c r="N55" s="55">
        <f t="shared" si="52"/>
        <v>0.17999999999999972</v>
      </c>
      <c r="O55" s="55">
        <f t="shared" si="53"/>
        <v>0.82000000000000028</v>
      </c>
      <c r="P55" s="6" cm="1">
        <f t="array" ref="P55">(_xll.BDP(B55,"CHG_NET_5D"))*100</f>
        <v>-17.100000000000001</v>
      </c>
      <c r="Q55" s="6" cm="1">
        <f t="array" ref="Q55">(_xll.BDP(B55,"INTERVAL_NET_CHANGE", "START_DATE_OVERRIDE=20221101"))*100</f>
        <v>9.1</v>
      </c>
      <c r="S55" s="36" t="str">
        <f t="shared" si="54"/>
        <v>May 25</v>
      </c>
      <c r="T55" s="6">
        <f>IF(S55="N/A","N/A",(H55-$H$48)*100)</f>
        <v>-32.800000000000026</v>
      </c>
      <c r="U55" s="6">
        <f>IF(S55="N/A","N/A",(H55-$H$49)*100)</f>
        <v>-32.500000000000014</v>
      </c>
      <c r="V55" s="6">
        <f>IF(S55="N/A","N/A",(H55-$H$50)*100)</f>
        <v>-29.699999999999971</v>
      </c>
      <c r="W55" s="6">
        <f>IF(S55="N/A","N/A",(H55-$H$51)*100)</f>
        <v>-26.6</v>
      </c>
      <c r="X55" s="6">
        <f>IF(S55="N/A","N/A",(H55-$H$52)*100)</f>
        <v>-15.300000000000047</v>
      </c>
      <c r="Y55" s="6">
        <f>IF(S55="N/A","N/A",(H55-$H$53)*100)</f>
        <v>-11.7</v>
      </c>
      <c r="Z55" s="6">
        <f>IF(S55="N/A","N/A",(H55-$H$54)*100)</f>
        <v>-4.4999999999999929</v>
      </c>
      <c r="AA55" s="29">
        <f>IF(S55="N/A","N/A",(H55-$H$55)*100)</f>
        <v>0</v>
      </c>
    </row>
    <row r="56" spans="2:27" x14ac:dyDescent="0.25">
      <c r="O56" s="48"/>
    </row>
    <row r="57" spans="2:27" x14ac:dyDescent="0.25">
      <c r="B57" s="95" t="s">
        <v>119</v>
      </c>
      <c r="C57" s="95"/>
      <c r="D57" s="96" t="s">
        <v>117</v>
      </c>
      <c r="E57" s="96"/>
      <c r="F57" s="96"/>
      <c r="G57" s="96"/>
      <c r="H57" s="75" cm="1">
        <f t="array" ref="H57">_xll.BDP(D57,"LAST_PRICE")</f>
        <v>5.5</v>
      </c>
      <c r="I57" s="9"/>
      <c r="J57" s="37"/>
      <c r="K57" s="78"/>
      <c r="L57" s="78"/>
      <c r="M57" s="9"/>
      <c r="N57" s="9"/>
      <c r="O57" s="49"/>
      <c r="P57" s="9"/>
      <c r="Q57" s="9"/>
      <c r="R57" s="9"/>
      <c r="S57" s="9"/>
      <c r="T57" s="19" t="s">
        <v>118</v>
      </c>
      <c r="U57" s="9"/>
      <c r="V57" s="8"/>
      <c r="W57" s="9"/>
      <c r="X57" s="9"/>
      <c r="Y57" s="9"/>
      <c r="Z57" s="9"/>
      <c r="AA57" s="9"/>
    </row>
    <row r="58" spans="2:27" ht="19.5" customHeight="1" x14ac:dyDescent="0.25">
      <c r="B58" s="21" t="s">
        <v>3</v>
      </c>
      <c r="C58" s="22" t="s">
        <v>156</v>
      </c>
      <c r="D58" s="21" t="s">
        <v>1</v>
      </c>
      <c r="E58" s="60"/>
      <c r="F58" s="90" t="s">
        <v>136</v>
      </c>
      <c r="G58" s="21" t="s">
        <v>13</v>
      </c>
      <c r="H58" s="74" t="s">
        <v>2</v>
      </c>
      <c r="I58" s="22" t="s">
        <v>96</v>
      </c>
      <c r="J58" s="22" t="s">
        <v>50</v>
      </c>
      <c r="K58" s="77" t="s">
        <v>134</v>
      </c>
      <c r="L58" s="77" t="s">
        <v>139</v>
      </c>
      <c r="M58" s="22" t="s">
        <v>138</v>
      </c>
      <c r="N58" s="22" t="s">
        <v>132</v>
      </c>
      <c r="O58" s="22" t="s">
        <v>133</v>
      </c>
      <c r="P58" s="22" t="s">
        <v>16</v>
      </c>
      <c r="Q58" s="22" t="s">
        <v>49</v>
      </c>
      <c r="T58" s="35" t="str">
        <f>G59</f>
        <v>Jul 24</v>
      </c>
      <c r="U58" s="35" t="str">
        <f>G60</f>
        <v>Aug 24</v>
      </c>
      <c r="V58" s="35" t="str">
        <f>G61</f>
        <v>Oct 24</v>
      </c>
      <c r="W58" s="35" t="str">
        <f>G62</f>
        <v>Nov 24</v>
      </c>
      <c r="X58" s="35" t="str">
        <f>G63</f>
        <v>Feb 25</v>
      </c>
      <c r="Y58" s="35" t="str">
        <f>G64</f>
        <v>Apr 25</v>
      </c>
      <c r="Z58" s="35" t="str">
        <f>G65</f>
        <v>May 25</v>
      </c>
      <c r="AA58" s="35" t="str">
        <f>G66</f>
        <v>Jul 25</v>
      </c>
    </row>
    <row r="59" spans="2:27" x14ac:dyDescent="0.25">
      <c r="B59" s="25" t="s">
        <v>109</v>
      </c>
      <c r="C59" s="44" t="str">
        <f>_xll.BDP(B59,"SW_EFF_DT")</f>
        <v>11/07/2024</v>
      </c>
      <c r="D59" s="44" t="str">
        <f>_xll.BDP(B59,"MATURITY")</f>
        <v>15/08/2024</v>
      </c>
      <c r="E59" s="61"/>
      <c r="F59" s="91"/>
      <c r="G59" s="50" t="str">
        <f t="shared" ref="G59:G66" si="64">VLOOKUP(MONTH(C59),MonthIndex,2,FALSE)&amp;" "&amp; RIGHT(YEAR(C59),2)</f>
        <v>Jul 24</v>
      </c>
      <c r="H59" s="71" cm="1">
        <f t="array" ref="H59">_xll.BDP(B59,"LAST_PRICE")</f>
        <v>5.51</v>
      </c>
      <c r="I59" s="27">
        <f>H59-H57</f>
        <v>9.9999999999997868E-3</v>
      </c>
      <c r="J59" s="26" cm="1">
        <f t="array" ref="J59">_xll.BDP(B59, "PX_YEST_CLOSE")</f>
        <v>5.51</v>
      </c>
      <c r="K59" s="72">
        <f t="shared" ref="K59:K63" si="65">(H59-$H$57)*100</f>
        <v>0.99999999999997868</v>
      </c>
      <c r="L59" s="43">
        <f>(H59-$H$57)*100</f>
        <v>0.99999999999997868</v>
      </c>
      <c r="M59" s="6" cm="1">
        <f t="array" ref="M59">(_xll.BDP(B59,"RT_PX_CHG_NET_1D"))*100</f>
        <v>0</v>
      </c>
      <c r="N59" s="55">
        <f t="shared" ref="N59:N66" si="66">1-O59</f>
        <v>0.96000000000000085</v>
      </c>
      <c r="O59" s="55">
        <f t="shared" ref="O59:O66" si="67">IF((L59 - ROUNDDOWN(L59/25,0) *25)/25&gt;=0,(L59 - ROUNDDOWN(L59/25,0) *25)/25, 1 + (L59 - ROUNDDOWN(L59/25,0) *25)/25)</f>
        <v>3.9999999999999147E-2</v>
      </c>
      <c r="P59" s="6" cm="1">
        <f t="array" ref="P59">(_xll.BDP(B59,"CHG_NET_5D"))*100</f>
        <v>0</v>
      </c>
      <c r="Q59" s="6" cm="1">
        <f t="array" ref="Q59">(_xll.BDP(B59,"INTERVAL_NET_CHANGE", "START_DATE_OVERRIDE=20221005"))*100</f>
        <v>153</v>
      </c>
      <c r="S59" s="36" t="str">
        <f t="shared" ref="S59:S66" si="68">G59</f>
        <v>Jul 24</v>
      </c>
      <c r="T59" s="29">
        <f t="shared" ref="T59:T63" si="69">(H59-$H$59)*100</f>
        <v>0</v>
      </c>
      <c r="U59" s="6">
        <f>((H60-$H$59)-(J60-$J$59))*100</f>
        <v>-0.29999999999992255</v>
      </c>
      <c r="V59" s="6">
        <f>((H61-$H$59)-(J61-$J$59))*100</f>
        <v>-2.0000000000000462</v>
      </c>
      <c r="W59" s="6">
        <f>((H62-$H$59)-(J62-$J$59))*100</f>
        <v>-3.7999999999999368</v>
      </c>
      <c r="X59" s="6">
        <f>((H63-$H$59)-(J63-$J$59))*100</f>
        <v>-4.8000000000000043</v>
      </c>
      <c r="Y59" s="6">
        <f>IF(S64="N/A","N/A",((H64-$H$59)-(J64-$J$59))*100)</f>
        <v>-4.3000000000000149</v>
      </c>
      <c r="Z59" s="6">
        <f>IF(S65="N/A","N/A",((H65-$H$59)-(J65-$J$59))*100)</f>
        <v>-6.25</v>
      </c>
      <c r="AA59" s="6">
        <f>IF(S66="N/A","N/A",((H66-$H$59)-(J66-$J$59))*100)</f>
        <v>-4.1800000000000281</v>
      </c>
    </row>
    <row r="60" spans="2:27" x14ac:dyDescent="0.25">
      <c r="B60" s="25" t="s">
        <v>110</v>
      </c>
      <c r="C60" s="44" t="str">
        <f>_xll.BDP(B60,"SW_EFF_DT")</f>
        <v>15/08/2024</v>
      </c>
      <c r="D60" s="44" t="str">
        <f>_xll.BDP(B60,"MATURITY")</f>
        <v>10/10/2024</v>
      </c>
      <c r="E60" s="61"/>
      <c r="F60" s="91"/>
      <c r="G60" s="50" t="str">
        <f t="shared" si="64"/>
        <v>Aug 24</v>
      </c>
      <c r="H60" s="71" cm="1">
        <f t="array" ref="H60">_xll.BDP(B60,"LAST_PRICE")</f>
        <v>5.48</v>
      </c>
      <c r="I60" s="27">
        <f>H60-H59</f>
        <v>-2.9999999999999361E-2</v>
      </c>
      <c r="J60" s="26" cm="1">
        <f t="array" ref="J60">_xll.BDP(B60, "PX_YEST_CLOSE")</f>
        <v>5.4829999999999997</v>
      </c>
      <c r="K60" s="72">
        <f t="shared" si="65"/>
        <v>-1.9999999999999574</v>
      </c>
      <c r="L60" s="43">
        <f t="shared" ref="L60:L63" si="70">(H60-H59)*100</f>
        <v>-2.9999999999999361</v>
      </c>
      <c r="M60" s="6" cm="1">
        <f t="array" ref="M60">(_xll.BDP(B60,"RT_PX_CHG_NET_1D"))*100</f>
        <v>-0.3</v>
      </c>
      <c r="N60" s="55">
        <f t="shared" si="66"/>
        <v>0.11999999999999744</v>
      </c>
      <c r="O60" s="55">
        <f t="shared" si="67"/>
        <v>0.88000000000000256</v>
      </c>
      <c r="P60" s="6" cm="1">
        <f t="array" ref="P60">(_xll.BDP(B60,"CHG_NET_5D"))*100</f>
        <v>-0.8</v>
      </c>
      <c r="Q60" s="6" cm="1">
        <f t="array" ref="Q60">(_xll.BDP(B60,"INTERVAL_NET_CHANGE", "START_DATE_OVERRIDE=20221005"))*100</f>
        <v>123</v>
      </c>
      <c r="S60" s="36" t="str">
        <f t="shared" si="68"/>
        <v>Aug 24</v>
      </c>
      <c r="T60" s="6">
        <f t="shared" si="69"/>
        <v>-2.9999999999999361</v>
      </c>
      <c r="U60" s="29">
        <f t="shared" ref="U60:U63" si="71">(H60-$H$60)*100</f>
        <v>0</v>
      </c>
      <c r="V60" s="6">
        <f>((H61-$H$60)-(J61-$J$60))*100</f>
        <v>-1.7000000000001236</v>
      </c>
      <c r="W60" s="6">
        <f>((H62-$H$60)-(J62-$J$60))*100</f>
        <v>-3.5000000000000142</v>
      </c>
      <c r="X60" s="6">
        <f>((H63-$H$60)-(J63-$J$60))*100</f>
        <v>-4.5000000000000817</v>
      </c>
      <c r="Y60" s="6">
        <f>IF(S64="N/A","N/A",((H64-$H$60)-(J64-$J$60))*100)</f>
        <v>-4.0000000000000924</v>
      </c>
      <c r="Z60" s="6">
        <f>IF(S65="N/A","N/A",((H65-$H$60)-(J65-$J$60))*100)</f>
        <v>-5.9500000000000774</v>
      </c>
      <c r="AA60" s="6">
        <f>IF(S66="N/A","N/A",((H66-$H$60)-(J66-$J$60))*100)</f>
        <v>-3.8800000000001056</v>
      </c>
    </row>
    <row r="61" spans="2:27" x14ac:dyDescent="0.25">
      <c r="B61" s="25" t="s">
        <v>111</v>
      </c>
      <c r="C61" s="44" t="str">
        <f>_xll.BDP(B61,"SW_EFF_DT")</f>
        <v>10/10/2024</v>
      </c>
      <c r="D61" s="44" t="str">
        <f>_xll.BDP(B61,"MATURITY")</f>
        <v>28/11/2024</v>
      </c>
      <c r="E61" s="61"/>
      <c r="F61" s="91"/>
      <c r="G61" s="50" t="str">
        <f t="shared" si="64"/>
        <v>Oct 24</v>
      </c>
      <c r="H61" s="71" cm="1">
        <f t="array" ref="H61">_xll.BDP(B61,"LAST_PRICE")</f>
        <v>5.39</v>
      </c>
      <c r="I61" s="27">
        <f t="shared" ref="I61:I63" si="72">H61-H60</f>
        <v>-9.0000000000000746E-2</v>
      </c>
      <c r="J61" s="26" cm="1">
        <f t="array" ref="J61">_xll.BDP(B61, "PX_YEST_CLOSE")</f>
        <v>5.41</v>
      </c>
      <c r="K61" s="72">
        <f t="shared" si="65"/>
        <v>-11.000000000000032</v>
      </c>
      <c r="L61" s="43">
        <f t="shared" si="70"/>
        <v>-9.0000000000000746</v>
      </c>
      <c r="M61" s="6" cm="1">
        <f t="array" ref="M61">(_xll.BDP(B61,"RT_PX_CHG_NET_1D"))*100</f>
        <v>-2</v>
      </c>
      <c r="N61" s="55">
        <f t="shared" si="66"/>
        <v>0.36000000000000298</v>
      </c>
      <c r="O61" s="55">
        <f t="shared" si="67"/>
        <v>0.63999999999999702</v>
      </c>
      <c r="P61" s="6" cm="1">
        <f t="array" ref="P61">(_xll.BDP(B61,"CHG_NET_5D"))*100</f>
        <v>-3.5000000000000004</v>
      </c>
      <c r="Q61" s="6" cm="1">
        <f t="array" ref="Q61">(_xll.BDP(B61,"INTERVAL_NET_CHANGE", "START_DATE_OVERRIDE=20221005"))*100</f>
        <v>96.5</v>
      </c>
      <c r="S61" s="36" t="str">
        <f t="shared" si="68"/>
        <v>Oct 24</v>
      </c>
      <c r="T61" s="6">
        <f t="shared" si="69"/>
        <v>-12.000000000000011</v>
      </c>
      <c r="U61" s="6">
        <f t="shared" si="71"/>
        <v>-9.0000000000000746</v>
      </c>
      <c r="V61" s="29">
        <f t="shared" ref="V61:V63" si="73">(H61-$H$61)*100</f>
        <v>0</v>
      </c>
      <c r="W61" s="6">
        <f>((H62-$H$61)-(J62-$J$61))*100</f>
        <v>-1.7999999999998906</v>
      </c>
      <c r="X61" s="6">
        <f>((H63-$H$61)-(J63-$J$61))*100</f>
        <v>-2.7999999999999581</v>
      </c>
      <c r="Y61" s="6">
        <f>IF(S64="N/A","N/A",((H64-$H$61)-(J64-$J$61))*100)</f>
        <v>-2.2999999999999687</v>
      </c>
      <c r="Z61" s="6">
        <f>IF(S65="N/A","N/A",((H65-$H$61)-(J65-$J$61))*100)</f>
        <v>-4.2499999999999538</v>
      </c>
      <c r="AA61" s="6">
        <f>IF(S66="N/A","N/A",((H66-$H$61)-(J66-$J$61))*100)</f>
        <v>-2.179999999999982</v>
      </c>
    </row>
    <row r="62" spans="2:27" x14ac:dyDescent="0.25">
      <c r="B62" s="25" t="s">
        <v>112</v>
      </c>
      <c r="C62" s="44" t="str">
        <f>_xll.BDP(B62,"SW_EFF_DT")</f>
        <v>28/11/2024</v>
      </c>
      <c r="D62" s="44" t="str">
        <f>_xll.BDP(B62,"MATURITY")</f>
        <v>20/02/2025</v>
      </c>
      <c r="E62" s="61"/>
      <c r="F62" s="91"/>
      <c r="G62" s="50" t="str">
        <f t="shared" si="64"/>
        <v>Nov 24</v>
      </c>
      <c r="H62" s="71" cm="1">
        <f t="array" ref="H62">_xll.BDP(B62,"LAST_PRICE")</f>
        <v>5.1870000000000003</v>
      </c>
      <c r="I62" s="27">
        <f t="shared" si="72"/>
        <v>-0.2029999999999994</v>
      </c>
      <c r="J62" s="26" cm="1">
        <f t="array" ref="J62">_xll.BDP(B62, "PX_YEST_CLOSE")</f>
        <v>5.2249999999999996</v>
      </c>
      <c r="K62" s="72">
        <f t="shared" si="65"/>
        <v>-31.299999999999972</v>
      </c>
      <c r="L62" s="43">
        <f t="shared" si="70"/>
        <v>-20.29999999999994</v>
      </c>
      <c r="M62" s="6" cm="1">
        <f t="array" ref="M62">(_xll.BDP(B62,"RT_PX_CHG_NET_1D"))*100</f>
        <v>-3.8</v>
      </c>
      <c r="N62" s="55">
        <f t="shared" si="66"/>
        <v>0.81199999999999761</v>
      </c>
      <c r="O62" s="55">
        <f t="shared" si="67"/>
        <v>0.18800000000000239</v>
      </c>
      <c r="P62" s="6" cm="1">
        <f t="array" ref="P62">(_xll.BDP(B62,"CHG_NET_5D"))*100</f>
        <v>-7.1999999999999993</v>
      </c>
      <c r="Q62" s="6" cm="1">
        <f t="array" ref="Q62">(_xll.BDP(B62,"INTERVAL_NET_CHANGE", "START_DATE_OVERRIDE=20221005"))*100</f>
        <v>69.699999999999989</v>
      </c>
      <c r="S62" s="36" t="str">
        <f t="shared" si="68"/>
        <v>Nov 24</v>
      </c>
      <c r="T62" s="6">
        <f t="shared" si="69"/>
        <v>-32.299999999999955</v>
      </c>
      <c r="U62" s="6">
        <f t="shared" si="71"/>
        <v>-29.300000000000015</v>
      </c>
      <c r="V62" s="6">
        <f t="shared" si="73"/>
        <v>-20.29999999999994</v>
      </c>
      <c r="W62" s="29">
        <f>(H62-$H$62)*100</f>
        <v>0</v>
      </c>
      <c r="X62" s="6">
        <f>((H63-$H$62)-(J63-$J$62))*100</f>
        <v>-1.0000000000000675</v>
      </c>
      <c r="Y62" s="6">
        <f>IF(S64="N/A","N/A",((H64-$H$62)-(J64-$J$62))*100)</f>
        <v>-0.50000000000007816</v>
      </c>
      <c r="Z62" s="6">
        <f>IF(S65="N/A","N/A",((H65-$H$62)-(J65-$J$62))*100)</f>
        <v>-2.4500000000000632</v>
      </c>
      <c r="AA62" s="6">
        <f>IF(S66="N/A","N/A",((H66-$H$62)-(J66-$J$62))*100)</f>
        <v>-0.38000000000009138</v>
      </c>
    </row>
    <row r="63" spans="2:27" x14ac:dyDescent="0.25">
      <c r="B63" s="25" t="s">
        <v>113</v>
      </c>
      <c r="C63" s="44" t="str">
        <f>_xll.BDP(B63,"SW_EFF_DT")</f>
        <v>20/02/2025</v>
      </c>
      <c r="D63" s="44" t="str">
        <f>_xll.BDP(B63,"MATURITY")</f>
        <v>10/04/2025</v>
      </c>
      <c r="E63" s="61"/>
      <c r="F63" s="91"/>
      <c r="G63" s="50" t="str">
        <f t="shared" si="64"/>
        <v>Feb 25</v>
      </c>
      <c r="H63" s="71" cm="1">
        <f t="array" ref="H63">_xll.BDP(B63,"LAST_PRICE")</f>
        <v>4.9470000000000001</v>
      </c>
      <c r="I63" s="27">
        <f t="shared" si="72"/>
        <v>-0.24000000000000021</v>
      </c>
      <c r="J63" s="26" cm="1">
        <f t="array" ref="J63">_xll.BDP(B63, "PX_YEST_CLOSE")</f>
        <v>4.9950000000000001</v>
      </c>
      <c r="K63" s="72">
        <f t="shared" si="65"/>
        <v>-55.3</v>
      </c>
      <c r="L63" s="43">
        <f t="shared" si="70"/>
        <v>-24.000000000000021</v>
      </c>
      <c r="M63" s="6" cm="1">
        <f t="array" ref="M63">(_xll.BDP(B63,"RT_PX_CHG_NET_1D"))*100</f>
        <v>-4.8</v>
      </c>
      <c r="N63" s="55">
        <f t="shared" si="66"/>
        <v>0.96000000000000085</v>
      </c>
      <c r="O63" s="55">
        <f t="shared" si="67"/>
        <v>3.9999999999999147E-2</v>
      </c>
      <c r="P63" s="6" cm="1">
        <f t="array" ref="P63">(_xll.BDP(B63,"CHG_NET_5D"))*100</f>
        <v>-7.8</v>
      </c>
      <c r="Q63" s="6" cm="1">
        <f t="array" ref="Q63">(_xll.BDP(B63,"INTERVAL_NET_CHANGE", "START_DATE_OVERRIDE=20221005"))*100</f>
        <v>43.7</v>
      </c>
      <c r="S63" s="36" t="str">
        <f t="shared" si="68"/>
        <v>Feb 25</v>
      </c>
      <c r="T63" s="6">
        <f t="shared" si="69"/>
        <v>-56.299999999999969</v>
      </c>
      <c r="U63" s="6">
        <f t="shared" si="71"/>
        <v>-53.30000000000004</v>
      </c>
      <c r="V63" s="6">
        <f t="shared" si="73"/>
        <v>-44.299999999999962</v>
      </c>
      <c r="W63" s="6">
        <f>(H63-$H$62)*100</f>
        <v>-24.000000000000021</v>
      </c>
      <c r="X63" s="29">
        <f>(H63-$H$63)*100</f>
        <v>0</v>
      </c>
      <c r="Y63" s="6">
        <f>IF(S64="N/A","N/A",((H64-$H$63)-(J64-$J$63))*100)</f>
        <v>0.49999999999998934</v>
      </c>
      <c r="Z63" s="6">
        <f>IF(S65="N/A","N/A",((H65-$H$63)-(J65-$J$63))*100)</f>
        <v>-1.4499999999999957</v>
      </c>
      <c r="AA63" s="6">
        <f>IF(S66="N/A","N/A",((H66-$H$63)-(J66-$J$63))*100)</f>
        <v>0.61999999999997613</v>
      </c>
    </row>
    <row r="64" spans="2:27" x14ac:dyDescent="0.25">
      <c r="B64" s="25" t="s">
        <v>114</v>
      </c>
      <c r="C64" s="44" t="str">
        <f>_xll.BDP(B64,"SW_EFF_DT")</f>
        <v>10/04/2025</v>
      </c>
      <c r="D64" s="44" t="str">
        <f>_xll.BDP(B64,"MATURITY")</f>
        <v>29/05/2025</v>
      </c>
      <c r="E64" s="61"/>
      <c r="F64" s="91"/>
      <c r="G64" s="50" t="str">
        <f t="shared" si="64"/>
        <v>Apr 25</v>
      </c>
      <c r="H64" s="71" cm="1">
        <f t="array" ref="H64">_xll.BDP(B64,"LAST_PRICE")</f>
        <v>4.7885</v>
      </c>
      <c r="I64" s="27">
        <f t="shared" ref="I64:I66" si="74">H64-H63</f>
        <v>-0.15850000000000009</v>
      </c>
      <c r="J64" s="26" cm="1">
        <f t="array" ref="J64">_xll.BDP(B64, "PX_YEST_CLOSE")</f>
        <v>4.8315000000000001</v>
      </c>
      <c r="K64" s="72">
        <f t="shared" ref="K64:K66" si="75">(H64-$H$57)*100</f>
        <v>-71.150000000000006</v>
      </c>
      <c r="L64" s="43">
        <f t="shared" ref="L64:L66" si="76">(H64-H63)*100</f>
        <v>-15.850000000000009</v>
      </c>
      <c r="M64" s="6" cm="1">
        <f t="array" ref="M64">(_xll.BDP(B64,"RT_PX_CHG_NET_1D"))*100</f>
        <v>-4.3</v>
      </c>
      <c r="N64" s="55">
        <f t="shared" si="66"/>
        <v>0.63400000000000034</v>
      </c>
      <c r="O64" s="55">
        <f t="shared" si="67"/>
        <v>0.36599999999999966</v>
      </c>
      <c r="P64" s="6" cm="1">
        <f t="array" ref="P64">(_xll.BDP(B64,"CHG_NET_5D"))*100</f>
        <v>-10.6</v>
      </c>
      <c r="Q64" s="6" cm="1">
        <f t="array" ref="Q64">(_xll.BDP(B64,"INTERVAL_NET_CHANGE", "START_DATE_OVERRIDE=20221005"))*100</f>
        <v>20.849999999999998</v>
      </c>
      <c r="S64" s="36" t="str">
        <f t="shared" si="68"/>
        <v>Apr 25</v>
      </c>
      <c r="T64" s="6">
        <f>IF(S64="N/A","N/A",(H64-$H$59)*100)</f>
        <v>-72.149999999999977</v>
      </c>
      <c r="U64" s="6">
        <f>IF(S64="N/A","N/A",(H64-$H$60)*100)</f>
        <v>-69.150000000000048</v>
      </c>
      <c r="V64" s="6">
        <f>IF(S64="N/A","N/A",(H64-$H$61)*100)</f>
        <v>-60.14999999999997</v>
      </c>
      <c r="W64" s="6">
        <f>IF(S64="N/A","N/A",(H64-$H$62)*100)</f>
        <v>-39.85000000000003</v>
      </c>
      <c r="X64" s="6">
        <f>IF(S64="N/A","N/A",(H64-$H$63)*100)</f>
        <v>-15.850000000000009</v>
      </c>
      <c r="Y64" s="29">
        <f>IF(S64="N/A","N/A",(H64-$H$64)*100)</f>
        <v>0</v>
      </c>
      <c r="Z64" s="6">
        <f>IF(S65="N/A","N/A",((H65-$H$64)-(J65-$J$64))*100)</f>
        <v>-1.9499999999999851</v>
      </c>
      <c r="AA64" s="6">
        <f>IF(S66="N/A","N/A",((H66-$H$64)-(J66-$J$64))*100)</f>
        <v>0.11999999999998678</v>
      </c>
    </row>
    <row r="65" spans="2:27" x14ac:dyDescent="0.25">
      <c r="B65" s="25" t="s">
        <v>115</v>
      </c>
      <c r="C65" s="44" t="str">
        <f>_xll.BDP(B65,"SW_EFF_DT")</f>
        <v>29/05/2025</v>
      </c>
      <c r="D65" s="44" t="str">
        <f>_xll.BDP(B65,"MATURITY")</f>
        <v>10/07/2025</v>
      </c>
      <c r="E65" s="61"/>
      <c r="F65" s="91"/>
      <c r="G65" s="50" t="str">
        <f t="shared" si="64"/>
        <v>May 25</v>
      </c>
      <c r="H65" s="71" cm="1">
        <f t="array" ref="H65">_xll.BDP(B65,"LAST_PRICE")</f>
        <v>4.6231</v>
      </c>
      <c r="I65" s="27">
        <f t="shared" si="74"/>
        <v>-0.16539999999999999</v>
      </c>
      <c r="J65" s="26" cm="1">
        <f t="array" ref="J65">_xll.BDP(B65, "PX_YEST_CLOSE")</f>
        <v>4.6856</v>
      </c>
      <c r="K65" s="72">
        <f t="shared" si="75"/>
        <v>-87.69</v>
      </c>
      <c r="L65" s="43">
        <f t="shared" si="76"/>
        <v>-16.54</v>
      </c>
      <c r="M65" s="6" cm="1">
        <f t="array" ref="M65">(_xll.BDP(B65,"RT_PX_CHG_NET_1D"))*100</f>
        <v>-6.25</v>
      </c>
      <c r="N65" s="55">
        <f t="shared" si="66"/>
        <v>0.66159999999999997</v>
      </c>
      <c r="O65" s="55">
        <f t="shared" si="67"/>
        <v>0.33840000000000003</v>
      </c>
      <c r="P65" s="6" cm="1">
        <f t="array" ref="P65">(_xll.BDP(B65,"CHG_NET_5D"))*100</f>
        <v>-14.610000000000001</v>
      </c>
      <c r="Q65" s="6" cm="1">
        <f t="array" ref="Q65">(_xll.BDP(B65,"INTERVAL_NET_CHANGE", "START_DATE_OVERRIDE=20221005"))*100</f>
        <v>8.3099999999999987</v>
      </c>
      <c r="S65" s="36" t="str">
        <f t="shared" si="68"/>
        <v>May 25</v>
      </c>
      <c r="T65" s="6">
        <f>IF(S65="N/A","N/A",(H65-$H$59)*100)</f>
        <v>-88.689999999999984</v>
      </c>
      <c r="U65" s="6">
        <f>IF(S65="N/A","N/A",(H65-$H$60)*100)</f>
        <v>-85.69000000000004</v>
      </c>
      <c r="V65" s="6">
        <f>IF(S65="N/A","N/A",(H65-$H$61)*100)</f>
        <v>-76.689999999999969</v>
      </c>
      <c r="W65" s="6">
        <f>IF(S65="N/A","N/A",(H65-$H$62)*100)</f>
        <v>-56.390000000000029</v>
      </c>
      <c r="X65" s="6">
        <f>IF(S65="N/A","N/A",(H65-$H$63)*100)</f>
        <v>-32.390000000000008</v>
      </c>
      <c r="Y65" s="6">
        <f>IF(S65="N/A","N/A",(H65-$H$64)*100)</f>
        <v>-16.54</v>
      </c>
      <c r="Z65" s="29">
        <f>IF(S65="N/A","N/A",(H65-$H$65)*100)</f>
        <v>0</v>
      </c>
      <c r="AA65" s="6">
        <f>IF(S66="N/A","N/A",((H66-$H$65)-(J66-$J$65))*100)</f>
        <v>2.0699999999999719</v>
      </c>
    </row>
    <row r="66" spans="2:27" x14ac:dyDescent="0.25">
      <c r="B66" s="25" t="s">
        <v>116</v>
      </c>
      <c r="C66" s="44" t="str">
        <f>_xll.BDP(B66,"SW_EFF_DT")</f>
        <v>10/07/2025</v>
      </c>
      <c r="D66" s="44" t="str">
        <f>_xll.BDP(B66,"MATURITY")</f>
        <v>#N/A Field Not Applicable</v>
      </c>
      <c r="E66" s="61"/>
      <c r="F66" s="92"/>
      <c r="G66" s="50" t="str">
        <f t="shared" si="64"/>
        <v>Jul 25</v>
      </c>
      <c r="H66" s="71" cm="1">
        <f t="array" ref="H66">_xll.BDP(B66,"LAST_PRICE")</f>
        <v>4.4977</v>
      </c>
      <c r="I66" s="27">
        <f t="shared" si="74"/>
        <v>-0.12539999999999996</v>
      </c>
      <c r="J66" s="26" cm="1">
        <f t="array" ref="J66">_xll.BDP(B66, "PX_YEST_CLOSE")</f>
        <v>4.5395000000000003</v>
      </c>
      <c r="K66" s="72">
        <f t="shared" si="75"/>
        <v>-100.22999999999999</v>
      </c>
      <c r="L66" s="43">
        <f t="shared" si="76"/>
        <v>-12.539999999999996</v>
      </c>
      <c r="M66" s="6" cm="1">
        <f t="array" ref="M66">(_xll.BDP(B66,"RT_PX_CHG_NET_1D"))*100</f>
        <v>-4.18</v>
      </c>
      <c r="N66" s="55">
        <f t="shared" si="66"/>
        <v>0.50159999999999982</v>
      </c>
      <c r="O66" s="55">
        <f t="shared" si="67"/>
        <v>0.49840000000000018</v>
      </c>
      <c r="P66" s="6" cm="1">
        <f t="array" ref="P66">(_xll.BDP(B66,"CHG_NET_5D"))*100</f>
        <v>-16.170000000000002</v>
      </c>
      <c r="Q66" s="6" cm="1">
        <f t="array" ref="Q66">(_xll.BDP(B66,"INTERVAL_NET_CHANGE", "START_DATE_OVERRIDE=20221005"))*100</f>
        <v>-0.22999999999999998</v>
      </c>
      <c r="S66" s="36" t="str">
        <f t="shared" si="68"/>
        <v>Jul 25</v>
      </c>
      <c r="T66" s="6">
        <f>IF(S66="N/A","N/A",(H66-$H$59)*100)</f>
        <v>-101.22999999999998</v>
      </c>
      <c r="U66" s="6">
        <f>IF(S66="N/A","N/A",(H66-$H$60)*100)</f>
        <v>-98.230000000000047</v>
      </c>
      <c r="V66" s="6">
        <f>IF(S66="N/A","N/A",(H66-$H$61)*100)</f>
        <v>-89.229999999999961</v>
      </c>
      <c r="W66" s="6">
        <f>IF(S66="N/A","N/A",(H66-$H$62)*100)</f>
        <v>-68.930000000000021</v>
      </c>
      <c r="X66" s="6">
        <f>IF(S66="N/A","N/A",(H66-$H$63)*100)</f>
        <v>-44.930000000000007</v>
      </c>
      <c r="Y66" s="6">
        <f>IF(S66="N/A","N/A",(H66-$H$64)*100)</f>
        <v>-29.079999999999995</v>
      </c>
      <c r="Z66" s="6">
        <f>IF(S66="N/A","N/A",(H66-$H$65)*100)</f>
        <v>-12.539999999999996</v>
      </c>
      <c r="AA66" s="29">
        <f>IF(S66="N/A","N/A",(H66-$H$66)*100)</f>
        <v>0</v>
      </c>
    </row>
    <row r="67" spans="2:27" x14ac:dyDescent="0.25">
      <c r="O67" s="48"/>
    </row>
    <row r="68" spans="2:27" x14ac:dyDescent="0.25">
      <c r="B68" s="95" t="s">
        <v>121</v>
      </c>
      <c r="C68" s="95"/>
      <c r="D68" s="96" t="s">
        <v>120</v>
      </c>
      <c r="E68" s="96"/>
      <c r="F68" s="96"/>
      <c r="G68" s="96"/>
      <c r="H68" s="75" cm="1">
        <f t="array" ref="H68">_xll.BDP(D68,"LAST_PRICE")</f>
        <v>7.6999999999999999E-2</v>
      </c>
      <c r="I68" s="9"/>
      <c r="J68" s="37"/>
      <c r="K68" s="78"/>
      <c r="L68" s="78"/>
      <c r="M68" s="9"/>
      <c r="N68" s="9"/>
      <c r="O68" s="49"/>
      <c r="P68" s="9"/>
      <c r="Q68" s="9"/>
      <c r="R68" s="9"/>
      <c r="S68" s="9"/>
      <c r="T68" s="19" t="s">
        <v>130</v>
      </c>
      <c r="U68" s="9"/>
      <c r="V68" s="8"/>
      <c r="W68" s="9"/>
      <c r="X68" s="9"/>
      <c r="Y68" s="9"/>
      <c r="Z68" s="9"/>
      <c r="AA68" s="9"/>
    </row>
    <row r="69" spans="2:27" ht="15.75" customHeight="1" x14ac:dyDescent="0.25">
      <c r="B69" s="21" t="s">
        <v>3</v>
      </c>
      <c r="C69" s="22" t="s">
        <v>156</v>
      </c>
      <c r="D69" s="21" t="s">
        <v>1</v>
      </c>
      <c r="E69" s="60"/>
      <c r="F69" s="90" t="s">
        <v>136</v>
      </c>
      <c r="G69" s="21" t="s">
        <v>13</v>
      </c>
      <c r="H69" s="74" t="s">
        <v>2</v>
      </c>
      <c r="I69" s="22" t="s">
        <v>96</v>
      </c>
      <c r="J69" s="22" t="s">
        <v>50</v>
      </c>
      <c r="K69" s="77" t="s">
        <v>134</v>
      </c>
      <c r="L69" s="77" t="s">
        <v>139</v>
      </c>
      <c r="M69" s="22" t="s">
        <v>138</v>
      </c>
      <c r="N69" s="22" t="s">
        <v>132</v>
      </c>
      <c r="O69" s="22" t="s">
        <v>133</v>
      </c>
      <c r="P69" s="22" t="s">
        <v>16</v>
      </c>
      <c r="Q69" s="22" t="s">
        <v>49</v>
      </c>
      <c r="T69" s="35" t="str">
        <f>G70</f>
        <v>Aug 24</v>
      </c>
      <c r="U69" s="35" t="str">
        <f>G71</f>
        <v>Sep 24</v>
      </c>
      <c r="V69" s="35" t="str">
        <f>G72</f>
        <v>Nov 24</v>
      </c>
      <c r="W69" s="35" t="str">
        <f>G73</f>
        <v>Dec 24</v>
      </c>
      <c r="X69" s="35" t="e">
        <f>G74</f>
        <v>#VALUE!</v>
      </c>
      <c r="Y69" s="35" t="e">
        <f>G75</f>
        <v>#VALUE!</v>
      </c>
      <c r="Z69" s="35" t="e">
        <f>G76</f>
        <v>#VALUE!</v>
      </c>
      <c r="AA69" s="35" t="e">
        <f>G77</f>
        <v>#VALUE!</v>
      </c>
    </row>
    <row r="70" spans="2:27" x14ac:dyDescent="0.25">
      <c r="B70" s="25" t="s">
        <v>122</v>
      </c>
      <c r="C70" s="44" t="str">
        <f>_xll.BDP(B70,"SW_EFF_DT")</f>
        <v>01/08/2024</v>
      </c>
      <c r="D70" s="44" t="str">
        <f>_xll.BDP(B70,"MATURITY")</f>
        <v>20/09/2024</v>
      </c>
      <c r="E70" s="61"/>
      <c r="F70" s="91"/>
      <c r="G70" s="50" t="str">
        <f t="shared" ref="G70:G77" si="77">VLOOKUP(MONTH(C70),MonthIndex,2,FALSE)&amp;" "&amp; RIGHT(YEAR(C70),2)</f>
        <v>Aug 24</v>
      </c>
      <c r="H70" s="71" cm="1">
        <f t="array" ref="H70">_xll.BDP(B70,"LAST_PRICE")</f>
        <v>0.11125</v>
      </c>
      <c r="I70" s="27">
        <f>H70-H68</f>
        <v>3.4250000000000003E-2</v>
      </c>
      <c r="J70" s="26" cm="1">
        <f t="array" ref="J70">_xll.BDP(B70, "PX_YEST_CLOSE")</f>
        <v>0.1125</v>
      </c>
      <c r="K70" s="72">
        <f t="shared" ref="K70:K73" si="78">(H70-$H$68)*100</f>
        <v>3.4250000000000003</v>
      </c>
      <c r="L70" s="43">
        <f>(H70-$H$68)*100</f>
        <v>3.4250000000000003</v>
      </c>
      <c r="M70" s="6" cm="1">
        <f t="array" ref="M70">(_xll.BDP(B70,"RT_PX_CHG_NET_1D"))*100</f>
        <v>-0.125</v>
      </c>
      <c r="N70" s="55">
        <f t="shared" ref="N70:N77" si="79">1-O70</f>
        <v>0.86299999999999999</v>
      </c>
      <c r="O70" s="55">
        <f t="shared" ref="O70:O77" si="80">IF((L70 - ROUNDDOWN(L70/25,0) *25)/25&gt;=0,(L70 - ROUNDDOWN(L70/25,0) *25)/25, 1 + (L70 - ROUNDDOWN(L70/25,0) *25)/25)</f>
        <v>0.13700000000000001</v>
      </c>
      <c r="P70" s="6" cm="1">
        <f t="array" ref="P70">(_xll.BDP(B70,"CHG_NET_5D"))*100</f>
        <v>3.25</v>
      </c>
      <c r="Q70" s="6" cm="1">
        <f t="array" ref="Q70">(_xll.BDP(B70,"INTERVAL_NET_CHANGE", "START_DATE_OVERRIDE=20220722"))*100</f>
        <v>14.374999999999998</v>
      </c>
      <c r="S70" s="36" t="str">
        <f>G70</f>
        <v>Aug 24</v>
      </c>
      <c r="T70" s="29">
        <f t="shared" ref="T70:T73" si="81">(H70-$H$70)*100</f>
        <v>0</v>
      </c>
      <c r="U70" s="6">
        <f>((H71-$H$70)-(J71-$J$70))*100</f>
        <v>-0.37499999999999756</v>
      </c>
      <c r="V70" s="6">
        <f>((H72-$H$70)-(J72-$J$70))*100</f>
        <v>-0.50000000000000044</v>
      </c>
      <c r="W70" s="6">
        <f>((H73-$H$70)-(J73-$J$70))*100</f>
        <v>0.74999999999999512</v>
      </c>
      <c r="X70" s="6" t="e">
        <f>IF(S74="N/A","N/A",((H74-$H$70)-(J74-$J$70))*100)</f>
        <v>#VALUE!</v>
      </c>
      <c r="Y70" s="6" t="e">
        <f>IF(S75="N/A","N/A",((H75-$H$70)-(J75-$J$70))*100)</f>
        <v>#VALUE!</v>
      </c>
      <c r="Z70" s="6" t="s">
        <v>0</v>
      </c>
      <c r="AA70" s="6" t="s">
        <v>0</v>
      </c>
    </row>
    <row r="71" spans="2:27" x14ac:dyDescent="0.25">
      <c r="B71" s="25" t="s">
        <v>123</v>
      </c>
      <c r="C71" s="44" t="str">
        <f>_xll.BDP(B71,"SW_EFF_DT")</f>
        <v>24/09/2024</v>
      </c>
      <c r="D71" s="44" t="str">
        <f>_xll.BDP(B71,"MATURITY")</f>
        <v>31/10/2024</v>
      </c>
      <c r="E71" s="61"/>
      <c r="F71" s="91"/>
      <c r="G71" s="50" t="str">
        <f t="shared" si="77"/>
        <v>Sep 24</v>
      </c>
      <c r="H71" s="71" cm="1">
        <f t="array" ref="H71">_xll.BDP(B71,"LAST_PRICE")</f>
        <v>0.16750000000000001</v>
      </c>
      <c r="I71" s="27">
        <f>H71-H70</f>
        <v>5.6250000000000008E-2</v>
      </c>
      <c r="J71" s="26" cm="1">
        <f t="array" ref="J71">_xll.BDP(B71, "PX_YEST_CLOSE")</f>
        <v>0.17249999999999999</v>
      </c>
      <c r="K71" s="72">
        <f t="shared" si="78"/>
        <v>9.0500000000000007</v>
      </c>
      <c r="L71" s="43">
        <f>(H71-H70)*100</f>
        <v>5.6250000000000009</v>
      </c>
      <c r="M71" s="6" cm="1">
        <f t="array" ref="M71">(_xll.BDP(B71,"RT_PX_CHG_NET_1D"))*100</f>
        <v>-0.5</v>
      </c>
      <c r="N71" s="55">
        <f t="shared" si="79"/>
        <v>0.77499999999999991</v>
      </c>
      <c r="O71" s="55">
        <f t="shared" si="80"/>
        <v>0.22500000000000003</v>
      </c>
      <c r="P71" s="6" cm="1">
        <f t="array" ref="P71">(_xll.BDP(B71,"CHG_NET_5D"))*100</f>
        <v>1.875</v>
      </c>
      <c r="Q71" s="6" cm="1">
        <f t="array" ref="Q71">(_xll.BDP(B71,"INTERVAL_NET_CHANGE", "START_DATE_OVERRIDE=20220722"))*100</f>
        <v>17.75</v>
      </c>
      <c r="S71" s="36" t="str">
        <f>G71</f>
        <v>Sep 24</v>
      </c>
      <c r="T71" s="6">
        <f t="shared" si="81"/>
        <v>5.6250000000000009</v>
      </c>
      <c r="U71" s="29">
        <f>(H71-$H$71)*100</f>
        <v>0</v>
      </c>
      <c r="V71" s="6">
        <f>((H72-$H$71)-(J72-$J$71))*100</f>
        <v>-0.12500000000000289</v>
      </c>
      <c r="W71" s="6">
        <f>((H73-$H$71)-(J73-$J$71))*100</f>
        <v>1.1249999999999956</v>
      </c>
      <c r="X71" s="6" t="e">
        <f>IF(S74="N/A","N/A",((H74-$H$71)-(J74-$J$71))*100)</f>
        <v>#VALUE!</v>
      </c>
      <c r="Y71" s="6" t="e">
        <f>IF(S75="N/A","N/A",((H75-$H$71)-(J75-$J$71))*100)</f>
        <v>#VALUE!</v>
      </c>
      <c r="Z71" s="6" t="s">
        <v>0</v>
      </c>
      <c r="AA71" s="6" t="s">
        <v>0</v>
      </c>
    </row>
    <row r="72" spans="2:27" x14ac:dyDescent="0.25">
      <c r="B72" s="25" t="s">
        <v>124</v>
      </c>
      <c r="C72" s="44" t="str">
        <f>_xll.BDP(B72,"SW_EFF_DT")</f>
        <v>01/11/2024</v>
      </c>
      <c r="D72" s="44" t="str">
        <f>_xll.BDP(B72,"MATURITY")</f>
        <v>19/12/2024</v>
      </c>
      <c r="E72" s="61"/>
      <c r="F72" s="91"/>
      <c r="G72" s="50" t="str">
        <f t="shared" si="77"/>
        <v>Nov 24</v>
      </c>
      <c r="H72" s="71" cm="1">
        <f t="array" ref="H72">_xll.BDP(B72,"LAST_PRICE")</f>
        <v>0.22625000000000001</v>
      </c>
      <c r="I72" s="27">
        <f t="shared" ref="I72:I73" si="82">H72-H71</f>
        <v>5.8749999999999997E-2</v>
      </c>
      <c r="J72" s="26" cm="1">
        <f t="array" ref="J72">_xll.BDP(B72, "PX_YEST_CLOSE")</f>
        <v>0.23250000000000001</v>
      </c>
      <c r="K72" s="72">
        <f t="shared" si="78"/>
        <v>14.924999999999999</v>
      </c>
      <c r="L72" s="43">
        <f>(H72-H71)*100</f>
        <v>5.875</v>
      </c>
      <c r="M72" s="6" cm="1">
        <f t="array" ref="M72">(_xll.BDP(B72,"RT_PX_CHG_NET_1D"))*100</f>
        <v>-0.625</v>
      </c>
      <c r="N72" s="55">
        <f t="shared" si="79"/>
        <v>0.76500000000000001</v>
      </c>
      <c r="O72" s="55">
        <f t="shared" si="80"/>
        <v>0.23499999999999999</v>
      </c>
      <c r="P72" s="6" cm="1">
        <f t="array" ref="P72">(_xll.BDP(B72,"CHG_NET_5D"))*100</f>
        <v>3</v>
      </c>
      <c r="Q72" s="6" cm="1">
        <f t="array" ref="Q72">(_xll.BDP(B72,"INTERVAL_NET_CHANGE", "START_DATE_OVERRIDE=20220722"))*100</f>
        <v>22.375</v>
      </c>
      <c r="S72" s="36" t="str">
        <f t="shared" ref="S72:S77" si="83">G72</f>
        <v>Nov 24</v>
      </c>
      <c r="T72" s="6">
        <f t="shared" si="81"/>
        <v>11.5</v>
      </c>
      <c r="U72" s="6">
        <f>(H72-$H$71)*100</f>
        <v>5.875</v>
      </c>
      <c r="V72" s="29">
        <f>(H72-$H$72)*100</f>
        <v>0</v>
      </c>
      <c r="W72" s="6">
        <f>((H73-$H$72)-(J73-$J$72))*100</f>
        <v>1.2499999999999982</v>
      </c>
      <c r="X72" s="6" t="e">
        <f>IF(S74="N/A","N/A",((H74-$H$72)-(J74-$J$72))*100)</f>
        <v>#VALUE!</v>
      </c>
      <c r="Y72" s="6" t="e">
        <f>IF(S75="N/A","N/A",((H75-$H$72)-(J75-$J$72))*100)</f>
        <v>#VALUE!</v>
      </c>
      <c r="Z72" s="6" t="s">
        <v>0</v>
      </c>
      <c r="AA72" s="6" t="s">
        <v>0</v>
      </c>
    </row>
    <row r="73" spans="2:27" x14ac:dyDescent="0.25">
      <c r="B73" s="25" t="s">
        <v>125</v>
      </c>
      <c r="C73" s="44" t="str">
        <f>_xll.BDP(B73,"SW_EFF_DT")</f>
        <v>20/12/2024</v>
      </c>
      <c r="D73" s="44" t="str">
        <f>_xll.BDP(B73,"MATURITY")</f>
        <v>#N/A Field Not Applicable</v>
      </c>
      <c r="E73" s="61"/>
      <c r="F73" s="91"/>
      <c r="G73" s="50" t="str">
        <f t="shared" si="77"/>
        <v>Dec 24</v>
      </c>
      <c r="H73" s="71" cm="1">
        <f t="array" ref="H73">_xll.BDP(B73,"LAST_PRICE")</f>
        <v>0.27124999999999999</v>
      </c>
      <c r="I73" s="27">
        <f t="shared" si="82"/>
        <v>4.4999999999999984E-2</v>
      </c>
      <c r="J73" s="26" cm="1">
        <f t="array" ref="J73">_xll.BDP(B73, "PX_YEST_CLOSE")</f>
        <v>0.26500000000000001</v>
      </c>
      <c r="K73" s="72">
        <f t="shared" si="78"/>
        <v>19.424999999999997</v>
      </c>
      <c r="L73" s="43">
        <f>(H73-H72)*100</f>
        <v>4.4999999999999982</v>
      </c>
      <c r="M73" s="6" cm="1">
        <f t="array" ref="M73">(_xll.BDP(B73,"RT_PX_CHG_NET_1D"))*100</f>
        <v>0.625</v>
      </c>
      <c r="N73" s="55">
        <f t="shared" si="79"/>
        <v>0.82000000000000006</v>
      </c>
      <c r="O73" s="55">
        <f t="shared" si="80"/>
        <v>0.17999999999999994</v>
      </c>
      <c r="P73" s="6" cm="1">
        <f t="array" ref="P73">(_xll.BDP(B73,"CHG_NET_5D"))*100</f>
        <v>0.375</v>
      </c>
      <c r="Q73" s="6" cm="1">
        <f t="array" ref="Q73">(_xll.BDP(B73,"INTERVAL_NET_CHANGE", "START_DATE_OVERRIDE=20220722"))*100</f>
        <v>25.624999999999996</v>
      </c>
      <c r="S73" s="36" t="str">
        <f t="shared" si="83"/>
        <v>Dec 24</v>
      </c>
      <c r="T73" s="6">
        <f t="shared" si="81"/>
        <v>15.999999999999998</v>
      </c>
      <c r="U73" s="6">
        <f>(H73-$H$71)*100</f>
        <v>10.374999999999998</v>
      </c>
      <c r="V73" s="6">
        <f>(H73-$H$72)*100</f>
        <v>4.4999999999999982</v>
      </c>
      <c r="W73" s="29">
        <f>(H73-$H$73)*100</f>
        <v>0</v>
      </c>
      <c r="X73" s="6" t="e">
        <f>IF(S74="N/A","N/A",((H74-$H$73)-(J74-$J$73))*100)</f>
        <v>#VALUE!</v>
      </c>
      <c r="Y73" s="6" t="e">
        <f>IF(S75="N/A","N/A",((H75-$H$73)-(J75-$J$73))*100)</f>
        <v>#VALUE!</v>
      </c>
      <c r="Z73" s="6" t="s">
        <v>0</v>
      </c>
      <c r="AA73" s="6" t="s">
        <v>0</v>
      </c>
    </row>
    <row r="74" spans="2:27" x14ac:dyDescent="0.25">
      <c r="B74" s="25" t="s">
        <v>126</v>
      </c>
      <c r="C74" s="44" t="str">
        <f>_xll.BDP(B74,"SW_EFF_DT")</f>
        <v>#N/A Field Not Applicable</v>
      </c>
      <c r="D74" s="44" t="str">
        <f>_xll.BDP(B74,"MATURITY")</f>
        <v>#N/A Field Not Applicable</v>
      </c>
      <c r="E74" s="61"/>
      <c r="F74" s="91"/>
      <c r="G74" s="50" t="e">
        <f t="shared" si="77"/>
        <v>#VALUE!</v>
      </c>
      <c r="H74" s="71" t="s">
        <v>0</v>
      </c>
      <c r="I74" s="27" t="s">
        <v>0</v>
      </c>
      <c r="J74" s="26" t="s">
        <v>0</v>
      </c>
      <c r="K74" s="72" t="s">
        <v>0</v>
      </c>
      <c r="L74" s="43" t="s">
        <v>0</v>
      </c>
      <c r="M74" s="6" t="s">
        <v>0</v>
      </c>
      <c r="N74" s="55" t="e">
        <f t="shared" si="79"/>
        <v>#VALUE!</v>
      </c>
      <c r="O74" s="55" t="e">
        <f t="shared" si="80"/>
        <v>#VALUE!</v>
      </c>
      <c r="P74" s="6" t="s">
        <v>0</v>
      </c>
      <c r="Q74" s="6" t="s">
        <v>0</v>
      </c>
      <c r="S74" s="36" t="e">
        <f t="shared" si="83"/>
        <v>#VALUE!</v>
      </c>
      <c r="T74" s="6" t="e">
        <f>IF(S74="N/A","N/A",(H74-$H$70)*100)</f>
        <v>#VALUE!</v>
      </c>
      <c r="U74" s="6" t="e">
        <f>IF(S74="N/A","N/A",(H74-$H$71)*100)</f>
        <v>#VALUE!</v>
      </c>
      <c r="V74" s="6" t="e">
        <f>IF(S74="N/A","N/A",(H74-$H$72)*100)</f>
        <v>#VALUE!</v>
      </c>
      <c r="W74" s="6" t="e">
        <f>IF(S74="N/A","N/A",(H74-$H$73)*100)</f>
        <v>#VALUE!</v>
      </c>
      <c r="X74" s="29" t="e">
        <f>IF(S74="N/A","N/A",(H74-$H$74)*100)</f>
        <v>#VALUE!</v>
      </c>
      <c r="Y74" s="6" t="e">
        <f>IF(S75="N/A","N/A",((H75-$H$74)-(J75-$J$74))*100)</f>
        <v>#VALUE!</v>
      </c>
      <c r="Z74" s="6" t="s">
        <v>0</v>
      </c>
      <c r="AA74" s="6" t="s">
        <v>0</v>
      </c>
    </row>
    <row r="75" spans="2:27" x14ac:dyDescent="0.25">
      <c r="B75" s="25" t="s">
        <v>127</v>
      </c>
      <c r="C75" s="44" t="str">
        <f>_xll.BDP(B75,"SW_EFF_DT")</f>
        <v>#N/A Field Not Applicable</v>
      </c>
      <c r="D75" s="44" t="str">
        <f>_xll.BDP(B75,"MATURITY")</f>
        <v>#N/A Field Not Applicable</v>
      </c>
      <c r="E75" s="61"/>
      <c r="F75" s="91"/>
      <c r="G75" s="50" t="e">
        <f t="shared" si="77"/>
        <v>#VALUE!</v>
      </c>
      <c r="H75" s="71" t="s">
        <v>0</v>
      </c>
      <c r="I75" s="27" t="s">
        <v>0</v>
      </c>
      <c r="J75" s="26" t="s">
        <v>0</v>
      </c>
      <c r="K75" s="72" t="s">
        <v>0</v>
      </c>
      <c r="L75" s="43" t="s">
        <v>0</v>
      </c>
      <c r="M75" s="6" t="s">
        <v>0</v>
      </c>
      <c r="N75" s="55" t="e">
        <f t="shared" si="79"/>
        <v>#VALUE!</v>
      </c>
      <c r="O75" s="55" t="e">
        <f t="shared" si="80"/>
        <v>#VALUE!</v>
      </c>
      <c r="P75" s="6" t="s">
        <v>0</v>
      </c>
      <c r="Q75" s="6" t="s">
        <v>0</v>
      </c>
      <c r="S75" s="36" t="e">
        <f t="shared" si="83"/>
        <v>#VALUE!</v>
      </c>
      <c r="T75" s="6" t="e">
        <f>IF(S75="N/A","N/A",(H75-$H$70)*100)</f>
        <v>#VALUE!</v>
      </c>
      <c r="U75" s="6" t="e">
        <f>IF(S75="N/A","N/A",(H75-$H$71)*100)</f>
        <v>#VALUE!</v>
      </c>
      <c r="V75" s="6" t="e">
        <f>IF(S75="N/A","N/A",(H75-$H$72)*100)</f>
        <v>#VALUE!</v>
      </c>
      <c r="W75" s="6" t="e">
        <f>IF(S75="N/A","N/A",(H75-$H$73)*100)</f>
        <v>#VALUE!</v>
      </c>
      <c r="X75" s="6" t="e">
        <f>IF(S75="N/A","N/A",(H75-$H$74)*100)</f>
        <v>#VALUE!</v>
      </c>
      <c r="Y75" s="29" t="e">
        <f>IF(S75="N/A","N/A",(H75-$H$75)*100)</f>
        <v>#VALUE!</v>
      </c>
      <c r="Z75" s="6" t="s">
        <v>0</v>
      </c>
      <c r="AA75" s="6" t="s">
        <v>0</v>
      </c>
    </row>
    <row r="76" spans="2:27" x14ac:dyDescent="0.25">
      <c r="B76" s="25" t="s">
        <v>128</v>
      </c>
      <c r="C76" s="44" t="str">
        <f>_xll.BDP(B76,"SW_EFF_DT")</f>
        <v>#N/A Field Not Applicable</v>
      </c>
      <c r="D76" s="44" t="str">
        <f>_xll.BDP(B76,"MATURITY")</f>
        <v>#N/A Field Not Applicable</v>
      </c>
      <c r="E76" s="61"/>
      <c r="F76" s="91"/>
      <c r="G76" s="50" t="e">
        <f t="shared" si="77"/>
        <v>#VALUE!</v>
      </c>
      <c r="H76" s="71" t="s">
        <v>0</v>
      </c>
      <c r="I76" s="27" t="s">
        <v>0</v>
      </c>
      <c r="J76" s="26" t="s">
        <v>0</v>
      </c>
      <c r="K76" s="72" t="s">
        <v>0</v>
      </c>
      <c r="L76" s="43" t="s">
        <v>0</v>
      </c>
      <c r="M76" s="6" t="s">
        <v>0</v>
      </c>
      <c r="N76" s="55" t="e">
        <f t="shared" si="79"/>
        <v>#VALUE!</v>
      </c>
      <c r="O76" s="55" t="e">
        <f t="shared" si="80"/>
        <v>#VALUE!</v>
      </c>
      <c r="P76" s="6" t="s">
        <v>0</v>
      </c>
      <c r="Q76" s="6" t="s">
        <v>0</v>
      </c>
      <c r="S76" s="36" t="e">
        <f t="shared" si="83"/>
        <v>#VALUE!</v>
      </c>
      <c r="T76" s="6" t="s">
        <v>0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29" t="s">
        <v>0</v>
      </c>
      <c r="AA76" s="6" t="s">
        <v>0</v>
      </c>
    </row>
    <row r="77" spans="2:27" x14ac:dyDescent="0.25">
      <c r="B77" s="25" t="s">
        <v>129</v>
      </c>
      <c r="C77" s="44" t="str">
        <f>_xll.BDP(B77,"SW_EFF_DT")</f>
        <v>#N/A Field Not Applicable</v>
      </c>
      <c r="D77" s="44" t="str">
        <f>_xll.BDP(B77,"MATURITY")</f>
        <v>#N/A Field Not Applicable</v>
      </c>
      <c r="E77" s="61"/>
      <c r="F77" s="92"/>
      <c r="G77" s="50" t="e">
        <f t="shared" si="77"/>
        <v>#VALUE!</v>
      </c>
      <c r="H77" s="71" t="s">
        <v>0</v>
      </c>
      <c r="I77" s="27" t="str">
        <f>IFERROR(H77-H76, "N/A")</f>
        <v>N/A</v>
      </c>
      <c r="J77" s="26" t="s">
        <v>0</v>
      </c>
      <c r="K77" s="72" t="s">
        <v>0</v>
      </c>
      <c r="L77" s="43" t="s">
        <v>0</v>
      </c>
      <c r="M77" s="6" t="s">
        <v>0</v>
      </c>
      <c r="N77" s="55" t="e">
        <f t="shared" si="79"/>
        <v>#VALUE!</v>
      </c>
      <c r="O77" s="55" t="e">
        <f t="shared" si="80"/>
        <v>#VALUE!</v>
      </c>
      <c r="P77" s="6" t="s">
        <v>0</v>
      </c>
      <c r="Q77" s="6" t="s">
        <v>0</v>
      </c>
      <c r="S77" s="36" t="e">
        <f t="shared" si="83"/>
        <v>#VALUE!</v>
      </c>
      <c r="T77" s="6" t="s">
        <v>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29" t="s">
        <v>0</v>
      </c>
    </row>
    <row r="78" spans="2:27" x14ac:dyDescent="0.25">
      <c r="O78" s="48"/>
    </row>
    <row r="79" spans="2:27" x14ac:dyDescent="0.25">
      <c r="B79" s="95" t="s">
        <v>162</v>
      </c>
      <c r="C79" s="95"/>
      <c r="D79" s="96" t="s">
        <v>163</v>
      </c>
      <c r="E79" s="96"/>
      <c r="F79" s="96"/>
      <c r="G79" s="96"/>
      <c r="H79" s="75" cm="1">
        <f t="array" ref="H79">_xll.BDP(D79,"LAST_PRICE")</f>
        <v>4.5</v>
      </c>
      <c r="I79" s="9"/>
      <c r="J79" s="37"/>
      <c r="K79" s="78"/>
      <c r="L79" s="78"/>
      <c r="M79" s="9"/>
      <c r="N79" s="9"/>
      <c r="O79" s="49"/>
      <c r="P79" s="9"/>
      <c r="Q79" s="9"/>
      <c r="R79" s="9"/>
      <c r="S79" s="9"/>
      <c r="T79" s="19" t="s">
        <v>172</v>
      </c>
      <c r="U79" s="9"/>
      <c r="V79" s="8"/>
      <c r="W79" s="9"/>
      <c r="X79" s="9"/>
      <c r="Y79" s="9"/>
      <c r="Z79" s="9"/>
      <c r="AA79" s="9"/>
    </row>
    <row r="80" spans="2:27" ht="19.5" customHeight="1" x14ac:dyDescent="0.25">
      <c r="B80" s="21" t="s">
        <v>3</v>
      </c>
      <c r="C80" s="22" t="s">
        <v>156</v>
      </c>
      <c r="D80" s="21" t="s">
        <v>1</v>
      </c>
      <c r="E80" s="60"/>
      <c r="F80" s="90" t="s">
        <v>136</v>
      </c>
      <c r="G80" s="21" t="s">
        <v>13</v>
      </c>
      <c r="H80" s="74" t="s">
        <v>2</v>
      </c>
      <c r="I80" s="22" t="s">
        <v>96</v>
      </c>
      <c r="J80" s="22" t="s">
        <v>50</v>
      </c>
      <c r="K80" s="77" t="s">
        <v>134</v>
      </c>
      <c r="L80" s="77" t="s">
        <v>139</v>
      </c>
      <c r="M80" s="22" t="s">
        <v>138</v>
      </c>
      <c r="N80" s="22" t="s">
        <v>132</v>
      </c>
      <c r="O80" s="22" t="s">
        <v>133</v>
      </c>
      <c r="P80" s="22" t="s">
        <v>16</v>
      </c>
      <c r="Q80" s="22" t="s">
        <v>49</v>
      </c>
      <c r="T80" s="35" t="str">
        <f>G81</f>
        <v>Jun 24</v>
      </c>
      <c r="U80" s="35" t="str">
        <f>G82</f>
        <v>Aug 24</v>
      </c>
      <c r="V80" s="35" t="str">
        <f>G83</f>
        <v>Sep 24</v>
      </c>
      <c r="W80" s="35" t="str">
        <f>G84</f>
        <v>Nov 24</v>
      </c>
      <c r="X80" s="35" t="str">
        <f>G85</f>
        <v>Dec 24</v>
      </c>
      <c r="Y80" s="35" t="e">
        <f>G86</f>
        <v>#VALUE!</v>
      </c>
      <c r="Z80" s="35" t="e">
        <f>G87</f>
        <v>#VALUE!</v>
      </c>
      <c r="AA80" s="35" t="e">
        <f>G88</f>
        <v>#VALUE!</v>
      </c>
    </row>
    <row r="81" spans="2:27" x14ac:dyDescent="0.25">
      <c r="B81" s="25" t="s">
        <v>164</v>
      </c>
      <c r="C81" s="44" t="str">
        <f>_xll.BDP(B81,"SW_EFF_DT")</f>
        <v>21/06/2024</v>
      </c>
      <c r="D81" s="44" t="str">
        <f>_xll.BDP(B81,"MATURITY")</f>
        <v>16/08/2024</v>
      </c>
      <c r="E81" s="61"/>
      <c r="F81" s="91"/>
      <c r="G81" s="50" t="str">
        <f t="shared" ref="G81:G88" si="84">VLOOKUP(MONTH(C81),MonthIndex,2,FALSE)&amp;" "&amp; RIGHT(YEAR(C81),2)</f>
        <v>Jun 24</v>
      </c>
      <c r="H81" s="71" cm="1">
        <f t="array" ref="H81">_xll.BDP(B81,"LAST_PRICE")</f>
        <v>4.5110000000000001</v>
      </c>
      <c r="I81" s="27">
        <f>H81-H79</f>
        <v>1.1000000000000121E-2</v>
      </c>
      <c r="J81" s="26" cm="1">
        <f t="array" ref="J81">_xll.BDP(B81, "PX_YEST_CLOSE")</f>
        <v>4.5110000000000001</v>
      </c>
      <c r="K81" s="72">
        <f>(H81-$H$79)*100</f>
        <v>1.1000000000000121</v>
      </c>
      <c r="L81" s="43">
        <f>(H81-$H$79)*100</f>
        <v>1.1000000000000121</v>
      </c>
      <c r="M81" s="6" cm="1">
        <f t="array" ref="M81">(_xll.BDP(B81,"RT_PX_CHG_NET_1D"))*100</f>
        <v>0</v>
      </c>
      <c r="N81" s="55">
        <f t="shared" ref="N81:N88" si="85">1-O81</f>
        <v>0.95599999999999952</v>
      </c>
      <c r="O81" s="55">
        <f t="shared" ref="O81:O88" si="86">IF((L81 - ROUNDDOWN(L81/25,0) *25)/25&gt;=0,(L81 - ROUNDDOWN(L81/25,0) *25)/25, 1 + (L81 - ROUNDDOWN(L81/25,0) *25)/25)</f>
        <v>4.4000000000000483E-2</v>
      </c>
      <c r="P81" s="6" cm="1">
        <f t="array" ref="P81">(_xll.BDP(B81,"CHG_NET_5D"))*100</f>
        <v>0.1</v>
      </c>
      <c r="Q81" s="6" cm="1">
        <f t="array" ref="Q81">(_xll.BDP(B81,"INTERVAL_NET_CHANGE", "START_DATE_OVERRIDE=20221005"))*100</f>
        <v>-0.4</v>
      </c>
      <c r="S81" s="36" t="str">
        <f t="shared" ref="S81:S88" si="87">G81</f>
        <v>Jun 24</v>
      </c>
      <c r="T81" s="29">
        <f t="shared" ref="T81:T85" si="88">(H81-$H$59)*100</f>
        <v>-99.899999999999963</v>
      </c>
      <c r="U81" s="6">
        <f>((H82-$H$59)-(J82-$J$59))*100</f>
        <v>-0.60000000000002274</v>
      </c>
      <c r="V81" s="6">
        <f>((H83-$H$59)-(J83-$J$59))*100</f>
        <v>0.30000000000001137</v>
      </c>
      <c r="W81" s="6">
        <f>((H84-$H$59)-(J84-$J$59))*100</f>
        <v>0.49999999999998934</v>
      </c>
      <c r="X81" s="6">
        <f>((H85-$H$59)-(J85-$J$59))*100</f>
        <v>2.1500000000000519</v>
      </c>
      <c r="Y81" s="6" t="e">
        <f>IF(S86="N/A","N/A",((H86-$H$59)-(J86-$J$59))*100)</f>
        <v>#VALUE!</v>
      </c>
      <c r="Z81" s="6" t="e">
        <f>IF(S87="N/A","N/A",((H87-$H$59)-(J87-$J$59))*100)</f>
        <v>#VALUE!</v>
      </c>
      <c r="AA81" s="6" t="e">
        <f>IF(S88="N/A","N/A",((H88-$H$59)-(J88-$J$59))*100)</f>
        <v>#VALUE!</v>
      </c>
    </row>
    <row r="82" spans="2:27" x14ac:dyDescent="0.25">
      <c r="B82" s="25" t="s">
        <v>165</v>
      </c>
      <c r="C82" s="44" t="str">
        <f>_xll.BDP(B82,"SW_EFF_DT")</f>
        <v>16/08/2024</v>
      </c>
      <c r="D82" s="44" t="str">
        <f>_xll.BDP(B82,"MATURITY")</f>
        <v>20/09/2024</v>
      </c>
      <c r="E82" s="61"/>
      <c r="F82" s="91"/>
      <c r="G82" s="50" t="str">
        <f t="shared" si="84"/>
        <v>Aug 24</v>
      </c>
      <c r="H82" s="71" cm="1">
        <f t="array" ref="H82">_xll.BDP(B82,"LAST_PRICE")</f>
        <v>4.4950000000000001</v>
      </c>
      <c r="I82" s="27">
        <f>H82-H81</f>
        <v>-1.6000000000000014E-2</v>
      </c>
      <c r="J82" s="26" cm="1">
        <f t="array" ref="J82">_xll.BDP(B82, "PX_YEST_CLOSE")</f>
        <v>4.5010000000000003</v>
      </c>
      <c r="K82" s="72">
        <f t="shared" ref="K82:K88" si="89">(H82-$H$79)*100</f>
        <v>-0.49999999999998934</v>
      </c>
      <c r="L82" s="43">
        <f t="shared" ref="L82:L88" si="90">(H82-H81)*100</f>
        <v>-1.6000000000000014</v>
      </c>
      <c r="M82" s="6" cm="1">
        <f t="array" ref="M82">(_xll.BDP(B82,"RT_PX_CHG_NET_1D"))*100</f>
        <v>-0.6</v>
      </c>
      <c r="N82" s="55">
        <f t="shared" si="85"/>
        <v>6.4000000000000057E-2</v>
      </c>
      <c r="O82" s="55">
        <f t="shared" si="86"/>
        <v>0.93599999999999994</v>
      </c>
      <c r="P82" s="6" cm="1">
        <f t="array" ref="P82">(_xll.BDP(B82,"CHG_NET_5D"))*100</f>
        <v>-0.5</v>
      </c>
      <c r="Q82" s="6" cm="1">
        <f t="array" ref="Q82">(_xll.BDP(B82,"INTERVAL_NET_CHANGE", "START_DATE_OVERRIDE=20221005"))*100</f>
        <v>-0.70000000000000007</v>
      </c>
      <c r="S82" s="36" t="str">
        <f t="shared" si="87"/>
        <v>Aug 24</v>
      </c>
      <c r="T82" s="6">
        <f t="shared" si="88"/>
        <v>-101.49999999999997</v>
      </c>
      <c r="U82" s="29">
        <f t="shared" ref="U82:U85" si="91">(H82-$H$60)*100</f>
        <v>-98.500000000000028</v>
      </c>
      <c r="V82" s="6">
        <f>((H83-$H$60)-(J83-$J$60))*100</f>
        <v>0.59999999999993392</v>
      </c>
      <c r="W82" s="6">
        <f>((H84-$H$60)-(J84-$J$60))*100</f>
        <v>0.79999999999991189</v>
      </c>
      <c r="X82" s="6">
        <f>((H85-$H$60)-(J85-$J$60))*100</f>
        <v>2.4499999999999744</v>
      </c>
      <c r="Y82" s="6" t="e">
        <f>IF(S86="N/A","N/A",((H86-$H$60)-(J86-$J$60))*100)</f>
        <v>#VALUE!</v>
      </c>
      <c r="Z82" s="6" t="e">
        <f>IF(S87="N/A","N/A",((H87-$H$60)-(J87-$J$60))*100)</f>
        <v>#VALUE!</v>
      </c>
      <c r="AA82" s="6" t="e">
        <f>IF(S88="N/A","N/A",((H88-$H$60)-(J88-$J$60))*100)</f>
        <v>#VALUE!</v>
      </c>
    </row>
    <row r="83" spans="2:27" x14ac:dyDescent="0.25">
      <c r="B83" s="25" t="s">
        <v>166</v>
      </c>
      <c r="C83" s="44" t="str">
        <f>_xll.BDP(B83,"SW_EFF_DT")</f>
        <v>20/09/2024</v>
      </c>
      <c r="D83" s="44" t="str">
        <f>_xll.BDP(B83,"MATURITY")</f>
        <v>08/11/2024</v>
      </c>
      <c r="E83" s="61"/>
      <c r="F83" s="91"/>
      <c r="G83" s="50" t="str">
        <f t="shared" si="84"/>
        <v>Sep 24</v>
      </c>
      <c r="H83" s="71" cm="1">
        <f t="array" ref="H83">_xll.BDP(B83,"LAST_PRICE")</f>
        <v>4.4660000000000002</v>
      </c>
      <c r="I83" s="27">
        <f t="shared" ref="I83:I88" si="92">H83-H82</f>
        <v>-2.8999999999999915E-2</v>
      </c>
      <c r="J83" s="26" cm="1">
        <f t="array" ref="J83">_xll.BDP(B83, "PX_YEST_CLOSE")</f>
        <v>4.4630000000000001</v>
      </c>
      <c r="K83" s="72">
        <f t="shared" si="89"/>
        <v>-3.3999999999999808</v>
      </c>
      <c r="L83" s="43">
        <f t="shared" si="90"/>
        <v>-2.8999999999999915</v>
      </c>
      <c r="M83" s="6" cm="1">
        <f t="array" ref="M83">(_xll.BDP(B83,"RT_PX_CHG_NET_1D"))*100</f>
        <v>0.3</v>
      </c>
      <c r="N83" s="55">
        <f t="shared" si="85"/>
        <v>0.11599999999999966</v>
      </c>
      <c r="O83" s="55">
        <f t="shared" si="86"/>
        <v>0.88400000000000034</v>
      </c>
      <c r="P83" s="6" cm="1">
        <f t="array" ref="P83">(_xll.BDP(B83,"CHG_NET_5D"))*100</f>
        <v>6.4</v>
      </c>
      <c r="Q83" s="6" cm="1">
        <f t="array" ref="Q83">(_xll.BDP(B83,"INTERVAL_NET_CHANGE", "START_DATE_OVERRIDE=20221005"))*100</f>
        <v>-1</v>
      </c>
      <c r="S83" s="36" t="str">
        <f t="shared" si="87"/>
        <v>Sep 24</v>
      </c>
      <c r="T83" s="6">
        <f t="shared" si="88"/>
        <v>-104.39999999999996</v>
      </c>
      <c r="U83" s="6">
        <f t="shared" si="91"/>
        <v>-101.40000000000002</v>
      </c>
      <c r="V83" s="29">
        <f t="shared" ref="V83:V85" si="93">(H83-$H$61)*100</f>
        <v>-92.399999999999949</v>
      </c>
      <c r="W83" s="6">
        <f>((H84-$H$61)-(J84-$J$61))*100</f>
        <v>2.5000000000000355</v>
      </c>
      <c r="X83" s="6">
        <f>((H85-$H$61)-(J85-$J$61))*100</f>
        <v>4.1500000000000981</v>
      </c>
      <c r="Y83" s="6" t="e">
        <f>IF(S86="N/A","N/A",((H86-$H$61)-(J86-$J$61))*100)</f>
        <v>#VALUE!</v>
      </c>
      <c r="Z83" s="6" t="e">
        <f>IF(S87="N/A","N/A",((H87-$H$61)-(J87-$J$61))*100)</f>
        <v>#VALUE!</v>
      </c>
      <c r="AA83" s="6" t="e">
        <f>IF(S88="N/A","N/A",((H88-$H$61)-(J88-$J$61))*100)</f>
        <v>#VALUE!</v>
      </c>
    </row>
    <row r="84" spans="2:27" x14ac:dyDescent="0.25">
      <c r="B84" s="25" t="s">
        <v>167</v>
      </c>
      <c r="C84" s="44" t="str">
        <f>_xll.BDP(B84,"SW_EFF_DT")</f>
        <v>08/11/2024</v>
      </c>
      <c r="D84" s="44" t="str">
        <f>_xll.BDP(B84,"MATURITY")</f>
        <v>20/12/2024</v>
      </c>
      <c r="E84" s="61"/>
      <c r="F84" s="91"/>
      <c r="G84" s="50" t="str">
        <f t="shared" si="84"/>
        <v>Nov 24</v>
      </c>
      <c r="H84" s="71" cm="1">
        <f t="array" ref="H84">_xll.BDP(B84,"LAST_PRICE")</f>
        <v>4.43</v>
      </c>
      <c r="I84" s="27">
        <f t="shared" si="92"/>
        <v>-3.6000000000000476E-2</v>
      </c>
      <c r="J84" s="26" cm="1">
        <f t="array" ref="J84">_xll.BDP(B84, "PX_YEST_CLOSE")</f>
        <v>4.4249999999999998</v>
      </c>
      <c r="K84" s="72">
        <f t="shared" si="89"/>
        <v>-7.0000000000000284</v>
      </c>
      <c r="L84" s="43">
        <f t="shared" si="90"/>
        <v>-3.6000000000000476</v>
      </c>
      <c r="M84" s="6" cm="1">
        <f t="array" ref="M84">(_xll.BDP(B84,"RT_PX_CHG_NET_1D"))*100</f>
        <v>0.5</v>
      </c>
      <c r="N84" s="55">
        <f t="shared" si="85"/>
        <v>0.1440000000000019</v>
      </c>
      <c r="O84" s="55">
        <f t="shared" si="86"/>
        <v>0.8559999999999981</v>
      </c>
      <c r="P84" s="6" cm="1">
        <f t="array" ref="P84">(_xll.BDP(B84,"CHG_NET_5D"))*100</f>
        <v>6.6000000000000005</v>
      </c>
      <c r="Q84" s="6" cm="1">
        <f t="array" ref="Q84">(_xll.BDP(B84,"INTERVAL_NET_CHANGE", "START_DATE_OVERRIDE=20221005"))*100</f>
        <v>-1.6</v>
      </c>
      <c r="S84" s="36" t="str">
        <f t="shared" si="87"/>
        <v>Nov 24</v>
      </c>
      <c r="T84" s="6">
        <f t="shared" si="88"/>
        <v>-108</v>
      </c>
      <c r="U84" s="6">
        <f t="shared" si="91"/>
        <v>-105.00000000000007</v>
      </c>
      <c r="V84" s="6">
        <f t="shared" si="93"/>
        <v>-96</v>
      </c>
      <c r="W84" s="29">
        <f>(H84-$H$62)*100</f>
        <v>-75.70000000000006</v>
      </c>
      <c r="X84" s="6">
        <f>((H85-$H$62)-(J85-$J$62))*100</f>
        <v>5.9499999999999886</v>
      </c>
      <c r="Y84" s="6" t="e">
        <f>IF(S86="N/A","N/A",((H86-$H$62)-(J86-$J$62))*100)</f>
        <v>#VALUE!</v>
      </c>
      <c r="Z84" s="6" t="e">
        <f>IF(S87="N/A","N/A",((H87-$H$62)-(J87-$J$62))*100)</f>
        <v>#VALUE!</v>
      </c>
      <c r="AA84" s="6" t="e">
        <f>IF(S88="N/A","N/A",((H88-$H$62)-(J88-$J$62))*100)</f>
        <v>#VALUE!</v>
      </c>
    </row>
    <row r="85" spans="2:27" x14ac:dyDescent="0.25">
      <c r="B85" s="25" t="s">
        <v>168</v>
      </c>
      <c r="C85" s="44" t="str">
        <f>_xll.BDP(B85,"SW_EFF_DT")</f>
        <v>20/12/2024</v>
      </c>
      <c r="D85" s="44" t="str">
        <f>_xll.BDP(B85,"MATURITY")</f>
        <v>#N/A Field Not Applicable</v>
      </c>
      <c r="E85" s="61"/>
      <c r="F85" s="91"/>
      <c r="G85" s="50" t="str">
        <f t="shared" si="84"/>
        <v>Dec 24</v>
      </c>
      <c r="H85" s="71" cm="1">
        <f t="array" ref="H85">_xll.BDP(B85,"LAST_PRICE")</f>
        <v>4.3090000000000002</v>
      </c>
      <c r="I85" s="27">
        <f t="shared" si="92"/>
        <v>-0.12099999999999955</v>
      </c>
      <c r="J85" s="26" cm="1">
        <f t="array" ref="J85">_xll.BDP(B85, "PX_YEST_CLOSE")</f>
        <v>4.2874999999999996</v>
      </c>
      <c r="K85" s="72">
        <f t="shared" si="89"/>
        <v>-19.099999999999984</v>
      </c>
      <c r="L85" s="43">
        <f t="shared" si="90"/>
        <v>-12.099999999999955</v>
      </c>
      <c r="M85" s="6" cm="1">
        <f t="array" ref="M85">(_xll.BDP(B85,"RT_PX_CHG_NET_1D"))*100</f>
        <v>2.15</v>
      </c>
      <c r="N85" s="55">
        <f t="shared" si="85"/>
        <v>0.48399999999999821</v>
      </c>
      <c r="O85" s="55">
        <f t="shared" si="86"/>
        <v>0.51600000000000179</v>
      </c>
      <c r="P85" s="6" cm="1">
        <f t="array" ref="P85">(_xll.BDP(B85,"CHG_NET_5D"))*100</f>
        <v>13</v>
      </c>
      <c r="Q85" s="6" cm="1">
        <f t="array" ref="Q85">(_xll.BDP(B85,"INTERVAL_NET_CHANGE", "START_DATE_OVERRIDE=20221005"))*100</f>
        <v>-10.299999999999999</v>
      </c>
      <c r="S85" s="36" t="str">
        <f t="shared" si="87"/>
        <v>Dec 24</v>
      </c>
      <c r="T85" s="6">
        <f t="shared" si="88"/>
        <v>-120.09999999999997</v>
      </c>
      <c r="U85" s="6">
        <f t="shared" si="91"/>
        <v>-117.10000000000002</v>
      </c>
      <c r="V85" s="6">
        <f t="shared" si="93"/>
        <v>-108.09999999999995</v>
      </c>
      <c r="W85" s="6">
        <f>(H85-$H$62)*100</f>
        <v>-87.800000000000011</v>
      </c>
      <c r="X85" s="29">
        <f>(H85-$H$63)*100</f>
        <v>-63.79999999999999</v>
      </c>
      <c r="Y85" s="6" t="e">
        <f>IF(S86="N/A","N/A",((H86-$H$63)-(J86-$J$63))*100)</f>
        <v>#VALUE!</v>
      </c>
      <c r="Z85" s="6" t="e">
        <f>IF(S87="N/A","N/A",((H87-$H$63)-(J87-$J$63))*100)</f>
        <v>#VALUE!</v>
      </c>
      <c r="AA85" s="6" t="e">
        <f>IF(S88="N/A","N/A",((H88-$H$63)-(J88-$J$63))*100)</f>
        <v>#VALUE!</v>
      </c>
    </row>
    <row r="86" spans="2:27" x14ac:dyDescent="0.25">
      <c r="B86" s="25" t="s">
        <v>169</v>
      </c>
      <c r="C86" s="44" t="str">
        <f>_xll.BDP(B86,"SW_EFF_DT")</f>
        <v>#N/A Field Not Applicable</v>
      </c>
      <c r="D86" s="44" t="str">
        <f>_xll.BDP(B86,"MATURITY")</f>
        <v>#N/A Field Not Applicable</v>
      </c>
      <c r="E86" s="61"/>
      <c r="F86" s="91"/>
      <c r="G86" s="50" t="e">
        <f t="shared" si="84"/>
        <v>#VALUE!</v>
      </c>
      <c r="H86" s="71" cm="1">
        <f t="array" ref="H86">_xll.BDP(B86,"LAST_PRICE")</f>
        <v>4.2720000000000002</v>
      </c>
      <c r="I86" s="27">
        <f t="shared" si="92"/>
        <v>-3.6999999999999922E-2</v>
      </c>
      <c r="J86" s="26" cm="1">
        <f t="array" ref="J86">_xll.BDP(B86, "PX_YEST_CLOSE")</f>
        <v>4.2460000000000004</v>
      </c>
      <c r="K86" s="72">
        <f t="shared" si="89"/>
        <v>-22.799999999999976</v>
      </c>
      <c r="L86" s="43">
        <f t="shared" si="90"/>
        <v>-3.6999999999999922</v>
      </c>
      <c r="M86" s="6" cm="1">
        <f t="array" ref="M86">(_xll.BDP(B86,"RT_PX_CHG_NET_1D"))*100</f>
        <v>2.6</v>
      </c>
      <c r="N86" s="55">
        <f t="shared" si="85"/>
        <v>0.14799999999999969</v>
      </c>
      <c r="O86" s="55">
        <f t="shared" si="86"/>
        <v>0.85200000000000031</v>
      </c>
      <c r="P86" s="6" cm="1">
        <f t="array" ref="P86">(_xll.BDP(B86,"CHG_NET_5D"))*100</f>
        <v>17.299999999999997</v>
      </c>
      <c r="Q86" s="6" cm="1">
        <f t="array" ref="Q86">(_xll.BDP(B86,"INTERVAL_NET_CHANGE", "START_DATE_OVERRIDE=20221005"))*100</f>
        <v>-1.9</v>
      </c>
      <c r="S86" s="36" t="e">
        <f t="shared" si="87"/>
        <v>#VALUE!</v>
      </c>
      <c r="T86" s="6" t="e">
        <f>IF(S86="N/A","N/A",(H86-$H$59)*100)</f>
        <v>#VALUE!</v>
      </c>
      <c r="U86" s="6" t="e">
        <f>IF(S86="N/A","N/A",(H86-$H$60)*100)</f>
        <v>#VALUE!</v>
      </c>
      <c r="V86" s="6" t="e">
        <f>IF(S86="N/A","N/A",(H86-$H$61)*100)</f>
        <v>#VALUE!</v>
      </c>
      <c r="W86" s="6" t="e">
        <f>IF(S86="N/A","N/A",(H86-$H$62)*100)</f>
        <v>#VALUE!</v>
      </c>
      <c r="X86" s="6" t="e">
        <f>IF(S86="N/A","N/A",(H86-$H$63)*100)</f>
        <v>#VALUE!</v>
      </c>
      <c r="Y86" s="29" t="e">
        <f>IF(S86="N/A","N/A",(H86-$H$64)*100)</f>
        <v>#VALUE!</v>
      </c>
      <c r="Z86" s="6" t="e">
        <f>IF(S87="N/A","N/A",((H87-$H$64)-(J87-$J$64))*100)</f>
        <v>#VALUE!</v>
      </c>
      <c r="AA86" s="6" t="e">
        <f>IF(S88="N/A","N/A",((H88-$H$64)-(J88-$J$64))*100)</f>
        <v>#VALUE!</v>
      </c>
    </row>
    <row r="87" spans="2:27" x14ac:dyDescent="0.25">
      <c r="B87" s="25" t="s">
        <v>170</v>
      </c>
      <c r="C87" s="44" t="str">
        <f>_xll.BDP(B87,"SW_EFF_DT")</f>
        <v>#N/A Field Not Applicable</v>
      </c>
      <c r="D87" s="44" t="str">
        <f>_xll.BDP(B87,"MATURITY")</f>
        <v>#N/A Field Not Applicable</v>
      </c>
      <c r="E87" s="61"/>
      <c r="F87" s="91"/>
      <c r="G87" s="50" t="e">
        <f t="shared" si="84"/>
        <v>#VALUE!</v>
      </c>
      <c r="H87" s="71" t="str" cm="1">
        <f t="array" ref="H87">_xll.BDP(B87,"LAST_PRICE")</f>
        <v>#N/A N/A</v>
      </c>
      <c r="I87" s="27" t="e">
        <f t="shared" si="92"/>
        <v>#VALUE!</v>
      </c>
      <c r="J87" s="26" t="str" cm="1">
        <f t="array" ref="J87">_xll.BDP(B87, "PX_YEST_CLOSE")</f>
        <v>#N/A N/A</v>
      </c>
      <c r="K87" s="72" t="e">
        <f t="shared" si="89"/>
        <v>#VALUE!</v>
      </c>
      <c r="L87" s="43" t="e">
        <f t="shared" si="90"/>
        <v>#VALUE!</v>
      </c>
      <c r="M87" s="6" t="e" cm="1">
        <f t="array" ref="M87">(_xll.BDP(B87,"RT_PX_CHG_NET_1D"))*100</f>
        <v>#VALUE!</v>
      </c>
      <c r="N87" s="55" t="e">
        <f t="shared" si="85"/>
        <v>#VALUE!</v>
      </c>
      <c r="O87" s="55" t="e">
        <f t="shared" si="86"/>
        <v>#VALUE!</v>
      </c>
      <c r="P87" s="6" t="e" cm="1">
        <f t="array" ref="P87">(_xll.BDP(B87,"CHG_NET_5D"))*100</f>
        <v>#VALUE!</v>
      </c>
      <c r="Q87" s="6" t="e" cm="1">
        <f t="array" ref="Q87">(_xll.BDP(B87,"INTERVAL_NET_CHANGE", "START_DATE_OVERRIDE=20221005"))*100</f>
        <v>#VALUE!</v>
      </c>
      <c r="S87" s="36" t="e">
        <f t="shared" si="87"/>
        <v>#VALUE!</v>
      </c>
      <c r="T87" s="6" t="e">
        <f>IF(S87="N/A","N/A",(H87-$H$59)*100)</f>
        <v>#VALUE!</v>
      </c>
      <c r="U87" s="6" t="e">
        <f>IF(S87="N/A","N/A",(H87-$H$60)*100)</f>
        <v>#VALUE!</v>
      </c>
      <c r="V87" s="6" t="e">
        <f>IF(S87="N/A","N/A",(H87-$H$61)*100)</f>
        <v>#VALUE!</v>
      </c>
      <c r="W87" s="6" t="e">
        <f>IF(S87="N/A","N/A",(H87-$H$62)*100)</f>
        <v>#VALUE!</v>
      </c>
      <c r="X87" s="6" t="e">
        <f>IF(S87="N/A","N/A",(H87-$H$63)*100)</f>
        <v>#VALUE!</v>
      </c>
      <c r="Y87" s="6" t="e">
        <f>IF(S87="N/A","N/A",(H87-$H$64)*100)</f>
        <v>#VALUE!</v>
      </c>
      <c r="Z87" s="29" t="e">
        <f>IF(S87="N/A","N/A",(H87-$H$65)*100)</f>
        <v>#VALUE!</v>
      </c>
      <c r="AA87" s="6" t="e">
        <f>IF(S88="N/A","N/A",((H88-$H$65)-(J88-$J$65))*100)</f>
        <v>#VALUE!</v>
      </c>
    </row>
    <row r="88" spans="2:27" x14ac:dyDescent="0.25">
      <c r="B88" s="25" t="s">
        <v>171</v>
      </c>
      <c r="C88" s="44" t="str">
        <f>_xll.BDP(B88,"SW_EFF_DT")</f>
        <v>#N/A Invalid Security</v>
      </c>
      <c r="D88" s="44" t="str">
        <f>_xll.BDP(B88,"MATURITY")</f>
        <v>#N/A Invalid Security</v>
      </c>
      <c r="E88" s="61"/>
      <c r="F88" s="92"/>
      <c r="G88" s="50" t="e">
        <f t="shared" si="84"/>
        <v>#VALUE!</v>
      </c>
      <c r="H88" s="71" t="str" cm="1">
        <f t="array" ref="H88">_xll.BDP(B88,"LAST_PRICE")</f>
        <v>#N/A Invalid Security</v>
      </c>
      <c r="I88" s="27" t="e">
        <f t="shared" si="92"/>
        <v>#VALUE!</v>
      </c>
      <c r="J88" s="26" t="str" cm="1">
        <f t="array" ref="J88">_xll.BDP(B88, "PX_YEST_CLOSE")</f>
        <v>#N/A Invalid Security</v>
      </c>
      <c r="K88" s="72" t="e">
        <f t="shared" si="89"/>
        <v>#VALUE!</v>
      </c>
      <c r="L88" s="43" t="e">
        <f t="shared" si="90"/>
        <v>#VALUE!</v>
      </c>
      <c r="M88" s="6" t="e" cm="1">
        <f t="array" ref="M88">(_xll.BDP(B88,"RT_PX_CHG_NET_1D"))*100</f>
        <v>#VALUE!</v>
      </c>
      <c r="N88" s="55" t="e">
        <f t="shared" si="85"/>
        <v>#VALUE!</v>
      </c>
      <c r="O88" s="55" t="e">
        <f t="shared" si="86"/>
        <v>#VALUE!</v>
      </c>
      <c r="P88" s="6" t="e" cm="1">
        <f t="array" ref="P88">(_xll.BDP(B88,"CHG_NET_5D"))*100</f>
        <v>#VALUE!</v>
      </c>
      <c r="Q88" s="6" t="e" cm="1">
        <f t="array" ref="Q88">(_xll.BDP(B88,"INTERVAL_NET_CHANGE", "START_DATE_OVERRIDE=20221005"))*100</f>
        <v>#VALUE!</v>
      </c>
      <c r="S88" s="36" t="e">
        <f t="shared" si="87"/>
        <v>#VALUE!</v>
      </c>
      <c r="T88" s="6" t="e">
        <f>IF(S88="N/A","N/A",(H88-$H$59)*100)</f>
        <v>#VALUE!</v>
      </c>
      <c r="U88" s="6" t="e">
        <f>IF(S88="N/A","N/A",(H88-$H$60)*100)</f>
        <v>#VALUE!</v>
      </c>
      <c r="V88" s="6" t="e">
        <f>IF(S88="N/A","N/A",(H88-$H$61)*100)</f>
        <v>#VALUE!</v>
      </c>
      <c r="W88" s="6" t="e">
        <f>IF(S88="N/A","N/A",(H88-$H$62)*100)</f>
        <v>#VALUE!</v>
      </c>
      <c r="X88" s="6" t="e">
        <f>IF(S88="N/A","N/A",(H88-$H$63)*100)</f>
        <v>#VALUE!</v>
      </c>
      <c r="Y88" s="6" t="e">
        <f>IF(S88="N/A","N/A",(H88-$H$64)*100)</f>
        <v>#VALUE!</v>
      </c>
      <c r="Z88" s="6" t="e">
        <f>IF(S88="N/A","N/A",(H88-$H$65)*100)</f>
        <v>#VALUE!</v>
      </c>
      <c r="AA88" s="29" t="e">
        <f>IF(S88="N/A","N/A",(H88-$H$66)*100)</f>
        <v>#VALUE!</v>
      </c>
    </row>
    <row r="89" spans="2:27" x14ac:dyDescent="0.25">
      <c r="O89" s="48"/>
    </row>
    <row r="90" spans="2:27" x14ac:dyDescent="0.25">
      <c r="B90" s="95" t="s">
        <v>182</v>
      </c>
      <c r="C90" s="95"/>
      <c r="D90" s="96" t="s">
        <v>173</v>
      </c>
      <c r="E90" s="96"/>
      <c r="F90" s="96"/>
      <c r="G90" s="96"/>
      <c r="H90" s="75" cm="1">
        <f t="array" ref="H90">_xll.BDP(D90,"LAST_PRICE")</f>
        <v>3.6419999999999999</v>
      </c>
      <c r="I90" s="9"/>
      <c r="J90" s="37"/>
      <c r="K90" s="78"/>
      <c r="L90" s="78"/>
      <c r="M90" s="9"/>
      <c r="N90" s="9"/>
      <c r="O90" s="49"/>
      <c r="P90" s="9"/>
      <c r="Q90" s="9"/>
      <c r="R90" s="9"/>
      <c r="S90" s="9"/>
      <c r="T90" s="19" t="s">
        <v>183</v>
      </c>
      <c r="U90" s="9"/>
      <c r="V90" s="8"/>
      <c r="W90" s="9"/>
      <c r="X90" s="9"/>
      <c r="Y90" s="9"/>
      <c r="Z90" s="9"/>
      <c r="AA90" s="9"/>
    </row>
    <row r="91" spans="2:27" ht="19.5" customHeight="1" x14ac:dyDescent="0.25">
      <c r="B91" s="21" t="s">
        <v>3</v>
      </c>
      <c r="C91" s="22" t="s">
        <v>156</v>
      </c>
      <c r="D91" s="21" t="s">
        <v>1</v>
      </c>
      <c r="E91" s="60"/>
      <c r="F91" s="90" t="s">
        <v>136</v>
      </c>
      <c r="G91" s="21" t="s">
        <v>13</v>
      </c>
      <c r="H91" s="74" t="s">
        <v>2</v>
      </c>
      <c r="I91" s="22" t="s">
        <v>96</v>
      </c>
      <c r="J91" s="22" t="s">
        <v>50</v>
      </c>
      <c r="K91" s="77" t="s">
        <v>134</v>
      </c>
      <c r="L91" s="77" t="s">
        <v>139</v>
      </c>
      <c r="M91" s="22" t="s">
        <v>138</v>
      </c>
      <c r="N91" s="22" t="s">
        <v>132</v>
      </c>
      <c r="O91" s="22" t="s">
        <v>133</v>
      </c>
      <c r="P91" s="22" t="s">
        <v>16</v>
      </c>
      <c r="Q91" s="22" t="s">
        <v>49</v>
      </c>
      <c r="T91" s="35" t="e">
        <f>G92</f>
        <v>#VALUE!</v>
      </c>
      <c r="U91" s="35" t="e">
        <f>G93</f>
        <v>#VALUE!</v>
      </c>
      <c r="V91" s="35" t="e">
        <f>G94</f>
        <v>#VALUE!</v>
      </c>
      <c r="W91" s="35" t="e">
        <f>G95</f>
        <v>#VALUE!</v>
      </c>
      <c r="X91" s="35" t="e">
        <f>G96</f>
        <v>#VALUE!</v>
      </c>
      <c r="Y91" s="35" t="e">
        <f>G97</f>
        <v>#VALUE!</v>
      </c>
      <c r="Z91" s="35" t="e">
        <f>G98</f>
        <v>#VALUE!</v>
      </c>
      <c r="AA91" s="35" t="e">
        <f>G99</f>
        <v>#VALUE!</v>
      </c>
    </row>
    <row r="92" spans="2:27" x14ac:dyDescent="0.25">
      <c r="B92" s="25" t="s">
        <v>174</v>
      </c>
      <c r="C92" s="44" t="str">
        <f>_xll.BDP(B92,"SW_EFF_DT")</f>
        <v>#N/A Field Not Applicable</v>
      </c>
      <c r="D92" s="44" t="str">
        <f>_xll.BDP(B92,"MATURITY")</f>
        <v>#N/A Field Not Applicable</v>
      </c>
      <c r="E92" s="61"/>
      <c r="F92" s="91"/>
      <c r="G92" s="50" t="e">
        <f>VLOOKUP(MONTH(C92),MonthIndex,2,FALSE)&amp;" "&amp; RIGHT(YEAR(C92),2)</f>
        <v>#VALUE!</v>
      </c>
      <c r="H92" s="71" cm="1">
        <f t="array" ref="H92">_xll.BDP(B92,"LAST_PRICE")</f>
        <v>3.613</v>
      </c>
      <c r="I92" s="27">
        <f>H92-H90</f>
        <v>-2.8999999999999915E-2</v>
      </c>
      <c r="J92" s="26" cm="1">
        <f t="array" ref="J92">_xll.BDP(B92, "PX_YEST_CLOSE")</f>
        <v>3.6120000000000001</v>
      </c>
      <c r="K92" s="72">
        <f t="array" ref="K92">(H92-$H$90)*100</f>
        <v>-2.8999999999999915</v>
      </c>
      <c r="L92" s="43">
        <f>(H92-$H$90)*100</f>
        <v>-2.8999999999999915</v>
      </c>
      <c r="M92" s="6" cm="1">
        <f t="array" ref="M92">(_xll.BDP(B92,"RT_PX_CHG_NET_1D"))*100</f>
        <v>0.1</v>
      </c>
      <c r="N92" s="55">
        <f t="shared" ref="N92:N99" si="94">1-O92</f>
        <v>0.11599999999999966</v>
      </c>
      <c r="O92" s="55">
        <f t="shared" ref="O92:O99" si="95">IF((L92 - ROUNDDOWN(L92/25,0) *25)/25&gt;=0,(L92 - ROUNDDOWN(L92/25,0) *25)/25, 1 + (L92 - ROUNDDOWN(L92/25,0) *25)/25)</f>
        <v>0.88400000000000034</v>
      </c>
      <c r="P92" s="6" cm="1">
        <f t="array" ref="P92">(_xll.BDP(B92,"CHG_NET_5D"))*100</f>
        <v>1.3</v>
      </c>
      <c r="Q92" s="6" cm="1">
        <f t="array" ref="Q92">(_xll.BDP(B92,"INTERVAL_NET_CHANGE", "START_DATE_OVERRIDE=20221005"))*100</f>
        <v>16.8</v>
      </c>
      <c r="S92" s="36" t="e">
        <f t="shared" ref="S92:S99" si="96">G92</f>
        <v>#VALUE!</v>
      </c>
      <c r="T92" s="29">
        <f t="shared" ref="T92:T96" si="97">(H92-$H$59)*100</f>
        <v>-189.7</v>
      </c>
      <c r="U92" s="6">
        <f>((H93-$H$59)-(J93-$J$59))*100</f>
        <v>0</v>
      </c>
      <c r="V92" s="6">
        <f>((H94-$H$59)-(J94-$J$59))*100</f>
        <v>-9.9999999999988987E-2</v>
      </c>
      <c r="W92" s="6">
        <f>((H95-$H$59)-(J95-$J$59))*100</f>
        <v>-9.9999999999988987E-2</v>
      </c>
      <c r="X92" s="6">
        <f>((H96-$H$59)-(J96-$J$59))*100</f>
        <v>0</v>
      </c>
      <c r="Y92" s="6" t="e">
        <f>IF(S97="N/A","N/A",((H97-$H$59)-(J97-$J$59))*100)</f>
        <v>#VALUE!</v>
      </c>
      <c r="Z92" s="6" t="e">
        <f>IF(S98="N/A","N/A",((H98-$H$59)-(J98-$J$59))*100)</f>
        <v>#VALUE!</v>
      </c>
      <c r="AA92" s="6" t="e">
        <f>IF(S99="N/A","N/A",((H99-$H$59)-(J99-$J$59))*100)</f>
        <v>#VALUE!</v>
      </c>
    </row>
    <row r="93" spans="2:27" x14ac:dyDescent="0.25">
      <c r="B93" s="25" t="s">
        <v>175</v>
      </c>
      <c r="C93" s="44" t="str">
        <f>_xll.BDP(B93,"SW_EFF_DT")</f>
        <v>#N/A Field Not Applicable</v>
      </c>
      <c r="D93" s="44" t="str">
        <f>_xll.BDP(B93,"MATURITY")</f>
        <v>#N/A Field Not Applicable</v>
      </c>
      <c r="E93" s="61"/>
      <c r="F93" s="91"/>
      <c r="G93" s="50" t="e">
        <f>VLOOKUP(MONTH(C93),MonthIndex,2,FALSE)&amp;" "&amp; RIGHT(YEAR(C93),2)</f>
        <v>#VALUE!</v>
      </c>
      <c r="H93" s="71" cm="1">
        <f t="array" ref="H93">_xll.BDP(B93,"LAST_PRICE")</f>
        <v>3.4129999999999998</v>
      </c>
      <c r="I93" s="27">
        <f>H93-H92</f>
        <v>-0.20000000000000018</v>
      </c>
      <c r="J93" s="26" cm="1">
        <f t="array" ref="J93">_xll.BDP(B93, "PX_YEST_CLOSE")</f>
        <v>3.4129999999999998</v>
      </c>
      <c r="K93" s="72">
        <f t="array" ref="K93">(H93-$H$90)*100</f>
        <v>-22.900000000000009</v>
      </c>
      <c r="L93" s="43">
        <f t="shared" ref="L93:L99" si="98">(H93-H92)*100</f>
        <v>-20.000000000000018</v>
      </c>
      <c r="M93" s="6" cm="1">
        <f t="array" ref="M93">(_xll.BDP(B93,"RT_PX_CHG_NET_1D"))*100</f>
        <v>0</v>
      </c>
      <c r="N93" s="55">
        <f t="shared" si="94"/>
        <v>0.80000000000000071</v>
      </c>
      <c r="O93" s="55">
        <f t="shared" si="95"/>
        <v>0.19999999999999929</v>
      </c>
      <c r="P93" s="6" cm="1">
        <f t="array" ref="P93">(_xll.BDP(B93,"CHG_NET_5D"))*100</f>
        <v>1.7999999999999998</v>
      </c>
      <c r="Q93" s="6" cm="1">
        <f t="array" ref="Q93">(_xll.BDP(B93,"INTERVAL_NET_CHANGE", "START_DATE_OVERRIDE=20221005"))*100</f>
        <v>-27.900000000000002</v>
      </c>
      <c r="S93" s="36" t="e">
        <f t="shared" si="96"/>
        <v>#VALUE!</v>
      </c>
      <c r="T93" s="6">
        <f t="shared" si="97"/>
        <v>-209.7</v>
      </c>
      <c r="U93" s="29">
        <f t="shared" ref="U93:U96" si="99">(H93-$H$60)*100</f>
        <v>-206.70000000000007</v>
      </c>
      <c r="V93" s="6">
        <f>((H94-$H$60)-(J94-$J$60))*100</f>
        <v>0.19999999999993356</v>
      </c>
      <c r="W93" s="6">
        <f>((H95-$H$60)-(J95-$J$60))*100</f>
        <v>0.19999999999993356</v>
      </c>
      <c r="X93" s="6">
        <f>((H96-$H$60)-(J96-$J$60))*100</f>
        <v>0.29999999999992255</v>
      </c>
      <c r="Y93" s="6" t="e">
        <f>IF(S97="N/A","N/A",((H97-$H$60)-(J97-$J$60))*100)</f>
        <v>#VALUE!</v>
      </c>
      <c r="Z93" s="6" t="e">
        <f>IF(S98="N/A","N/A",((H98-$H$60)-(J98-$J$60))*100)</f>
        <v>#VALUE!</v>
      </c>
      <c r="AA93" s="6" t="e">
        <f>IF(S99="N/A","N/A",((H99-$H$60)-(J99-$J$60))*100)</f>
        <v>#VALUE!</v>
      </c>
    </row>
    <row r="94" spans="2:27" x14ac:dyDescent="0.25">
      <c r="B94" s="25" t="s">
        <v>176</v>
      </c>
      <c r="C94" s="44" t="str">
        <f>_xll.BDP(B94,"SW_EFF_DT")</f>
        <v>#N/A Field Not Applicable</v>
      </c>
      <c r="D94" s="44" t="str">
        <f>_xll.BDP(B94,"MATURITY")</f>
        <v>#N/A Field Not Applicable</v>
      </c>
      <c r="E94" s="61"/>
      <c r="F94" s="91"/>
      <c r="G94" s="50" t="e">
        <f>VLOOKUP(MONTH(C94),MonthIndex,2,FALSE)&amp;" "&amp; RIGHT(YEAR(C94),2)</f>
        <v>#VALUE!</v>
      </c>
      <c r="H94" s="71" cm="1">
        <f t="array" ref="H94">_xll.BDP(B94,"LAST_PRICE")</f>
        <v>3.266</v>
      </c>
      <c r="I94" s="27">
        <f t="shared" ref="I94:I99" si="100">H94-H93</f>
        <v>-0.1469999999999998</v>
      </c>
      <c r="J94" s="26" cm="1">
        <f t="array" ref="J94">_xll.BDP(B94, "PX_YEST_CLOSE")</f>
        <v>3.2669999999999999</v>
      </c>
      <c r="K94" s="72">
        <f t="array" ref="K94">(H94-$H$90)*100</f>
        <v>-37.599999999999987</v>
      </c>
      <c r="L94" s="43">
        <f t="shared" si="98"/>
        <v>-14.69999999999998</v>
      </c>
      <c r="M94" s="6" cm="1">
        <f t="array" ref="M94">(_xll.BDP(B94,"RT_PX_CHG_NET_1D"))*100</f>
        <v>-0.1</v>
      </c>
      <c r="N94" s="55">
        <f t="shared" si="94"/>
        <v>0.58799999999999919</v>
      </c>
      <c r="O94" s="55">
        <f t="shared" si="95"/>
        <v>0.41200000000000081</v>
      </c>
      <c r="P94" s="6" cm="1">
        <f t="array" ref="P94">(_xll.BDP(B94,"CHG_NET_5D"))*100</f>
        <v>2.5</v>
      </c>
      <c r="Q94" s="6" cm="1">
        <f t="array" ref="Q94">(_xll.BDP(B94,"INTERVAL_NET_CHANGE", "START_DATE_OVERRIDE=20221005"))*100</f>
        <v>-58.4</v>
      </c>
      <c r="S94" s="36" t="e">
        <f t="shared" si="96"/>
        <v>#VALUE!</v>
      </c>
      <c r="T94" s="6">
        <f t="shared" si="97"/>
        <v>-224.39999999999998</v>
      </c>
      <c r="U94" s="6">
        <f t="shared" si="99"/>
        <v>-221.40000000000003</v>
      </c>
      <c r="V94" s="29">
        <f t="shared" ref="V94:V96" si="101">(H94-$H$61)*100</f>
        <v>-212.39999999999998</v>
      </c>
      <c r="W94" s="6">
        <f>((H95-$H$61)-(J95-$J$61))*100</f>
        <v>1.9000000000000572</v>
      </c>
      <c r="X94" s="6">
        <f>((H96-$H$61)-(J96-$J$61))*100</f>
        <v>2.0000000000000462</v>
      </c>
      <c r="Y94" s="6" t="e">
        <f>IF(S97="N/A","N/A",((H97-$H$61)-(J97-$J$61))*100)</f>
        <v>#VALUE!</v>
      </c>
      <c r="Z94" s="6" t="e">
        <f>IF(S98="N/A","N/A",((H98-$H$61)-(J98-$J$61))*100)</f>
        <v>#VALUE!</v>
      </c>
      <c r="AA94" s="6" t="e">
        <f>IF(S99="N/A","N/A",((H99-$H$61)-(J99-$J$61))*100)</f>
        <v>#VALUE!</v>
      </c>
    </row>
    <row r="95" spans="2:27" x14ac:dyDescent="0.25">
      <c r="B95" s="25" t="s">
        <v>177</v>
      </c>
      <c r="C95" s="44" t="str">
        <f>_xll.BDP(B95,"SW_EFF_DT")</f>
        <v>#N/A Field Not Applicable</v>
      </c>
      <c r="D95" s="44" t="str">
        <f>_xll.BDP(B95,"MATURITY")</f>
        <v>#N/A Field Not Applicable</v>
      </c>
      <c r="E95" s="61"/>
      <c r="F95" s="91"/>
      <c r="G95" s="50" t="e">
        <f>VLOOKUP(MONTH(C95),MonthIndex,2,FALSE)&amp;" "&amp; RIGHT(YEAR(C95),2)</f>
        <v>#VALUE!</v>
      </c>
      <c r="H95" s="71" cm="1">
        <f t="array" ref="H95">_xll.BDP(B95,"LAST_PRICE")</f>
        <v>3.0790000000000002</v>
      </c>
      <c r="I95" s="27">
        <f t="shared" si="100"/>
        <v>-0.18699999999999983</v>
      </c>
      <c r="J95" s="26" cm="1">
        <f t="array" ref="J95">_xll.BDP(B95, "PX_YEST_CLOSE")</f>
        <v>3.08</v>
      </c>
      <c r="K95" s="72">
        <f t="array" ref="K95">(H95-$H$90)*100</f>
        <v>-56.299999999999969</v>
      </c>
      <c r="L95" s="43">
        <f t="shared" si="98"/>
        <v>-18.699999999999982</v>
      </c>
      <c r="M95" s="6" cm="1">
        <f t="array" ref="M95">(_xll.BDP(B95,"RT_PX_CHG_NET_1D"))*100</f>
        <v>-0.1</v>
      </c>
      <c r="N95" s="55">
        <f t="shared" si="94"/>
        <v>0.74799999999999922</v>
      </c>
      <c r="O95" s="55">
        <f t="shared" si="95"/>
        <v>0.25200000000000078</v>
      </c>
      <c r="P95" s="6" cm="1">
        <f t="array" ref="P95">(_xll.BDP(B95,"CHG_NET_5D"))*100</f>
        <v>3.2</v>
      </c>
      <c r="Q95" s="6" cm="1">
        <f t="array" ref="Q95">(_xll.BDP(B95,"INTERVAL_NET_CHANGE", "START_DATE_OVERRIDE=20221005"))*100</f>
        <v>-69</v>
      </c>
      <c r="S95" s="36" t="e">
        <f t="shared" si="96"/>
        <v>#VALUE!</v>
      </c>
      <c r="T95" s="6">
        <f t="shared" si="97"/>
        <v>-243.09999999999997</v>
      </c>
      <c r="U95" s="6">
        <f t="shared" si="99"/>
        <v>-240.10000000000002</v>
      </c>
      <c r="V95" s="6">
        <f t="shared" si="101"/>
        <v>-231.09999999999994</v>
      </c>
      <c r="W95" s="29">
        <f>(H95-$H$62)*100</f>
        <v>-210.8</v>
      </c>
      <c r="X95" s="6">
        <f>((H96-$H$62)-(J96-$J$62))*100</f>
        <v>3.7999999999999368</v>
      </c>
      <c r="Y95" s="6" t="e">
        <f>IF(S97="N/A","N/A",((H97-$H$62)-(J97-$J$62))*100)</f>
        <v>#VALUE!</v>
      </c>
      <c r="Z95" s="6" t="e">
        <f>IF(S98="N/A","N/A",((H98-$H$62)-(J98-$J$62))*100)</f>
        <v>#VALUE!</v>
      </c>
      <c r="AA95" s="6" t="e">
        <f>IF(S99="N/A","N/A",((H99-$H$62)-(J99-$J$62))*100)</f>
        <v>#VALUE!</v>
      </c>
    </row>
    <row r="96" spans="2:27" x14ac:dyDescent="0.25">
      <c r="B96" s="25" t="s">
        <v>178</v>
      </c>
      <c r="C96" s="44" t="str">
        <f>_xll.BDP(B96,"SW_EFF_DT")</f>
        <v>#N/A Field Not Applicable</v>
      </c>
      <c r="D96" s="44" t="str">
        <f>_xll.BDP(B96,"MATURITY")</f>
        <v>#N/A Field Not Applicable</v>
      </c>
      <c r="E96" s="61"/>
      <c r="F96" s="91"/>
      <c r="G96" s="50" t="e">
        <f>VLOOKUP(MONTH(C96),MonthIndex,2,FALSE)&amp;" "&amp; RIGHT(YEAR(C96),2)</f>
        <v>#VALUE!</v>
      </c>
      <c r="H96" s="71" cm="1">
        <f t="array" ref="H96">_xll.BDP(B96,"LAST_PRICE")</f>
        <v>3.0270000000000001</v>
      </c>
      <c r="I96" s="27">
        <f t="shared" si="100"/>
        <v>-5.2000000000000046E-2</v>
      </c>
      <c r="J96" s="26" cm="1">
        <f t="array" ref="J96">_xll.BDP(B96, "PX_YEST_CLOSE")</f>
        <v>3.0270000000000001</v>
      </c>
      <c r="K96" s="72">
        <f t="array" ref="K96">(H96-$H$90)*100</f>
        <v>-61.499999999999979</v>
      </c>
      <c r="L96" s="43">
        <f t="shared" si="98"/>
        <v>-5.2000000000000046</v>
      </c>
      <c r="M96" s="6" cm="1">
        <f t="array" ref="M96">(_xll.BDP(B96,"RT_PX_CHG_NET_1D"))*100</f>
        <v>0</v>
      </c>
      <c r="N96" s="55">
        <f t="shared" si="94"/>
        <v>0.20800000000000018</v>
      </c>
      <c r="O96" s="55">
        <f t="shared" si="95"/>
        <v>0.79199999999999982</v>
      </c>
      <c r="P96" s="6" cm="1">
        <f t="array" ref="P96">(_xll.BDP(B96,"CHG_NET_5D"))*100</f>
        <v>-2.1</v>
      </c>
      <c r="Q96" s="6" cm="1">
        <f t="array" ref="Q96">(_xll.BDP(B96,"INTERVAL_NET_CHANGE", "START_DATE_OVERRIDE=20221005"))*100</f>
        <v>-28.4</v>
      </c>
      <c r="S96" s="36" t="e">
        <f t="shared" si="96"/>
        <v>#VALUE!</v>
      </c>
      <c r="T96" s="6">
        <f t="shared" si="97"/>
        <v>-248.29999999999995</v>
      </c>
      <c r="U96" s="6">
        <f t="shared" si="99"/>
        <v>-245.30000000000004</v>
      </c>
      <c r="V96" s="6">
        <f t="shared" si="101"/>
        <v>-236.29999999999995</v>
      </c>
      <c r="W96" s="6">
        <f>(H96-$H$62)*100</f>
        <v>-216</v>
      </c>
      <c r="X96" s="29">
        <f>(H96-$H$63)*100</f>
        <v>-192</v>
      </c>
      <c r="Y96" s="6" t="e">
        <f>IF(S97="N/A","N/A",((H97-$H$63)-(J97-$J$63))*100)</f>
        <v>#VALUE!</v>
      </c>
      <c r="Z96" s="6" t="e">
        <f>IF(S98="N/A","N/A",((H98-$H$63)-(J98-$J$63))*100)</f>
        <v>#VALUE!</v>
      </c>
      <c r="AA96" s="6" t="e">
        <f>IF(S99="N/A","N/A",((H99-$H$63)-(J99-$J$63))*100)</f>
        <v>#VALUE!</v>
      </c>
    </row>
    <row r="97" spans="2:27" x14ac:dyDescent="0.25">
      <c r="B97" s="25" t="s">
        <v>179</v>
      </c>
      <c r="C97" s="44" t="str">
        <f>_xll.BDP(B97,"SW_EFF_DT")</f>
        <v>#N/A Field Not Applicable</v>
      </c>
      <c r="D97" s="44" t="str">
        <f>_xll.BDP(B97,"MATURITY")</f>
        <v>#N/A Field Not Applicable</v>
      </c>
      <c r="E97" s="61"/>
      <c r="F97" s="91"/>
      <c r="G97" s="50" t="e">
        <f>VLOOKUP(MONTH(C97),MonthIndex,2,FALSE)&amp;" "&amp; RIGHT(YEAR(C97),2)</f>
        <v>#VALUE!</v>
      </c>
      <c r="H97" s="71" cm="1">
        <f t="array" ref="H97">_xll.BDP(B97,"LAST_PRICE")</f>
        <v>2.895</v>
      </c>
      <c r="I97" s="27">
        <f t="shared" si="100"/>
        <v>-0.13200000000000012</v>
      </c>
      <c r="J97" s="26" cm="1">
        <f t="array" ref="J97">_xll.BDP(B97, "PX_YEST_CLOSE")</f>
        <v>2.903</v>
      </c>
      <c r="K97" s="72">
        <f t="array" ref="K97">(H97-$H$90)*100</f>
        <v>-74.699999999999989</v>
      </c>
      <c r="L97" s="43">
        <f t="shared" si="98"/>
        <v>-13.200000000000012</v>
      </c>
      <c r="M97" s="6" cm="1">
        <f t="array" ref="M97">(_xll.BDP(B97,"RT_PX_CHG_NET_1D"))*100</f>
        <v>-0.8</v>
      </c>
      <c r="N97" s="55">
        <f t="shared" si="94"/>
        <v>0.52800000000000047</v>
      </c>
      <c r="O97" s="55">
        <f t="shared" si="95"/>
        <v>0.47199999999999953</v>
      </c>
      <c r="P97" s="6" cm="1">
        <f t="array" ref="P97">(_xll.BDP(B97,"CHG_NET_5D"))*100</f>
        <v>-5.4</v>
      </c>
      <c r="Q97" s="6" cm="1">
        <f t="array" ref="Q97">(_xll.BDP(B97,"INTERVAL_NET_CHANGE", "START_DATE_OVERRIDE=20221005"))*100</f>
        <v>6.8000000000000007</v>
      </c>
      <c r="S97" s="36" t="e">
        <f t="shared" si="96"/>
        <v>#VALUE!</v>
      </c>
      <c r="T97" s="6" t="e">
        <f>IF(S97="N/A","N/A",(H97-$H$59)*100)</f>
        <v>#VALUE!</v>
      </c>
      <c r="U97" s="6" t="e">
        <f>IF(S97="N/A","N/A",(H97-$H$60)*100)</f>
        <v>#VALUE!</v>
      </c>
      <c r="V97" s="6" t="e">
        <f>IF(S97="N/A","N/A",(H97-$H$61)*100)</f>
        <v>#VALUE!</v>
      </c>
      <c r="W97" s="6" t="e">
        <f>IF(S97="N/A","N/A",(H97-$H$62)*100)</f>
        <v>#VALUE!</v>
      </c>
      <c r="X97" s="6" t="e">
        <f>IF(S97="N/A","N/A",(H97-$H$63)*100)</f>
        <v>#VALUE!</v>
      </c>
      <c r="Y97" s="29" t="e">
        <f>IF(S97="N/A","N/A",(H97-$H$64)*100)</f>
        <v>#VALUE!</v>
      </c>
      <c r="Z97" s="6" t="e">
        <f>IF(S98="N/A","N/A",((H98-$H$64)-(J98-$J$64))*100)</f>
        <v>#VALUE!</v>
      </c>
      <c r="AA97" s="6" t="e">
        <f>IF(S99="N/A","N/A",((H99-$H$64)-(J99-$J$64))*100)</f>
        <v>#VALUE!</v>
      </c>
    </row>
    <row r="98" spans="2:27" x14ac:dyDescent="0.25">
      <c r="B98" s="25" t="s">
        <v>180</v>
      </c>
      <c r="C98" s="44" t="str">
        <f>_xll.BDP(B98,"SW_EFF_DT")</f>
        <v>#N/A Invalid Security</v>
      </c>
      <c r="D98" s="44" t="str">
        <f>_xll.BDP(B98,"MATURITY")</f>
        <v>#N/A Invalid Security</v>
      </c>
      <c r="E98" s="61"/>
      <c r="F98" s="91"/>
      <c r="G98" s="50" t="e">
        <f t="shared" ref="G92:G99" si="102">VLOOKUP(MONTH(C98),MonthIndex,2,FALSE)&amp;" "&amp; RIGHT(YEAR(C98),2)</f>
        <v>#VALUE!</v>
      </c>
      <c r="H98" s="71" t="str" cm="1">
        <f t="array" ref="H98">_xll.BDP(B98,"LAST_PRICE")</f>
        <v>#N/A Invalid Security</v>
      </c>
      <c r="I98" s="27" t="e">
        <f t="shared" si="100"/>
        <v>#VALUE!</v>
      </c>
      <c r="J98" s="26" t="str" cm="1">
        <f t="array" ref="J98">_xll.BDP(B98, "PX_YEST_CLOSE")</f>
        <v>#N/A Invalid Security</v>
      </c>
      <c r="K98" s="72" t="e">
        <f t="array" ref="K98">(H98-$H$90)*100</f>
        <v>#VALUE!</v>
      </c>
      <c r="L98" s="43" t="e">
        <f t="shared" si="98"/>
        <v>#VALUE!</v>
      </c>
      <c r="M98" s="6" t="e" cm="1">
        <f t="array" ref="M98">(_xll.BDP(B98,"RT_PX_CHG_NET_1D"))*100</f>
        <v>#VALUE!</v>
      </c>
      <c r="N98" s="55" t="e">
        <f t="shared" si="94"/>
        <v>#VALUE!</v>
      </c>
      <c r="O98" s="55" t="e">
        <f t="shared" si="95"/>
        <v>#VALUE!</v>
      </c>
      <c r="P98" s="6" t="e" cm="1">
        <f t="array" ref="P98">(_xll.BDP(B98,"CHG_NET_5D"))*100</f>
        <v>#VALUE!</v>
      </c>
      <c r="Q98" s="6" t="e" cm="1">
        <f t="array" ref="Q98">(_xll.BDP(B98,"INTERVAL_NET_CHANGE", "START_DATE_OVERRIDE=20221005"))*100</f>
        <v>#VALUE!</v>
      </c>
      <c r="S98" s="36" t="e">
        <f t="shared" si="96"/>
        <v>#VALUE!</v>
      </c>
      <c r="T98" s="6" t="e">
        <f>IF(S98="N/A","N/A",(H98-$H$59)*100)</f>
        <v>#VALUE!</v>
      </c>
      <c r="U98" s="6" t="e">
        <f>IF(S98="N/A","N/A",(H98-$H$60)*100)</f>
        <v>#VALUE!</v>
      </c>
      <c r="V98" s="6" t="e">
        <f>IF(S98="N/A","N/A",(H98-$H$61)*100)</f>
        <v>#VALUE!</v>
      </c>
      <c r="W98" s="6" t="e">
        <f>IF(S98="N/A","N/A",(H98-$H$62)*100)</f>
        <v>#VALUE!</v>
      </c>
      <c r="X98" s="6" t="e">
        <f>IF(S98="N/A","N/A",(H98-$H$63)*100)</f>
        <v>#VALUE!</v>
      </c>
      <c r="Y98" s="6" t="e">
        <f>IF(S98="N/A","N/A",(H98-$H$64)*100)</f>
        <v>#VALUE!</v>
      </c>
      <c r="Z98" s="29" t="e">
        <f>IF(S98="N/A","N/A",(H98-$H$65)*100)</f>
        <v>#VALUE!</v>
      </c>
      <c r="AA98" s="6" t="e">
        <f>IF(S99="N/A","N/A",((H99-$H$65)-(J99-$J$65))*100)</f>
        <v>#VALUE!</v>
      </c>
    </row>
    <row r="99" spans="2:27" x14ac:dyDescent="0.25">
      <c r="B99" s="25" t="s">
        <v>181</v>
      </c>
      <c r="C99" s="44" t="str">
        <f>_xll.BDP(B99,"SW_EFF_DT")</f>
        <v>#N/A Invalid Security</v>
      </c>
      <c r="D99" s="44" t="str">
        <f>_xll.BDP(B99,"MATURITY")</f>
        <v>#N/A Invalid Security</v>
      </c>
      <c r="E99" s="61"/>
      <c r="F99" s="92"/>
      <c r="G99" s="50" t="e">
        <f t="shared" si="102"/>
        <v>#VALUE!</v>
      </c>
      <c r="H99" s="71" t="str" cm="1">
        <f t="array" ref="H99">_xll.BDP(B99,"LAST_PRICE")</f>
        <v>#N/A Invalid Security</v>
      </c>
      <c r="I99" s="27" t="e">
        <f t="shared" si="100"/>
        <v>#VALUE!</v>
      </c>
      <c r="J99" s="26" t="str" cm="1">
        <f t="array" ref="J99">_xll.BDP(B99, "PX_YEST_CLOSE")</f>
        <v>#N/A Invalid Security</v>
      </c>
      <c r="K99" s="72" t="e">
        <f t="array" ref="K99">(H99-$H$90)*100</f>
        <v>#VALUE!</v>
      </c>
      <c r="L99" s="43" t="e">
        <f t="shared" si="98"/>
        <v>#VALUE!</v>
      </c>
      <c r="M99" s="6" t="e" cm="1">
        <f t="array" ref="M99">(_xll.BDP(B99,"RT_PX_CHG_NET_1D"))*100</f>
        <v>#VALUE!</v>
      </c>
      <c r="N99" s="55" t="e">
        <f t="shared" si="94"/>
        <v>#VALUE!</v>
      </c>
      <c r="O99" s="55" t="e">
        <f t="shared" si="95"/>
        <v>#VALUE!</v>
      </c>
      <c r="P99" s="6" t="e" cm="1">
        <f t="array" ref="P99">(_xll.BDP(B99,"CHG_NET_5D"))*100</f>
        <v>#VALUE!</v>
      </c>
      <c r="Q99" s="6" t="e" cm="1">
        <f t="array" ref="Q99">(_xll.BDP(B99,"INTERVAL_NET_CHANGE", "START_DATE_OVERRIDE=20221005"))*100</f>
        <v>#VALUE!</v>
      </c>
      <c r="S99" s="36" t="e">
        <f t="shared" si="96"/>
        <v>#VALUE!</v>
      </c>
      <c r="T99" s="6" t="e">
        <f>IF(S99="N/A","N/A",(H99-$H$59)*100)</f>
        <v>#VALUE!</v>
      </c>
      <c r="U99" s="6" t="e">
        <f>IF(S99="N/A","N/A",(H99-$H$60)*100)</f>
        <v>#VALUE!</v>
      </c>
      <c r="V99" s="6" t="e">
        <f>IF(S99="N/A","N/A",(H99-$H$61)*100)</f>
        <v>#VALUE!</v>
      </c>
      <c r="W99" s="6" t="e">
        <f>IF(S99="N/A","N/A",(H99-$H$62)*100)</f>
        <v>#VALUE!</v>
      </c>
      <c r="X99" s="6" t="e">
        <f>IF(S99="N/A","N/A",(H99-$H$63)*100)</f>
        <v>#VALUE!</v>
      </c>
      <c r="Y99" s="6" t="e">
        <f>IF(S99="N/A","N/A",(H99-$H$64)*100)</f>
        <v>#VALUE!</v>
      </c>
      <c r="Z99" s="6" t="e">
        <f>IF(S99="N/A","N/A",(H99-$H$65)*100)</f>
        <v>#VALUE!</v>
      </c>
      <c r="AA99" s="29" t="e">
        <f>IF(S99="N/A","N/A",(H99-$H$66)*100)</f>
        <v>#VALUE!</v>
      </c>
    </row>
    <row r="100" spans="2:27" x14ac:dyDescent="0.25">
      <c r="O100" s="48"/>
    </row>
    <row r="101" spans="2:27" x14ac:dyDescent="0.25">
      <c r="B101" s="95" t="s">
        <v>184</v>
      </c>
      <c r="C101" s="95"/>
      <c r="D101" s="96" t="s">
        <v>185</v>
      </c>
      <c r="E101" s="96"/>
      <c r="F101" s="96"/>
      <c r="G101" s="96"/>
      <c r="H101" s="75" t="str" cm="1">
        <f t="array" ref="H101">_xll.BDP(D101,"LAST_PRICE")</f>
        <v>#N/A Real Time</v>
      </c>
      <c r="I101" s="9"/>
      <c r="J101" s="37"/>
      <c r="K101" s="78"/>
      <c r="L101" s="78"/>
      <c r="M101" s="9"/>
      <c r="N101" s="9"/>
      <c r="O101" s="49"/>
      <c r="P101" s="9"/>
      <c r="Q101" s="9"/>
      <c r="R101" s="9"/>
      <c r="S101" s="9"/>
      <c r="T101" s="19" t="s">
        <v>194</v>
      </c>
      <c r="U101" s="9"/>
      <c r="V101" s="8"/>
      <c r="W101" s="9"/>
      <c r="X101" s="9"/>
      <c r="Y101" s="9"/>
      <c r="Z101" s="9"/>
      <c r="AA101" s="9"/>
    </row>
    <row r="102" spans="2:27" ht="30" x14ac:dyDescent="0.25">
      <c r="B102" s="21" t="s">
        <v>3</v>
      </c>
      <c r="C102" s="22" t="s">
        <v>156</v>
      </c>
      <c r="D102" s="21" t="s">
        <v>1</v>
      </c>
      <c r="E102" s="60"/>
      <c r="F102" s="90" t="s">
        <v>136</v>
      </c>
      <c r="G102" s="21" t="s">
        <v>13</v>
      </c>
      <c r="H102" s="74" t="s">
        <v>2</v>
      </c>
      <c r="I102" s="22" t="s">
        <v>96</v>
      </c>
      <c r="J102" s="22" t="s">
        <v>50</v>
      </c>
      <c r="K102" s="77" t="s">
        <v>134</v>
      </c>
      <c r="L102" s="77" t="s">
        <v>139</v>
      </c>
      <c r="M102" s="22" t="s">
        <v>138</v>
      </c>
      <c r="N102" s="22" t="s">
        <v>132</v>
      </c>
      <c r="O102" s="22" t="s">
        <v>133</v>
      </c>
      <c r="P102" s="22" t="s">
        <v>16</v>
      </c>
      <c r="Q102" s="22" t="s">
        <v>49</v>
      </c>
      <c r="T102" s="35" t="str">
        <f>G103</f>
        <v>Jun 24</v>
      </c>
      <c r="U102" s="35" t="str">
        <f>G104</f>
        <v>Sep 24</v>
      </c>
      <c r="V102" s="35" t="str">
        <f>G105</f>
        <v>Dec 24</v>
      </c>
      <c r="W102" s="35" t="str">
        <f>G106</f>
        <v>Mar 25</v>
      </c>
      <c r="X102" s="35" t="str">
        <f>G107</f>
        <v>Jun 25</v>
      </c>
      <c r="Y102" s="35" t="str">
        <f>G108</f>
        <v>Sep 25</v>
      </c>
      <c r="Z102" s="35" t="str">
        <f>G109</f>
        <v>Dec 25</v>
      </c>
      <c r="AA102" s="35" t="e">
        <f>G110</f>
        <v>#VALUE!</v>
      </c>
    </row>
    <row r="103" spans="2:27" x14ac:dyDescent="0.25">
      <c r="B103" s="25" t="s">
        <v>186</v>
      </c>
      <c r="C103" s="44" t="str">
        <f>_xll.BDP(B103,"SW_EFF_DT")</f>
        <v>21/06/2024</v>
      </c>
      <c r="D103" s="44" t="str">
        <f>_xll.BDP(B103,"MATURITY")</f>
        <v>27/09/2024</v>
      </c>
      <c r="E103" s="61"/>
      <c r="F103" s="91"/>
      <c r="G103" s="50" t="str">
        <f>VLOOKUP(MONTH(C103),MonthIndex,2,FALSE)&amp;" "&amp; RIGHT(YEAR(C103),2)</f>
        <v>Jun 24</v>
      </c>
      <c r="H103" s="71" t="str" cm="1">
        <f t="array" ref="H103">_xll.BDP(B103,"LAST_PRICE")</f>
        <v>#N/A N/A</v>
      </c>
      <c r="I103" s="27" t="e">
        <f>H103-H101</f>
        <v>#VALUE!</v>
      </c>
      <c r="J103" s="26" t="str" cm="1">
        <f t="array" ref="J103">_xll.BDP(B103, "PX_YEST_CLOSE")</f>
        <v>#N/A N/A</v>
      </c>
      <c r="K103" s="72" t="e">
        <f>(H103-$H$101)*100</f>
        <v>#VALUE!</v>
      </c>
      <c r="L103" s="43" t="e">
        <f>(H103-$H$101)*100</f>
        <v>#VALUE!</v>
      </c>
      <c r="M103" s="6" t="e" cm="1">
        <f t="array" ref="M103">(_xll.BDP(B103,"RT_PX_CHG_NET_1D"))*100</f>
        <v>#VALUE!</v>
      </c>
      <c r="N103" s="55" t="e">
        <f t="shared" ref="N103:N110" si="103">1-O103</f>
        <v>#VALUE!</v>
      </c>
      <c r="O103" s="55" t="e">
        <f t="shared" ref="O103:O110" si="104">IF((L103 - ROUNDDOWN(L103/25,0) *25)/25&gt;=0,(L103 - ROUNDDOWN(L103/25,0) *25)/25, 1 + (L103 - ROUNDDOWN(L103/25,0) *25)/25)</f>
        <v>#VALUE!</v>
      </c>
      <c r="P103" s="6" t="e" cm="1">
        <f t="array" ref="P103">(_xll.BDP(B103,"CHG_NET_5D"))*100</f>
        <v>#VALUE!</v>
      </c>
      <c r="Q103" s="6" t="e" cm="1">
        <f t="array" ref="Q103">(_xll.BDP(B103,"INTERVAL_NET_CHANGE", "START_DATE_OVERRIDE=20221005"))*100</f>
        <v>#VALUE!</v>
      </c>
      <c r="S103" s="36" t="str">
        <f t="shared" ref="S103:S110" si="105">G103</f>
        <v>Jun 24</v>
      </c>
      <c r="T103" s="29" t="e">
        <f t="shared" ref="T103:T107" si="106">(H103-$H$59)*100</f>
        <v>#VALUE!</v>
      </c>
      <c r="U103" s="6" t="e">
        <f>((H104-$H$59)-(J104-$J$59))*100</f>
        <v>#VALUE!</v>
      </c>
      <c r="V103" s="6" t="e">
        <f>((H105-$H$59)-(J105-$J$59))*100</f>
        <v>#VALUE!</v>
      </c>
      <c r="W103" s="6" t="e">
        <f>((H106-$H$59)-(J106-$J$59))*100</f>
        <v>#VALUE!</v>
      </c>
      <c r="X103" s="6" t="e">
        <f>((H107-$H$59)-(J107-$J$59))*100</f>
        <v>#VALUE!</v>
      </c>
      <c r="Y103" s="6" t="e">
        <f>IF(S108="N/A","N/A",((H108-$H$59)-(J108-$J$59))*100)</f>
        <v>#VALUE!</v>
      </c>
      <c r="Z103" s="6" t="e">
        <f>IF(S109="N/A","N/A",((H109-$H$59)-(J109-$J$59))*100)</f>
        <v>#VALUE!</v>
      </c>
      <c r="AA103" s="6" t="e">
        <f>IF(S110="N/A","N/A",((H110-$H$59)-(J110-$J$59))*100)</f>
        <v>#VALUE!</v>
      </c>
    </row>
    <row r="104" spans="2:27" x14ac:dyDescent="0.25">
      <c r="B104" s="25" t="s">
        <v>187</v>
      </c>
      <c r="C104" s="44" t="str">
        <f>_xll.BDP(B104,"SW_EFF_DT")</f>
        <v>27/09/2024</v>
      </c>
      <c r="D104" s="44" t="str">
        <f>_xll.BDP(B104,"MATURITY")</f>
        <v>13/12/2024</v>
      </c>
      <c r="E104" s="61"/>
      <c r="F104" s="91"/>
      <c r="G104" s="50" t="str">
        <f>VLOOKUP(MONTH(C104),MonthIndex,2,FALSE)&amp;" "&amp; RIGHT(YEAR(C104),2)</f>
        <v>Sep 24</v>
      </c>
      <c r="H104" s="71" t="str" cm="1">
        <f t="array" ref="H104">_xll.BDP(B104,"LAST_PRICE")</f>
        <v>#N/A N/A</v>
      </c>
      <c r="I104" s="27" t="e">
        <f>H104-H103</f>
        <v>#VALUE!</v>
      </c>
      <c r="J104" s="26" t="str" cm="1">
        <f t="array" ref="J104">_xll.BDP(B104, "PX_YEST_CLOSE")</f>
        <v>#N/A N/A</v>
      </c>
      <c r="K104" s="72" t="e">
        <f t="shared" ref="K104:K110" si="107">(H104-$H$101)*100</f>
        <v>#VALUE!</v>
      </c>
      <c r="L104" s="43" t="e">
        <f t="shared" ref="L104:L110" si="108">(H104-H103)*100</f>
        <v>#VALUE!</v>
      </c>
      <c r="M104" s="6" t="e" cm="1">
        <f t="array" ref="M104">(_xll.BDP(B104,"RT_PX_CHG_NET_1D"))*100</f>
        <v>#VALUE!</v>
      </c>
      <c r="N104" s="55" t="e">
        <f t="shared" si="103"/>
        <v>#VALUE!</v>
      </c>
      <c r="O104" s="55" t="e">
        <f t="shared" si="104"/>
        <v>#VALUE!</v>
      </c>
      <c r="P104" s="6" t="e" cm="1">
        <f t="array" ref="P104">(_xll.BDP(B104,"CHG_NET_5D"))*100</f>
        <v>#VALUE!</v>
      </c>
      <c r="Q104" s="6" t="e" cm="1">
        <f t="array" ref="Q104">(_xll.BDP(B104,"INTERVAL_NET_CHANGE", "START_DATE_OVERRIDE=20221005"))*100</f>
        <v>#VALUE!</v>
      </c>
      <c r="S104" s="36" t="str">
        <f t="shared" si="105"/>
        <v>Sep 24</v>
      </c>
      <c r="T104" s="6" t="e">
        <f t="shared" si="106"/>
        <v>#VALUE!</v>
      </c>
      <c r="U104" s="29" t="e">
        <f t="shared" ref="U104:U107" si="109">(H104-$H$60)*100</f>
        <v>#VALUE!</v>
      </c>
      <c r="V104" s="6" t="e">
        <f>((H105-$H$60)-(J105-$J$60))*100</f>
        <v>#VALUE!</v>
      </c>
      <c r="W104" s="6" t="e">
        <f>((H106-$H$60)-(J106-$J$60))*100</f>
        <v>#VALUE!</v>
      </c>
      <c r="X104" s="6" t="e">
        <f>((H107-$H$60)-(J107-$J$60))*100</f>
        <v>#VALUE!</v>
      </c>
      <c r="Y104" s="6" t="e">
        <f>IF(S108="N/A","N/A",((H108-$H$60)-(J108-$J$60))*100)</f>
        <v>#VALUE!</v>
      </c>
      <c r="Z104" s="6" t="e">
        <f>IF(S109="N/A","N/A",((H109-$H$60)-(J109-$J$60))*100)</f>
        <v>#VALUE!</v>
      </c>
      <c r="AA104" s="6" t="e">
        <f>IF(S110="N/A","N/A",((H110-$H$60)-(J110-$J$60))*100)</f>
        <v>#VALUE!</v>
      </c>
    </row>
    <row r="105" spans="2:27" x14ac:dyDescent="0.25">
      <c r="B105" s="25" t="s">
        <v>188</v>
      </c>
      <c r="C105" s="44" t="str">
        <f>_xll.BDP(B105,"SW_EFF_DT")</f>
        <v>13/12/2024</v>
      </c>
      <c r="D105" s="44" t="str">
        <f>_xll.BDP(B105,"MATURITY")</f>
        <v>21/03/2025</v>
      </c>
      <c r="E105" s="61"/>
      <c r="F105" s="91"/>
      <c r="G105" s="50" t="str">
        <f>VLOOKUP(MONTH(C105),MonthIndex,2,FALSE)&amp;" "&amp; RIGHT(YEAR(C105),2)</f>
        <v>Dec 24</v>
      </c>
      <c r="H105" s="71" t="str" cm="1">
        <f t="array" ref="H105">_xll.BDP(B105,"LAST_PRICE")</f>
        <v>#N/A N/A</v>
      </c>
      <c r="I105" s="27" t="e">
        <f t="shared" ref="I105:I110" si="110">H105-H104</f>
        <v>#VALUE!</v>
      </c>
      <c r="J105" s="26" t="str" cm="1">
        <f t="array" ref="J105">_xll.BDP(B105, "PX_YEST_CLOSE")</f>
        <v>#N/A N/A</v>
      </c>
      <c r="K105" s="72" t="e">
        <f t="shared" si="107"/>
        <v>#VALUE!</v>
      </c>
      <c r="L105" s="43" t="e">
        <f t="shared" si="108"/>
        <v>#VALUE!</v>
      </c>
      <c r="M105" s="6" t="e" cm="1">
        <f t="array" ref="M105">(_xll.BDP(B105,"RT_PX_CHG_NET_1D"))*100</f>
        <v>#VALUE!</v>
      </c>
      <c r="N105" s="55" t="e">
        <f t="shared" si="103"/>
        <v>#VALUE!</v>
      </c>
      <c r="O105" s="55" t="e">
        <f t="shared" si="104"/>
        <v>#VALUE!</v>
      </c>
      <c r="P105" s="6" t="e" cm="1">
        <f t="array" ref="P105">(_xll.BDP(B105,"CHG_NET_5D"))*100</f>
        <v>#VALUE!</v>
      </c>
      <c r="Q105" s="6" t="e" cm="1">
        <f t="array" ref="Q105">(_xll.BDP(B105,"INTERVAL_NET_CHANGE", "START_DATE_OVERRIDE=20221005"))*100</f>
        <v>#VALUE!</v>
      </c>
      <c r="S105" s="36" t="str">
        <f t="shared" si="105"/>
        <v>Dec 24</v>
      </c>
      <c r="T105" s="6" t="e">
        <f t="shared" si="106"/>
        <v>#VALUE!</v>
      </c>
      <c r="U105" s="6" t="e">
        <f t="shared" si="109"/>
        <v>#VALUE!</v>
      </c>
      <c r="V105" s="29" t="e">
        <f t="shared" ref="V105:V107" si="111">(H105-$H$61)*100</f>
        <v>#VALUE!</v>
      </c>
      <c r="W105" s="6" t="e">
        <f>((H106-$H$61)-(J106-$J$61))*100</f>
        <v>#VALUE!</v>
      </c>
      <c r="X105" s="6" t="e">
        <f>((H107-$H$61)-(J107-$J$61))*100</f>
        <v>#VALUE!</v>
      </c>
      <c r="Y105" s="6" t="e">
        <f>IF(S108="N/A","N/A",((H108-$H$61)-(J108-$J$61))*100)</f>
        <v>#VALUE!</v>
      </c>
      <c r="Z105" s="6" t="e">
        <f>IF(S109="N/A","N/A",((H109-$H$61)-(J109-$J$61))*100)</f>
        <v>#VALUE!</v>
      </c>
      <c r="AA105" s="6" t="e">
        <f>IF(S110="N/A","N/A",((H110-$H$61)-(J110-$J$61))*100)</f>
        <v>#VALUE!</v>
      </c>
    </row>
    <row r="106" spans="2:27" x14ac:dyDescent="0.25">
      <c r="B106" s="25" t="s">
        <v>189</v>
      </c>
      <c r="C106" s="44" t="str">
        <f>_xll.BDP(B106,"SW_EFF_DT")</f>
        <v>21/03/2025</v>
      </c>
      <c r="D106" s="44" t="str">
        <f>_xll.BDP(B106,"MATURITY")</f>
        <v>20/06/2025</v>
      </c>
      <c r="E106" s="61"/>
      <c r="F106" s="91"/>
      <c r="G106" s="50" t="str">
        <f>VLOOKUP(MONTH(C106),MonthIndex,2,FALSE)&amp;" "&amp; RIGHT(YEAR(C106),2)</f>
        <v>Mar 25</v>
      </c>
      <c r="H106" s="71" t="str" cm="1">
        <f t="array" ref="H106">_xll.BDP(B106,"LAST_PRICE")</f>
        <v>#N/A N/A</v>
      </c>
      <c r="I106" s="27" t="e">
        <f t="shared" si="110"/>
        <v>#VALUE!</v>
      </c>
      <c r="J106" s="26" t="str" cm="1">
        <f t="array" ref="J106">_xll.BDP(B106, "PX_YEST_CLOSE")</f>
        <v>#N/A N/A</v>
      </c>
      <c r="K106" s="72" t="e">
        <f t="shared" si="107"/>
        <v>#VALUE!</v>
      </c>
      <c r="L106" s="43" t="e">
        <f t="shared" si="108"/>
        <v>#VALUE!</v>
      </c>
      <c r="M106" s="6" t="e" cm="1">
        <f t="array" ref="M106">(_xll.BDP(B106,"RT_PX_CHG_NET_1D"))*100</f>
        <v>#VALUE!</v>
      </c>
      <c r="N106" s="55" t="e">
        <f t="shared" si="103"/>
        <v>#VALUE!</v>
      </c>
      <c r="O106" s="55" t="e">
        <f t="shared" si="104"/>
        <v>#VALUE!</v>
      </c>
      <c r="P106" s="6" t="e" cm="1">
        <f t="array" ref="P106">(_xll.BDP(B106,"CHG_NET_5D"))*100</f>
        <v>#VALUE!</v>
      </c>
      <c r="Q106" s="6" t="e" cm="1">
        <f t="array" ref="Q106">(_xll.BDP(B106,"INTERVAL_NET_CHANGE", "START_DATE_OVERRIDE=20221005"))*100</f>
        <v>#VALUE!</v>
      </c>
      <c r="S106" s="36" t="str">
        <f t="shared" si="105"/>
        <v>Mar 25</v>
      </c>
      <c r="T106" s="6" t="e">
        <f t="shared" si="106"/>
        <v>#VALUE!</v>
      </c>
      <c r="U106" s="6" t="e">
        <f t="shared" si="109"/>
        <v>#VALUE!</v>
      </c>
      <c r="V106" s="6" t="e">
        <f t="shared" si="111"/>
        <v>#VALUE!</v>
      </c>
      <c r="W106" s="29" t="e">
        <f>(H106-$H$62)*100</f>
        <v>#VALUE!</v>
      </c>
      <c r="X106" s="6" t="e">
        <f>((H107-$H$62)-(J107-$J$62))*100</f>
        <v>#VALUE!</v>
      </c>
      <c r="Y106" s="6" t="e">
        <f>IF(S108="N/A","N/A",((H108-$H$62)-(J108-$J$62))*100)</f>
        <v>#VALUE!</v>
      </c>
      <c r="Z106" s="6" t="e">
        <f>IF(S109="N/A","N/A",((H109-$H$62)-(J109-$J$62))*100)</f>
        <v>#VALUE!</v>
      </c>
      <c r="AA106" s="6" t="e">
        <f>IF(S110="N/A","N/A",((H110-$H$62)-(J110-$J$62))*100)</f>
        <v>#VALUE!</v>
      </c>
    </row>
    <row r="107" spans="2:27" x14ac:dyDescent="0.25">
      <c r="B107" s="25" t="s">
        <v>190</v>
      </c>
      <c r="C107" s="44" t="str">
        <f>_xll.BDP(B107,"SW_EFF_DT")</f>
        <v>20/06/2025</v>
      </c>
      <c r="D107" s="44" t="str">
        <f>_xll.BDP(B107,"MATURITY")</f>
        <v>26/09/2025</v>
      </c>
      <c r="E107" s="61"/>
      <c r="F107" s="91"/>
      <c r="G107" s="50" t="str">
        <f>VLOOKUP(MONTH(C107),MonthIndex,2,FALSE)&amp;" "&amp; RIGHT(YEAR(C107),2)</f>
        <v>Jun 25</v>
      </c>
      <c r="H107" s="71" t="str" cm="1">
        <f t="array" ref="H107">_xll.BDP(B107,"LAST_PRICE")</f>
        <v>#N/A N/A</v>
      </c>
      <c r="I107" s="27" t="e">
        <f t="shared" si="110"/>
        <v>#VALUE!</v>
      </c>
      <c r="J107" s="26" t="str" cm="1">
        <f t="array" ref="J107">_xll.BDP(B107, "PX_YEST_CLOSE")</f>
        <v>#N/A N/A</v>
      </c>
      <c r="K107" s="72" t="e">
        <f t="shared" si="107"/>
        <v>#VALUE!</v>
      </c>
      <c r="L107" s="43" t="e">
        <f t="shared" si="108"/>
        <v>#VALUE!</v>
      </c>
      <c r="M107" s="6" t="e" cm="1">
        <f t="array" ref="M107">(_xll.BDP(B107,"RT_PX_CHG_NET_1D"))*100</f>
        <v>#VALUE!</v>
      </c>
      <c r="N107" s="55" t="e">
        <f t="shared" si="103"/>
        <v>#VALUE!</v>
      </c>
      <c r="O107" s="55" t="e">
        <f t="shared" si="104"/>
        <v>#VALUE!</v>
      </c>
      <c r="P107" s="6" t="e" cm="1">
        <f t="array" ref="P107">(_xll.BDP(B107,"CHG_NET_5D"))*100</f>
        <v>#VALUE!</v>
      </c>
      <c r="Q107" s="6" t="e" cm="1">
        <f t="array" ref="Q107">(_xll.BDP(B107,"INTERVAL_NET_CHANGE", "START_DATE_OVERRIDE=20221005"))*100</f>
        <v>#VALUE!</v>
      </c>
      <c r="S107" s="36" t="str">
        <f t="shared" si="105"/>
        <v>Jun 25</v>
      </c>
      <c r="T107" s="6" t="e">
        <f t="shared" si="106"/>
        <v>#VALUE!</v>
      </c>
      <c r="U107" s="6" t="e">
        <f t="shared" si="109"/>
        <v>#VALUE!</v>
      </c>
      <c r="V107" s="6" t="e">
        <f t="shared" si="111"/>
        <v>#VALUE!</v>
      </c>
      <c r="W107" s="6" t="e">
        <f>(H107-$H$62)*100</f>
        <v>#VALUE!</v>
      </c>
      <c r="X107" s="29" t="e">
        <f>(H107-$H$63)*100</f>
        <v>#VALUE!</v>
      </c>
      <c r="Y107" s="6" t="e">
        <f>IF(S108="N/A","N/A",((H108-$H$63)-(J108-$J$63))*100)</f>
        <v>#VALUE!</v>
      </c>
      <c r="Z107" s="6" t="e">
        <f>IF(S109="N/A","N/A",((H109-$H$63)-(J109-$J$63))*100)</f>
        <v>#VALUE!</v>
      </c>
      <c r="AA107" s="6" t="e">
        <f>IF(S110="N/A","N/A",((H110-$H$63)-(J110-$J$63))*100)</f>
        <v>#VALUE!</v>
      </c>
    </row>
    <row r="108" spans="2:27" x14ac:dyDescent="0.25">
      <c r="B108" s="25" t="s">
        <v>191</v>
      </c>
      <c r="C108" s="44" t="str">
        <f>_xll.BDP(B108,"SW_EFF_DT")</f>
        <v>26/09/2025</v>
      </c>
      <c r="D108" s="44" t="str">
        <f>_xll.BDP(B108,"MATURITY")</f>
        <v>12/12/2025</v>
      </c>
      <c r="E108" s="61"/>
      <c r="F108" s="91"/>
      <c r="G108" s="50" t="str">
        <f>VLOOKUP(MONTH(C108),MonthIndex,2,FALSE)&amp;" "&amp; RIGHT(YEAR(C108),2)</f>
        <v>Sep 25</v>
      </c>
      <c r="H108" s="71" t="str" cm="1">
        <f t="array" ref="H108">_xll.BDP(B108,"LAST_PRICE")</f>
        <v>#N/A N/A</v>
      </c>
      <c r="I108" s="27" t="e">
        <f t="shared" si="110"/>
        <v>#VALUE!</v>
      </c>
      <c r="J108" s="26" t="str" cm="1">
        <f t="array" ref="J108">_xll.BDP(B108, "PX_YEST_CLOSE")</f>
        <v>#N/A N/A</v>
      </c>
      <c r="K108" s="72" t="e">
        <f t="shared" si="107"/>
        <v>#VALUE!</v>
      </c>
      <c r="L108" s="43" t="e">
        <f t="shared" si="108"/>
        <v>#VALUE!</v>
      </c>
      <c r="M108" s="6" t="e" cm="1">
        <f t="array" ref="M108">(_xll.BDP(B108,"RT_PX_CHG_NET_1D"))*100</f>
        <v>#VALUE!</v>
      </c>
      <c r="N108" s="55" t="e">
        <f t="shared" si="103"/>
        <v>#VALUE!</v>
      </c>
      <c r="O108" s="55" t="e">
        <f t="shared" si="104"/>
        <v>#VALUE!</v>
      </c>
      <c r="P108" s="6" t="e" cm="1">
        <f t="array" ref="P108">(_xll.BDP(B108,"CHG_NET_5D"))*100</f>
        <v>#VALUE!</v>
      </c>
      <c r="Q108" s="6" t="e" cm="1">
        <f t="array" ref="Q108">(_xll.BDP(B108,"INTERVAL_NET_CHANGE", "START_DATE_OVERRIDE=20221005"))*100</f>
        <v>#VALUE!</v>
      </c>
      <c r="S108" s="36" t="str">
        <f t="shared" si="105"/>
        <v>Sep 25</v>
      </c>
      <c r="T108" s="6" t="e">
        <f>IF(S108="N/A","N/A",(H108-$H$59)*100)</f>
        <v>#VALUE!</v>
      </c>
      <c r="U108" s="6" t="e">
        <f>IF(S108="N/A","N/A",(H108-$H$60)*100)</f>
        <v>#VALUE!</v>
      </c>
      <c r="V108" s="6" t="e">
        <f>IF(S108="N/A","N/A",(H108-$H$61)*100)</f>
        <v>#VALUE!</v>
      </c>
      <c r="W108" s="6" t="e">
        <f>IF(S108="N/A","N/A",(H108-$H$62)*100)</f>
        <v>#VALUE!</v>
      </c>
      <c r="X108" s="6" t="e">
        <f>IF(S108="N/A","N/A",(H108-$H$63)*100)</f>
        <v>#VALUE!</v>
      </c>
      <c r="Y108" s="29" t="e">
        <f>IF(S108="N/A","N/A",(H108-$H$64)*100)</f>
        <v>#VALUE!</v>
      </c>
      <c r="Z108" s="6" t="e">
        <f>IF(S109="N/A","N/A",((H109-$H$64)-(J109-$J$64))*100)</f>
        <v>#VALUE!</v>
      </c>
      <c r="AA108" s="6" t="e">
        <f>IF(S110="N/A","N/A",((H110-$H$64)-(J110-$J$64))*100)</f>
        <v>#VALUE!</v>
      </c>
    </row>
    <row r="109" spans="2:27" x14ac:dyDescent="0.25">
      <c r="B109" s="25" t="s">
        <v>192</v>
      </c>
      <c r="C109" s="44" t="str">
        <f>_xll.BDP(B109,"SW_EFF_DT")</f>
        <v>12/12/2025</v>
      </c>
      <c r="D109" s="44" t="str">
        <f>_xll.BDP(B109,"MATURITY")</f>
        <v>#N/A Field Not Applicable</v>
      </c>
      <c r="E109" s="61"/>
      <c r="F109" s="91"/>
      <c r="G109" s="50" t="str">
        <f>VLOOKUP(MONTH(C109),MonthIndex,2,FALSE)&amp;" "&amp; RIGHT(YEAR(C109),2)</f>
        <v>Dec 25</v>
      </c>
      <c r="H109" s="71" t="str" cm="1">
        <f t="array" ref="H109">_xll.BDP(B109,"LAST_PRICE")</f>
        <v>#N/A N/A</v>
      </c>
      <c r="I109" s="27" t="e">
        <f t="shared" si="110"/>
        <v>#VALUE!</v>
      </c>
      <c r="J109" s="26" t="str" cm="1">
        <f t="array" ref="J109">_xll.BDP(B109, "PX_YEST_CLOSE")</f>
        <v>#N/A N/A</v>
      </c>
      <c r="K109" s="72" t="e">
        <f t="shared" si="107"/>
        <v>#VALUE!</v>
      </c>
      <c r="L109" s="43" t="e">
        <f t="shared" si="108"/>
        <v>#VALUE!</v>
      </c>
      <c r="M109" s="6" t="e" cm="1">
        <f t="array" ref="M109">(_xll.BDP(B109,"RT_PX_CHG_NET_1D"))*100</f>
        <v>#VALUE!</v>
      </c>
      <c r="N109" s="55" t="e">
        <f t="shared" si="103"/>
        <v>#VALUE!</v>
      </c>
      <c r="O109" s="55" t="e">
        <f t="shared" si="104"/>
        <v>#VALUE!</v>
      </c>
      <c r="P109" s="6" t="e" cm="1">
        <f t="array" ref="P109">(_xll.BDP(B109,"CHG_NET_5D"))*100</f>
        <v>#VALUE!</v>
      </c>
      <c r="Q109" s="6" t="e" cm="1">
        <f t="array" ref="Q109">(_xll.BDP(B109,"INTERVAL_NET_CHANGE", "START_DATE_OVERRIDE=20221005"))*100</f>
        <v>#VALUE!</v>
      </c>
      <c r="S109" s="36" t="str">
        <f t="shared" si="105"/>
        <v>Dec 25</v>
      </c>
      <c r="T109" s="6" t="e">
        <f>IF(S109="N/A","N/A",(H109-$H$59)*100)</f>
        <v>#VALUE!</v>
      </c>
      <c r="U109" s="6" t="e">
        <f>IF(S109="N/A","N/A",(H109-$H$60)*100)</f>
        <v>#VALUE!</v>
      </c>
      <c r="V109" s="6" t="e">
        <f>IF(S109="N/A","N/A",(H109-$H$61)*100)</f>
        <v>#VALUE!</v>
      </c>
      <c r="W109" s="6" t="e">
        <f>IF(S109="N/A","N/A",(H109-$H$62)*100)</f>
        <v>#VALUE!</v>
      </c>
      <c r="X109" s="6" t="e">
        <f>IF(S109="N/A","N/A",(H109-$H$63)*100)</f>
        <v>#VALUE!</v>
      </c>
      <c r="Y109" s="6" t="e">
        <f>IF(S109="N/A","N/A",(H109-$H$64)*100)</f>
        <v>#VALUE!</v>
      </c>
      <c r="Z109" s="29" t="e">
        <f>IF(S109="N/A","N/A",(H109-$H$65)*100)</f>
        <v>#VALUE!</v>
      </c>
      <c r="AA109" s="6" t="e">
        <f>IF(S110="N/A","N/A",((H110-$H$65)-(J110-$J$65))*100)</f>
        <v>#VALUE!</v>
      </c>
    </row>
    <row r="110" spans="2:27" x14ac:dyDescent="0.25">
      <c r="B110" s="25" t="s">
        <v>193</v>
      </c>
      <c r="C110" s="44" t="str">
        <f>_xll.BDP(B110,"SW_EFF_DT")</f>
        <v>#N/A Invalid Security</v>
      </c>
      <c r="D110" s="44" t="str">
        <f>_xll.BDP(B110,"MATURITY")</f>
        <v>#N/A Invalid Security</v>
      </c>
      <c r="E110" s="61"/>
      <c r="F110" s="92"/>
      <c r="G110" s="50" t="e">
        <f>H101=VLOOKUP(MONTH(C110),MonthIndex,2,FALSE)&amp;" "&amp; RIGHT(YEAR(C110),2)</f>
        <v>#VALUE!</v>
      </c>
      <c r="H110" s="71" t="str" cm="1">
        <f t="array" ref="H110">_xll.BDP(B110,"LAST_PRICE")</f>
        <v>#N/A Invalid Security</v>
      </c>
      <c r="I110" s="27" t="e">
        <f t="shared" si="110"/>
        <v>#VALUE!</v>
      </c>
      <c r="J110" s="26" t="str" cm="1">
        <f t="array" ref="J110">_xll.BDP(B110, "PX_YEST_CLOSE")</f>
        <v>#N/A Invalid Security</v>
      </c>
      <c r="K110" s="72" t="e">
        <f t="shared" si="107"/>
        <v>#VALUE!</v>
      </c>
      <c r="L110" s="43" t="e">
        <f t="shared" si="108"/>
        <v>#VALUE!</v>
      </c>
      <c r="M110" s="6" t="e" cm="1">
        <f t="array" ref="M110">(_xll.BDP(B110,"RT_PX_CHG_NET_1D"))*100</f>
        <v>#VALUE!</v>
      </c>
      <c r="N110" s="55" t="e">
        <f t="shared" si="103"/>
        <v>#VALUE!</v>
      </c>
      <c r="O110" s="55" t="e">
        <f t="shared" si="104"/>
        <v>#VALUE!</v>
      </c>
      <c r="P110" s="6" t="e" cm="1">
        <f t="array" ref="P110">(_xll.BDP(B110,"CHG_NET_5D"))*100</f>
        <v>#VALUE!</v>
      </c>
      <c r="Q110" s="6" t="e" cm="1">
        <f t="array" ref="Q110">(_xll.BDP(B110,"INTERVAL_NET_CHANGE", "START_DATE_OVERRIDE=20221005"))*100</f>
        <v>#VALUE!</v>
      </c>
      <c r="S110" s="36" t="e">
        <f t="shared" si="105"/>
        <v>#VALUE!</v>
      </c>
      <c r="T110" s="6" t="e">
        <f>IF(S110="N/A","N/A",(H110-$H$59)*100)</f>
        <v>#VALUE!</v>
      </c>
      <c r="U110" s="6" t="e">
        <f>IF(S110="N/A","N/A",(H110-$H$60)*100)</f>
        <v>#VALUE!</v>
      </c>
      <c r="V110" s="6" t="e">
        <f>IF(S110="N/A","N/A",(H110-$H$61)*100)</f>
        <v>#VALUE!</v>
      </c>
      <c r="W110" s="6" t="e">
        <f>IF(S110="N/A","N/A",(H110-$H$62)*100)</f>
        <v>#VALUE!</v>
      </c>
      <c r="X110" s="6" t="e">
        <f>IF(S110="N/A","N/A",(H110-$H$63)*100)</f>
        <v>#VALUE!</v>
      </c>
      <c r="Y110" s="6" t="e">
        <f>IF(S110="N/A","N/A",(H110-$H$64)*100)</f>
        <v>#VALUE!</v>
      </c>
      <c r="Z110" s="6" t="e">
        <f>IF(S110="N/A","N/A",(H110-$H$65)*100)</f>
        <v>#VALUE!</v>
      </c>
      <c r="AA110" s="29" t="e">
        <f>IF(S110="N/A","N/A",(H110-$H$66)*100)</f>
        <v>#VALUE!</v>
      </c>
    </row>
  </sheetData>
  <sheetProtection formatCells="0" formatColumns="0" formatRows="0" insertColumns="0" insertRows="0" insertHyperlinks="0" deleteColumns="0" deleteRows="0" sort="0" autoFilter="0" pivotTables="0"/>
  <mergeCells count="27">
    <mergeCell ref="F91:F99"/>
    <mergeCell ref="B101:C101"/>
    <mergeCell ref="D101:G101"/>
    <mergeCell ref="F102:F110"/>
    <mergeCell ref="B79:C79"/>
    <mergeCell ref="D79:G79"/>
    <mergeCell ref="F80:F88"/>
    <mergeCell ref="B90:C90"/>
    <mergeCell ref="D90:G90"/>
    <mergeCell ref="B68:C68"/>
    <mergeCell ref="D68:G68"/>
    <mergeCell ref="B35:C35"/>
    <mergeCell ref="D35:G35"/>
    <mergeCell ref="B46:C46"/>
    <mergeCell ref="D46:G46"/>
    <mergeCell ref="B57:C57"/>
    <mergeCell ref="D57:G57"/>
    <mergeCell ref="F36:F44"/>
    <mergeCell ref="F47:F55"/>
    <mergeCell ref="F58:F66"/>
    <mergeCell ref="F69:F77"/>
    <mergeCell ref="F2:M2"/>
    <mergeCell ref="F13:M13"/>
    <mergeCell ref="F24:M24"/>
    <mergeCell ref="F3:F11"/>
    <mergeCell ref="F14:F22"/>
    <mergeCell ref="F25:F33"/>
  </mergeCells>
  <phoneticPr fontId="7" type="noConversion"/>
  <conditionalFormatting sqref="L4:L1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19 L22">
    <cfRule type="colorScale" priority="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2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0">
    <cfRule type="colorScale" priority="7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">
    <cfRule type="colorScale" priority="7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L30 L33">
    <cfRule type="colorScale" priority="7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L3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">
    <cfRule type="colorScale" priority="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">
    <cfRule type="colorScale" priority="7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L40 L44">
    <cfRule type="colorScale" priority="7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L4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1">
    <cfRule type="colorScale" priority="7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7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7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8:L53 L55">
    <cfRule type="colorScale" priority="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8:L5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4">
    <cfRule type="colorScale" priority="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9:L6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4">
    <cfRule type="colorScale" priority="7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5">
    <cfRule type="colorScale" priority="7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6">
    <cfRule type="colorScale" priority="7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0:L73 L76:L77">
    <cfRule type="colorScale" priority="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0:L7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4">
    <cfRule type="colorScale" priority="7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5">
    <cfRule type="colorScale" priority="7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1">
    <cfRule type="dataBar" priority="1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{68C7C983-2D0D-47AD-A95E-ADC16377DA0A}</x14:id>
        </ext>
      </extLst>
    </cfRule>
  </conditionalFormatting>
  <conditionalFormatting sqref="M15:M19 M22">
    <cfRule type="dataBar" priority="18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{FB5418FF-54E6-4D33-B615-CA71AEC72C00}</x14:id>
        </ext>
      </extLst>
    </cfRule>
  </conditionalFormatting>
  <conditionalFormatting sqref="M20">
    <cfRule type="dataBar" priority="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{4A49DE10-BF84-4221-9D92-732A31EB493D}</x14:id>
        </ext>
      </extLst>
    </cfRule>
  </conditionalFormatting>
  <conditionalFormatting sqref="M21">
    <cfRule type="dataBar" priority="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{4453129F-3DE3-4FE3-8E6A-CA79CAA59F69}</x14:id>
        </ext>
      </extLst>
    </cfRule>
  </conditionalFormatting>
  <conditionalFormatting sqref="M26:M30 M33">
    <cfRule type="dataBar" priority="1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{5C10CDE3-D57C-4D83-810C-57D3D9F1BF8B}</x14:id>
        </ext>
      </extLst>
    </cfRule>
  </conditionalFormatting>
  <conditionalFormatting sqref="M31">
    <cfRule type="dataBar" priority="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{179D82CB-B254-49A3-8050-2DCA9BF6F607}</x14:id>
        </ext>
      </extLst>
    </cfRule>
  </conditionalFormatting>
  <conditionalFormatting sqref="M32">
    <cfRule type="dataBar" priority="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{A145D4CF-FB01-40ED-A752-4D6EBCD4C4CD}</x14:id>
        </ext>
      </extLst>
    </cfRule>
  </conditionalFormatting>
  <conditionalFormatting sqref="M37:M40 M44">
    <cfRule type="dataBar" priority="1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{B359487B-2879-4548-B001-C0EF17EFABB4}</x14:id>
        </ext>
      </extLst>
    </cfRule>
  </conditionalFormatting>
  <conditionalFormatting sqref="M41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{F6045281-4BF2-431A-9833-0A45BFFAEEDA}</x14:id>
        </ext>
      </extLst>
    </cfRule>
  </conditionalFormatting>
  <conditionalFormatting sqref="M42">
    <cfRule type="dataBar" priority="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{E32B7B50-F9A4-411A-BAAD-F5647CD8F1B2}</x14:id>
        </ext>
      </extLst>
    </cfRule>
  </conditionalFormatting>
  <conditionalFormatting sqref="M43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{89008DE7-462F-4F62-B65E-82228C17D408}</x14:id>
        </ext>
      </extLst>
    </cfRule>
  </conditionalFormatting>
  <conditionalFormatting sqref="M48:M53 M55">
    <cfRule type="dataBar" priority="1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{952940F1-77E1-404A-8738-D4DF42C44B3A}</x14:id>
        </ext>
      </extLst>
    </cfRule>
  </conditionalFormatting>
  <conditionalFormatting sqref="M54">
    <cfRule type="dataBar" priority="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{ACFAEE32-FD95-4A2B-8A73-7D963C4C4A78}</x14:id>
        </ext>
      </extLst>
    </cfRule>
  </conditionalFormatting>
  <conditionalFormatting sqref="M59:M63">
    <cfRule type="dataBar" priority="6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{F2A55C9F-8141-4BC4-B357-17D65BD09A6E}</x14:id>
        </ext>
      </extLst>
    </cfRule>
  </conditionalFormatting>
  <conditionalFormatting sqref="M64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{1FEA5E32-B76F-4C37-87AC-7EA733E9E436}</x14:id>
        </ext>
      </extLst>
    </cfRule>
  </conditionalFormatting>
  <conditionalFormatting sqref="M6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{CB0AB5C2-C111-4485-90A0-745676A06988}</x14:id>
        </ext>
      </extLst>
    </cfRule>
  </conditionalFormatting>
  <conditionalFormatting sqref="M66">
    <cfRule type="dataBar" priority="9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{F99A34D5-DA33-481A-B8AF-C17BCE618DCE}</x14:id>
        </ext>
      </extLst>
    </cfRule>
  </conditionalFormatting>
  <conditionalFormatting sqref="M70:M73 M76:M77">
    <cfRule type="dataBar" priority="1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{E63D1B51-0B00-40AA-B666-66D3D764B573}</x14:id>
        </ext>
      </extLst>
    </cfRule>
  </conditionalFormatting>
  <conditionalFormatting sqref="M74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{5678EF7C-DFD5-40A7-847B-0BEA1D5C9CAA}</x14:id>
        </ext>
      </extLst>
    </cfRule>
  </conditionalFormatting>
  <conditionalFormatting sqref="M75">
    <cfRule type="dataBar" priority="7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{990D9C53-EA71-4496-974D-93BDA1A43846}</x14:id>
        </ext>
      </extLst>
    </cfRule>
  </conditionalFormatting>
  <conditionalFormatting sqref="P76">
    <cfRule type="dataBar" priority="1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{FA773B2B-2F12-4247-99BA-39379AB6009C}</x14:id>
        </ext>
      </extLst>
    </cfRule>
  </conditionalFormatting>
  <conditionalFormatting sqref="P77">
    <cfRule type="dataBar" priority="1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{5355F8C9-CA12-42EF-8079-D47FAE1A59C7}</x14:id>
        </ext>
      </extLst>
    </cfRule>
  </conditionalFormatting>
  <conditionalFormatting sqref="P4:Q11">
    <cfRule type="dataBar" priority="1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{9738A492-6212-42CB-B2F8-9D7F6591E8BE}</x14:id>
        </ext>
      </extLst>
    </cfRule>
  </conditionalFormatting>
  <conditionalFormatting sqref="P15:Q19 P22:Q22">
    <cfRule type="dataBar" priority="1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{B6DA4168-6A5C-4397-AEB9-B15D5D21EBDA}</x14:id>
        </ext>
      </extLst>
    </cfRule>
  </conditionalFormatting>
  <conditionalFormatting sqref="P20:Q20">
    <cfRule type="dataBar" priority="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{198B8712-5AD7-4AB2-847A-2053A30C002D}</x14:id>
        </ext>
      </extLst>
    </cfRule>
  </conditionalFormatting>
  <conditionalFormatting sqref="P21:Q21">
    <cfRule type="dataBar" priority="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{D1D3F57F-0922-477F-907F-03B09DBCAC48}</x14:id>
        </ext>
      </extLst>
    </cfRule>
  </conditionalFormatting>
  <conditionalFormatting sqref="P26:Q30 P33:Q33">
    <cfRule type="dataBar" priority="1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{79F3511A-236D-411D-8A96-F14BDD7CBC39}</x14:id>
        </ext>
      </extLst>
    </cfRule>
  </conditionalFormatting>
  <conditionalFormatting sqref="P31:Q31">
    <cfRule type="dataBar" priority="6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{98C662DD-4B57-4B73-BF7A-AFA6B55653B9}</x14:id>
        </ext>
      </extLst>
    </cfRule>
  </conditionalFormatting>
  <conditionalFormatting sqref="P32:Q32">
    <cfRule type="dataBar" priority="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{2BBE5616-6923-463E-B87E-4292EE240F5C}</x14:id>
        </ext>
      </extLst>
    </cfRule>
  </conditionalFormatting>
  <conditionalFormatting sqref="P37:Q40 P44:Q44">
    <cfRule type="dataBar" priority="1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{1F5E491D-3410-469B-AF53-DEF270B70346}</x14:id>
        </ext>
      </extLst>
    </cfRule>
  </conditionalFormatting>
  <conditionalFormatting sqref="P41:Q41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{0B13606D-9EC9-45F6-9A4F-937BDE6135A1}</x14:id>
        </ext>
      </extLst>
    </cfRule>
  </conditionalFormatting>
  <conditionalFormatting sqref="P42:Q42"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{CA0D0E2D-2631-4AB5-81FF-BD19E56004EE}</x14:id>
        </ext>
      </extLst>
    </cfRule>
  </conditionalFormatting>
  <conditionalFormatting sqref="P43:Q43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{49FDB9CB-7BE2-4541-A903-D282446B4936}</x14:id>
        </ext>
      </extLst>
    </cfRule>
  </conditionalFormatting>
  <conditionalFormatting sqref="P48:Q53 P55:Q55">
    <cfRule type="dataBar" priority="1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{F85B5814-1C1D-4886-8DF2-2851B3A1499A}</x14:id>
        </ext>
      </extLst>
    </cfRule>
  </conditionalFormatting>
  <conditionalFormatting sqref="P54:Q54"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{4ECF8D5E-1E56-401D-B689-78B84D231C94}</x14:id>
        </ext>
      </extLst>
    </cfRule>
  </conditionalFormatting>
  <conditionalFormatting sqref="P59:Q63">
    <cfRule type="dataBar" priority="6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{6D0A981D-A32E-47D3-AB31-3F7B27C43747}</x14:id>
        </ext>
      </extLst>
    </cfRule>
  </conditionalFormatting>
  <conditionalFormatting sqref="P64:Q64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{86B8C753-6BC5-458B-B14E-C2E41BEE7DE7}</x14:id>
        </ext>
      </extLst>
    </cfRule>
  </conditionalFormatting>
  <conditionalFormatting sqref="P65:Q65"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{99948AB4-B96E-4F80-9195-5CAB255E9BA5}</x14:id>
        </ext>
      </extLst>
    </cfRule>
  </conditionalFormatting>
  <conditionalFormatting sqref="P66:Q66">
    <cfRule type="dataBar" priority="9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{9BFCB140-A52B-49A4-862A-785765A81AED}</x14:id>
        </ext>
      </extLst>
    </cfRule>
  </conditionalFormatting>
  <conditionalFormatting sqref="P70:Q73">
    <cfRule type="dataBar" priority="1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{3F537A60-8EBE-44C7-9A75-F6801715172A}</x14:id>
        </ext>
      </extLst>
    </cfRule>
  </conditionalFormatting>
  <conditionalFormatting sqref="P74:Q74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{CD8B76F2-E3DA-424C-A9D8-FC7E7176C6AF}</x14:id>
        </ext>
      </extLst>
    </cfRule>
  </conditionalFormatting>
  <conditionalFormatting sqref="P75:Q75">
    <cfRule type="dataBar" priority="7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{7725CD3C-C897-4147-B894-81AB3950868D}</x14:id>
        </ext>
      </extLst>
    </cfRule>
  </conditionalFormatting>
  <conditionalFormatting sqref="Q76">
    <cfRule type="dataBar" priority="1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{03D5F54D-80D6-47A1-8C31-E1352CD29BC7}</x14:id>
        </ext>
      </extLst>
    </cfRule>
  </conditionalFormatting>
  <conditionalFormatting sqref="Q77">
    <cfRule type="dataBar" priority="1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{F20E7DC0-E926-4368-865E-D42F1D9D9DA7}</x14:id>
        </ext>
      </extLst>
    </cfRule>
  </conditionalFormatting>
  <conditionalFormatting sqref="T45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6">
    <cfRule type="dataBar" priority="1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{73DB648A-6815-4EAB-A923-7C43900432E9}</x14:id>
        </ext>
      </extLst>
    </cfRule>
  </conditionalFormatting>
  <conditionalFormatting sqref="T77">
    <cfRule type="dataBar" priority="1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{E4506D8F-D43E-49E6-8684-E3886133B661}</x14:id>
        </ext>
      </extLst>
    </cfRule>
  </conditionalFormatting>
  <conditionalFormatting sqref="T17:U17 T16 T18:V18 T19:W19 T20:X20 T21:Y21 T22:Z22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9:U44 T38 V40:V44 W41:W44 X42:X44 Y43:Y44 Z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0:U55 T49 V51:V55 W52:W55 X53:X55 Y54:Y55 Z55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1:U66 T60 V62:V66 W63:W66 X64:X66 Y65:Y66 Z66">
    <cfRule type="colorScale" priority="6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2:U75 T71 V73:V75 W74:W75 X75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:Y11 T5 T6:U6 T7:V7 T8:W8 T9:X9 Y11:Z11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8">
    <cfRule type="dataBar" priority="1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{BD579089-D744-45CD-B720-7A728704A405}</x14:id>
        </ext>
      </extLst>
    </cfRule>
  </conditionalFormatting>
  <conditionalFormatting sqref="U59">
    <cfRule type="dataBar" priority="1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{825A870C-A76F-465F-8169-2D6315C24789}</x14:id>
        </ext>
      </extLst>
    </cfRule>
  </conditionalFormatting>
  <conditionalFormatting sqref="U70">
    <cfRule type="dataBar" priority="1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{F2B736CF-E1CC-42AA-BB5B-C172F4CD44E1}</x14:id>
        </ext>
      </extLst>
    </cfRule>
  </conditionalFormatting>
  <conditionalFormatting sqref="U76">
    <cfRule type="dataBar" priority="1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{26BC5F59-87BC-4D14-A10E-9585D063762C}</x14:id>
        </ext>
      </extLst>
    </cfRule>
  </conditionalFormatting>
  <conditionalFormatting sqref="U77">
    <cfRule type="dataBar" priority="1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{DF8DD713-7240-4183-ACE4-A2F0F10FA2C2}</x14:id>
        </ext>
      </extLst>
    </cfRule>
  </conditionalFormatting>
  <conditionalFormatting sqref="U70:Y70 Y74 X73:Y73 W72:Y72 V71:Y71">
    <cfRule type="dataBar" priority="1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{FCC179EB-F25C-42C2-B7B3-A9F75447E18A}</x14:id>
        </ext>
      </extLst>
    </cfRule>
  </conditionalFormatting>
  <conditionalFormatting sqref="V4:V5 U4 W4:W6 X4:X7 Y4:Y8 Z4:Z9 AA4:AA10">
    <cfRule type="dataBar" priority="1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{E523E63A-415B-4794-9A56-FF271003A1CB}</x14:id>
        </ext>
      </extLst>
    </cfRule>
  </conditionalFormatting>
  <conditionalFormatting sqref="V15:V16 U15 W15:W17 X15:X18 Y15:Y19 Z15:Z20 AA15:AA21">
    <cfRule type="dataBar" priority="1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{EEC8C2A2-6B26-46B4-9AB8-BF6ED06E3992}</x14:id>
        </ext>
      </extLst>
    </cfRule>
  </conditionalFormatting>
  <conditionalFormatting sqref="V26:V27 U26 W26:W28 X26:X29 Y26:Y30 Z26:Z31 AA26:AA32">
    <cfRule type="dataBar" priority="1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{BF822E42-9266-4F03-B385-1050B51E277D}</x14:id>
        </ext>
      </extLst>
    </cfRule>
  </conditionalFormatting>
  <conditionalFormatting sqref="V59:V60 U59 W59:W61 X59:X62 Y59:Y63 Z59:Z64 AA59:AA65">
    <cfRule type="dataBar" priority="1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{2B56FE66-F971-4F76-BC6B-51C38910C494}</x14:id>
        </ext>
      </extLst>
    </cfRule>
  </conditionalFormatting>
  <conditionalFormatting sqref="V76">
    <cfRule type="dataBar" priority="1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{C3586F4E-7995-42FF-B0F7-05911F121378}</x14:id>
        </ext>
      </extLst>
    </cfRule>
  </conditionalFormatting>
  <conditionalFormatting sqref="V77">
    <cfRule type="dataBar" priority="1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{8CF39741-6335-4D70-9AF2-0E0BF71230F4}</x14:id>
        </ext>
      </extLst>
    </cfRule>
  </conditionalFormatting>
  <conditionalFormatting sqref="V37:AA38 U37 AA43 Z42:AA42 Y41:AA41 X40:AA40 W39:AA39"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{9173BCB9-31CF-41D1-893F-E08BB0BEC65F}</x14:id>
        </ext>
      </extLst>
    </cfRule>
  </conditionalFormatting>
  <conditionalFormatting sqref="V48:AA49 AA54 Z53:AA53 Y52:AA52 X51:AA51 W50:AA50">
    <cfRule type="dataBar" priority="1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{8240A500-F7B2-41AB-98C3-B34A5619937A}</x14:id>
        </ext>
      </extLst>
    </cfRule>
  </conditionalFormatting>
  <conditionalFormatting sqref="V59:AA60 AA65 Z64:AA64 Y63:AA63 X62:AA62 W61:AA61">
    <cfRule type="dataBar" priority="1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{947C1ACD-3ED7-4DE9-8F5A-8DB5768F4B16}</x14:id>
        </ext>
      </extLst>
    </cfRule>
  </conditionalFormatting>
  <conditionalFormatting sqref="W76">
    <cfRule type="dataBar" priority="1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{BCDDD657-D23E-409B-85C9-26BAD66DA15D}</x14:id>
        </ext>
      </extLst>
    </cfRule>
  </conditionalFormatting>
  <conditionalFormatting sqref="W77">
    <cfRule type="dataBar" priority="1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{5B5EFB9F-7350-4D95-B860-98EF2C2529CC}</x14:id>
        </ext>
      </extLst>
    </cfRule>
  </conditionalFormatting>
  <conditionalFormatting sqref="X76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{F2DF7CC6-5FD1-41B9-B8D7-789015BA660F}</x14:id>
        </ext>
      </extLst>
    </cfRule>
  </conditionalFormatting>
  <conditionalFormatting sqref="X77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{8AF73706-6B1E-46A8-80DF-65CDF44EBB69}</x14:id>
        </ext>
      </extLst>
    </cfRule>
  </conditionalFormatting>
  <conditionalFormatting sqref="X32:Y32 X31 X33:Z33 W30:W33 V29:V33 U28:U33 T27:T3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3:Y73 Y74 W72:Y72 V70:Y71">
    <cfRule type="dataBar" priority="1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{A9F6564C-DDC8-47C7-8218-EACEF26A3C14}</x14:id>
        </ext>
      </extLst>
    </cfRule>
  </conditionalFormatting>
  <conditionalFormatting sqref="Y76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{F0F8B657-86C4-4725-BF94-B7F3EB4710EC}</x14:id>
        </ext>
      </extLst>
    </cfRule>
  </conditionalFormatting>
  <conditionalFormatting sqref="Y77">
    <cfRule type="dataBar" priority="1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{8A4B2272-8020-4B05-A89D-DD0C733D558A}</x14:id>
        </ext>
      </extLst>
    </cfRule>
  </conditionalFormatting>
  <conditionalFormatting sqref="Y48:AA52 U48 V48:V49 W48:W50 X48:X51 AA54 Z53:AA53">
    <cfRule type="dataBar" priority="1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{6A7D429A-3978-4D77-88A6-393B3E5D10E0}</x14:id>
        </ext>
      </extLst>
    </cfRule>
  </conditionalFormatting>
  <conditionalFormatting sqref="Z70">
    <cfRule type="dataBar" priority="1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{ECCAD29E-18BC-4C70-8F95-E98F710EE3A8}</x14:id>
        </ext>
      </extLst>
    </cfRule>
  </conditionalFormatting>
  <conditionalFormatting sqref="Z71">
    <cfRule type="dataBar" priority="1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{6F61B819-83A8-4637-AA94-9603BDF48153}</x14:id>
        </ext>
      </extLst>
    </cfRule>
  </conditionalFormatting>
  <conditionalFormatting sqref="Z72">
    <cfRule type="dataBar" priority="1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{79C26114-4032-4EBC-8775-4C8D8C63E4C1}</x14:id>
        </ext>
      </extLst>
    </cfRule>
  </conditionalFormatting>
  <conditionalFormatting sqref="Z73">
    <cfRule type="dataBar" priority="10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{6B02A239-69B2-4FA8-A377-218240789BDE}</x14:id>
        </ext>
      </extLst>
    </cfRule>
  </conditionalFormatting>
  <conditionalFormatting sqref="Z74">
    <cfRule type="dataBar" priority="10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{DFCBA2FD-0BDC-4707-AD7F-8C43A4FBB073}</x14:id>
        </ext>
      </extLst>
    </cfRule>
  </conditionalFormatting>
  <conditionalFormatting sqref="Z75">
    <cfRule type="dataBar" priority="10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{5D704A9D-4180-44DB-84EF-B2B1CEA48A22}</x14:id>
        </ext>
      </extLst>
    </cfRule>
  </conditionalFormatting>
  <conditionalFormatting sqref="Z76">
    <cfRule type="dataBar" priority="1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{E72E0F2D-DCEA-4C64-832B-B166E5E55F29}</x14:id>
        </ext>
      </extLst>
    </cfRule>
  </conditionalFormatting>
  <conditionalFormatting sqref="Z77">
    <cfRule type="dataBar" priority="1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{1194CA4D-D672-4C4B-AD0B-AA7BEF6B4389}</x14:id>
        </ext>
      </extLst>
    </cfRule>
  </conditionalFormatting>
  <conditionalFormatting sqref="AA70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{300DA261-A892-49B6-BFBA-EFC96797CA46}</x14:id>
        </ext>
      </extLst>
    </cfRule>
  </conditionalFormatting>
  <conditionalFormatting sqref="AA71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{98DE6266-C3A0-4F3C-9B45-47A7ED2AF861}</x14:id>
        </ext>
      </extLst>
    </cfRule>
  </conditionalFormatting>
  <conditionalFormatting sqref="AA72">
    <cfRule type="dataBar" priority="1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{55136F93-C218-4F29-AC77-40AA6491E3D5}</x14:id>
        </ext>
      </extLst>
    </cfRule>
  </conditionalFormatting>
  <conditionalFormatting sqref="AA73">
    <cfRule type="dataBar" priority="1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{95B31B2A-423F-4F92-840C-417020FAB3C7}</x14:id>
        </ext>
      </extLst>
    </cfRule>
  </conditionalFormatting>
  <conditionalFormatting sqref="AA74">
    <cfRule type="dataBar" priority="1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{9188CE59-E5FC-403A-8CDF-585FBC536ADD}</x14:id>
        </ext>
      </extLst>
    </cfRule>
  </conditionalFormatting>
  <conditionalFormatting sqref="AA75">
    <cfRule type="dataBar" priority="1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{F0BBB18B-634F-4EC8-9F7A-2BB66840C873}</x14:id>
        </ext>
      </extLst>
    </cfRule>
  </conditionalFormatting>
  <conditionalFormatting sqref="AA76">
    <cfRule type="dataBar" priority="1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{EBF807DF-4290-48C3-BAE8-D625E5D25CE1}</x14:id>
        </ext>
      </extLst>
    </cfRule>
  </conditionalFormatting>
  <conditionalFormatting sqref="AA77">
    <cfRule type="dataBar" priority="1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{A8387AAA-67BA-41B2-92E7-A79B4A09583F}</x14:id>
        </ext>
      </extLst>
    </cfRule>
  </conditionalFormatting>
  <conditionalFormatting sqref="L81:L8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M85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{A4BDABBB-B124-45ED-AA70-799524A30101}</x14:id>
        </ext>
      </extLst>
    </cfRule>
  </conditionalFormatting>
  <conditionalFormatting sqref="M86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{1CCF8AF7-9EAF-4380-BA4A-A9920ED535B2}</x14:id>
        </ext>
      </extLst>
    </cfRule>
  </conditionalFormatting>
  <conditionalFormatting sqref="M87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{04D8EDF8-A71C-41FD-8C94-5496A28C871B}</x14:id>
        </ext>
      </extLst>
    </cfRule>
  </conditionalFormatting>
  <conditionalFormatting sqref="M88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{4A8490A4-143E-494A-B875-ACD8269525F8}</x14:id>
        </ext>
      </extLst>
    </cfRule>
  </conditionalFormatting>
  <conditionalFormatting sqref="P81:Q85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{8A4D1B14-729E-40E6-AC9F-3B0695B81CE9}</x14:id>
        </ext>
      </extLst>
    </cfRule>
  </conditionalFormatting>
  <conditionalFormatting sqref="P86:Q86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{88B60C08-011E-4246-9097-F436D0E114CE}</x14:id>
        </ext>
      </extLst>
    </cfRule>
  </conditionalFormatting>
  <conditionalFormatting sqref="P87:Q87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{38035157-87DC-40A4-AFC1-600C6405F09C}</x14:id>
        </ext>
      </extLst>
    </cfRule>
  </conditionalFormatting>
  <conditionalFormatting sqref="P88:Q88">
    <cfRule type="dataBar" priority="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{0D844C46-E0A6-4EB8-B2A2-04BF29CC5F6A}</x14:id>
        </ext>
      </extLst>
    </cfRule>
  </conditionalFormatting>
  <conditionalFormatting sqref="T83:U88 T82 V84:V88 W85:W88 X86:X88 Y87:Y88 Z8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1">
    <cfRule type="dataBar" priority="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{9D984A7C-C90F-4295-8CDF-E79443B0F8C5}</x14:id>
        </ext>
      </extLst>
    </cfRule>
  </conditionalFormatting>
  <conditionalFormatting sqref="V81:V82 U81 W81:W83 X81:X84 Y81:Y85 Z81:Z86 AA81:AA87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{701F0613-0396-4AA8-80AC-DC8CD9AAFC1A}</x14:id>
        </ext>
      </extLst>
    </cfRule>
  </conditionalFormatting>
  <conditionalFormatting sqref="V81:AA82 AA87 Z86:AA86 Y85:AA85 X84:AA84 W83:AA83">
    <cfRule type="dataBar" priority="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{29F98E43-B2DA-400D-BBB8-69740EB57FEA}</x14:id>
        </ext>
      </extLst>
    </cfRule>
  </conditionalFormatting>
  <conditionalFormatting sqref="L92:L9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M96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{23762349-A878-4AA0-A595-984B4987B712}</x14:id>
        </ext>
      </extLst>
    </cfRule>
  </conditionalFormatting>
  <conditionalFormatting sqref="M97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{CC2B122F-7ACB-4924-9B9A-0B7D2D5B1E4F}</x14:id>
        </ext>
      </extLst>
    </cfRule>
  </conditionalFormatting>
  <conditionalFormatting sqref="M98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{311F46EA-2AB1-4E0E-AAD6-ADAF1FD5F149}</x14:id>
        </ext>
      </extLst>
    </cfRule>
  </conditionalFormatting>
  <conditionalFormatting sqref="M99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{6BE73739-ACE6-4828-B87B-CDF7DE6F92DE}</x14:id>
        </ext>
      </extLst>
    </cfRule>
  </conditionalFormatting>
  <conditionalFormatting sqref="P92:Q96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{B0375AC0-E1B0-40C7-B8D1-48A3A3331ECD}</x14:id>
        </ext>
      </extLst>
    </cfRule>
  </conditionalFormatting>
  <conditionalFormatting sqref="P97:Q97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{29CC965A-BBAA-4DBE-8A34-E980309B7C3A}</x14:id>
        </ext>
      </extLst>
    </cfRule>
  </conditionalFormatting>
  <conditionalFormatting sqref="P98:Q98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{B539F0CA-F99C-4355-AB62-6100F83A9140}</x14:id>
        </ext>
      </extLst>
    </cfRule>
  </conditionalFormatting>
  <conditionalFormatting sqref="P99:Q99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{C3373F42-72F3-4633-B450-B96335551D38}</x14:id>
        </ext>
      </extLst>
    </cfRule>
  </conditionalFormatting>
  <conditionalFormatting sqref="T94:U99 T93 V95:V99 W96:W99 X97:X99 Y98:Y99 Z9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92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{0F42EBA2-AC8C-4F84-8C93-C7006D809D6D}</x14:id>
        </ext>
      </extLst>
    </cfRule>
  </conditionalFormatting>
  <conditionalFormatting sqref="V92:V93 U92 W92:W94 X92:X95 Y92:Y96 Z92:Z97 AA92:AA98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{7FDC3F42-3B8C-41DB-9402-1D03B07FE07F}</x14:id>
        </ext>
      </extLst>
    </cfRule>
  </conditionalFormatting>
  <conditionalFormatting sqref="V92:AA93 AA98 Z97:AA97 Y96:AA96 X95:AA95 W94:AA9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{615F0286-C5AF-4326-8A69-CBD054636F59}</x14:id>
        </ext>
      </extLst>
    </cfRule>
  </conditionalFormatting>
  <conditionalFormatting sqref="L103:L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:M107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{F53A9BD7-F102-4E74-94BF-249E018A4848}</x14:id>
        </ext>
      </extLst>
    </cfRule>
  </conditionalFormatting>
  <conditionalFormatting sqref="M10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{98F99301-082E-4BDB-9DC9-1F576DB5A71F}</x14:id>
        </ext>
      </extLst>
    </cfRule>
  </conditionalFormatting>
  <conditionalFormatting sqref="M10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{2127295D-5B18-4052-B6F9-334A2B529303}</x14:id>
        </ext>
      </extLst>
    </cfRule>
  </conditionalFormatting>
  <conditionalFormatting sqref="M1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{C06E02FC-1FD8-4FA6-867D-94D5A1AAFA10}</x14:id>
        </ext>
      </extLst>
    </cfRule>
  </conditionalFormatting>
  <conditionalFormatting sqref="P103:Q107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{F511F047-B743-40B0-BE70-38F98D42894D}</x14:id>
        </ext>
      </extLst>
    </cfRule>
  </conditionalFormatting>
  <conditionalFormatting sqref="P108:Q10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{95DBDA15-A96A-4926-8FE5-2FBF05137E52}</x14:id>
        </ext>
      </extLst>
    </cfRule>
  </conditionalFormatting>
  <conditionalFormatting sqref="P109:Q10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{235C231E-BE48-4BD7-AFF1-FC9087E892C2}</x14:id>
        </ext>
      </extLst>
    </cfRule>
  </conditionalFormatting>
  <conditionalFormatting sqref="P110:Q1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{CF020999-616F-495D-95B6-8281AEBD7CE2}</x14:id>
        </ext>
      </extLst>
    </cfRule>
  </conditionalFormatting>
  <conditionalFormatting sqref="T105:U110 T104 V106:V110 W107:W110 X108:X110 Y109:Y110 Z1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03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{9B482321-08AD-4DE0-B352-B9980C7844BB}</x14:id>
        </ext>
      </extLst>
    </cfRule>
  </conditionalFormatting>
  <conditionalFormatting sqref="V103:V104 U103 W103:W105 X103:X106 Y103:Y107 Z103:Z108 AA103:AA10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{A1B2A49B-0890-485C-A6B0-AA5D6B503DEB}</x14:id>
        </ext>
      </extLst>
    </cfRule>
  </conditionalFormatting>
  <conditionalFormatting sqref="V103:AA104 AA109 Z108:AA108 Y107:AA107 X106:AA106 W105:AA105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{221D9E88-A534-4D16-9A41-9A49C2AE0E19}</x14:id>
        </ext>
      </extLst>
    </cfRule>
  </conditionalFormatting>
  <pageMargins left="0.7" right="0.7" top="0.75" bottom="0.75" header="0.3" footer="0.3"/>
  <pageSetup paperSize="9" orientation="portrait" r:id="rId1"/>
  <headerFooter>
    <oddFooter>&amp;L&amp;1#&amp;"Arial Black"&amp;8&amp;K317100Classification: Internal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C7C983-2D0D-47AD-A95E-ADC16377DA0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M4:M11</xm:sqref>
        </x14:conditionalFormatting>
        <x14:conditionalFormatting xmlns:xm="http://schemas.microsoft.com/office/excel/2006/main">
          <x14:cfRule type="dataBar" id="{FB5418FF-54E6-4D33-B615-CA71AEC72C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M15:M19 M22</xm:sqref>
        </x14:conditionalFormatting>
        <x14:conditionalFormatting xmlns:xm="http://schemas.microsoft.com/office/excel/2006/main">
          <x14:cfRule type="dataBar" id="{4A49DE10-BF84-4221-9D92-732A31EB493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M20</xm:sqref>
        </x14:conditionalFormatting>
        <x14:conditionalFormatting xmlns:xm="http://schemas.microsoft.com/office/excel/2006/main">
          <x14:cfRule type="dataBar" id="{4453129F-3DE3-4FE3-8E6A-CA79CAA59F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M21</xm:sqref>
        </x14:conditionalFormatting>
        <x14:conditionalFormatting xmlns:xm="http://schemas.microsoft.com/office/excel/2006/main">
          <x14:cfRule type="dataBar" id="{5C10CDE3-D57C-4D83-810C-57D3D9F1BF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M26:M30 M33</xm:sqref>
        </x14:conditionalFormatting>
        <x14:conditionalFormatting xmlns:xm="http://schemas.microsoft.com/office/excel/2006/main">
          <x14:cfRule type="dataBar" id="{179D82CB-B254-49A3-8050-2DCA9BF6F6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M31</xm:sqref>
        </x14:conditionalFormatting>
        <x14:conditionalFormatting xmlns:xm="http://schemas.microsoft.com/office/excel/2006/main">
          <x14:cfRule type="dataBar" id="{A145D4CF-FB01-40ED-A752-4D6EBCD4C4C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M32</xm:sqref>
        </x14:conditionalFormatting>
        <x14:conditionalFormatting xmlns:xm="http://schemas.microsoft.com/office/excel/2006/main">
          <x14:cfRule type="dataBar" id="{B359487B-2879-4548-B001-C0EF17EFAB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M37:M40 M44</xm:sqref>
        </x14:conditionalFormatting>
        <x14:conditionalFormatting xmlns:xm="http://schemas.microsoft.com/office/excel/2006/main">
          <x14:cfRule type="dataBar" id="{F6045281-4BF2-431A-9833-0A45BFFAEE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M41</xm:sqref>
        </x14:conditionalFormatting>
        <x14:conditionalFormatting xmlns:xm="http://schemas.microsoft.com/office/excel/2006/main">
          <x14:cfRule type="dataBar" id="{E32B7B50-F9A4-411A-BAAD-F5647CD8F1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M42</xm:sqref>
        </x14:conditionalFormatting>
        <x14:conditionalFormatting xmlns:xm="http://schemas.microsoft.com/office/excel/2006/main">
          <x14:cfRule type="dataBar" id="{89008DE7-462F-4F62-B65E-82228C17D4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M43</xm:sqref>
        </x14:conditionalFormatting>
        <x14:conditionalFormatting xmlns:xm="http://schemas.microsoft.com/office/excel/2006/main">
          <x14:cfRule type="dataBar" id="{952940F1-77E1-404A-8738-D4DF42C44B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M48:M53 M55</xm:sqref>
        </x14:conditionalFormatting>
        <x14:conditionalFormatting xmlns:xm="http://schemas.microsoft.com/office/excel/2006/main">
          <x14:cfRule type="dataBar" id="{ACFAEE32-FD95-4A2B-8A73-7D963C4C4A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M54</xm:sqref>
        </x14:conditionalFormatting>
        <x14:conditionalFormatting xmlns:xm="http://schemas.microsoft.com/office/excel/2006/main">
          <x14:cfRule type="dataBar" id="{F2A55C9F-8141-4BC4-B357-17D65BD09A6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M59:M63</xm:sqref>
        </x14:conditionalFormatting>
        <x14:conditionalFormatting xmlns:xm="http://schemas.microsoft.com/office/excel/2006/main">
          <x14:cfRule type="dataBar" id="{1FEA5E32-B76F-4C37-87AC-7EA733E9E4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M64</xm:sqref>
        </x14:conditionalFormatting>
        <x14:conditionalFormatting xmlns:xm="http://schemas.microsoft.com/office/excel/2006/main">
          <x14:cfRule type="dataBar" id="{CB0AB5C2-C111-4485-90A0-745676A069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M65</xm:sqref>
        </x14:conditionalFormatting>
        <x14:conditionalFormatting xmlns:xm="http://schemas.microsoft.com/office/excel/2006/main">
          <x14:cfRule type="dataBar" id="{F99A34D5-DA33-481A-B8AF-C17BCE618D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M66</xm:sqref>
        </x14:conditionalFormatting>
        <x14:conditionalFormatting xmlns:xm="http://schemas.microsoft.com/office/excel/2006/main">
          <x14:cfRule type="dataBar" id="{E63D1B51-0B00-40AA-B666-66D3D764B5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M70:M73 M76:M77</xm:sqref>
        </x14:conditionalFormatting>
        <x14:conditionalFormatting xmlns:xm="http://schemas.microsoft.com/office/excel/2006/main">
          <x14:cfRule type="dataBar" id="{5678EF7C-DFD5-40A7-847B-0BEA1D5C9CA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M74</xm:sqref>
        </x14:conditionalFormatting>
        <x14:conditionalFormatting xmlns:xm="http://schemas.microsoft.com/office/excel/2006/main">
          <x14:cfRule type="dataBar" id="{990D9C53-EA71-4496-974D-93BDA1A438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M75</xm:sqref>
        </x14:conditionalFormatting>
        <x14:conditionalFormatting xmlns:xm="http://schemas.microsoft.com/office/excel/2006/main">
          <x14:cfRule type="dataBar" id="{FA773B2B-2F12-4247-99BA-39379AB600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P76</xm:sqref>
        </x14:conditionalFormatting>
        <x14:conditionalFormatting xmlns:xm="http://schemas.microsoft.com/office/excel/2006/main">
          <x14:cfRule type="dataBar" id="{5355F8C9-CA12-42EF-8079-D47FAE1A5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P77</xm:sqref>
        </x14:conditionalFormatting>
        <x14:conditionalFormatting xmlns:xm="http://schemas.microsoft.com/office/excel/2006/main">
          <x14:cfRule type="dataBar" id="{9738A492-6212-42CB-B2F8-9D7F6591E8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P4:Q11</xm:sqref>
        </x14:conditionalFormatting>
        <x14:conditionalFormatting xmlns:xm="http://schemas.microsoft.com/office/excel/2006/main">
          <x14:cfRule type="dataBar" id="{B6DA4168-6A5C-4397-AEB9-B15D5D21EB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P15:Q19 P22:Q22</xm:sqref>
        </x14:conditionalFormatting>
        <x14:conditionalFormatting xmlns:xm="http://schemas.microsoft.com/office/excel/2006/main">
          <x14:cfRule type="dataBar" id="{198B8712-5AD7-4AB2-847A-2053A30C002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P20:Q20</xm:sqref>
        </x14:conditionalFormatting>
        <x14:conditionalFormatting xmlns:xm="http://schemas.microsoft.com/office/excel/2006/main">
          <x14:cfRule type="dataBar" id="{D1D3F57F-0922-477F-907F-03B09DBCAC4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P21:Q21</xm:sqref>
        </x14:conditionalFormatting>
        <x14:conditionalFormatting xmlns:xm="http://schemas.microsoft.com/office/excel/2006/main">
          <x14:cfRule type="dataBar" id="{79F3511A-236D-411D-8A96-F14BDD7CBC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P26:Q30 P33:Q33</xm:sqref>
        </x14:conditionalFormatting>
        <x14:conditionalFormatting xmlns:xm="http://schemas.microsoft.com/office/excel/2006/main">
          <x14:cfRule type="dataBar" id="{98C662DD-4B57-4B73-BF7A-AFA6B55653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P31:Q31</xm:sqref>
        </x14:conditionalFormatting>
        <x14:conditionalFormatting xmlns:xm="http://schemas.microsoft.com/office/excel/2006/main">
          <x14:cfRule type="dataBar" id="{2BBE5616-6923-463E-B87E-4292EE240F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P32:Q32</xm:sqref>
        </x14:conditionalFormatting>
        <x14:conditionalFormatting xmlns:xm="http://schemas.microsoft.com/office/excel/2006/main">
          <x14:cfRule type="dataBar" id="{1F5E491D-3410-469B-AF53-DEF270B703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P37:Q40 P44:Q44</xm:sqref>
        </x14:conditionalFormatting>
        <x14:conditionalFormatting xmlns:xm="http://schemas.microsoft.com/office/excel/2006/main">
          <x14:cfRule type="dataBar" id="{0B13606D-9EC9-45F6-9A4F-937BDE6135A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P41:Q41</xm:sqref>
        </x14:conditionalFormatting>
        <x14:conditionalFormatting xmlns:xm="http://schemas.microsoft.com/office/excel/2006/main">
          <x14:cfRule type="dataBar" id="{CA0D0E2D-2631-4AB5-81FF-BD19E56004E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P42:Q42</xm:sqref>
        </x14:conditionalFormatting>
        <x14:conditionalFormatting xmlns:xm="http://schemas.microsoft.com/office/excel/2006/main">
          <x14:cfRule type="dataBar" id="{49FDB9CB-7BE2-4541-A903-D282446B49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P43:Q43</xm:sqref>
        </x14:conditionalFormatting>
        <x14:conditionalFormatting xmlns:xm="http://schemas.microsoft.com/office/excel/2006/main">
          <x14:cfRule type="dataBar" id="{F85B5814-1C1D-4886-8DF2-2851B3A149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P48:Q53 P55:Q55</xm:sqref>
        </x14:conditionalFormatting>
        <x14:conditionalFormatting xmlns:xm="http://schemas.microsoft.com/office/excel/2006/main">
          <x14:cfRule type="dataBar" id="{4ECF8D5E-1E56-401D-B689-78B84D231C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P54:Q54</xm:sqref>
        </x14:conditionalFormatting>
        <x14:conditionalFormatting xmlns:xm="http://schemas.microsoft.com/office/excel/2006/main">
          <x14:cfRule type="dataBar" id="{6D0A981D-A32E-47D3-AB31-3F7B27C437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P59:Q63</xm:sqref>
        </x14:conditionalFormatting>
        <x14:conditionalFormatting xmlns:xm="http://schemas.microsoft.com/office/excel/2006/main">
          <x14:cfRule type="dataBar" id="{86B8C753-6BC5-458B-B14E-C2E41BEE7D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P64:Q64</xm:sqref>
        </x14:conditionalFormatting>
        <x14:conditionalFormatting xmlns:xm="http://schemas.microsoft.com/office/excel/2006/main">
          <x14:cfRule type="dataBar" id="{99948AB4-B96E-4F80-9195-5CAB255E9B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P65:Q65</xm:sqref>
        </x14:conditionalFormatting>
        <x14:conditionalFormatting xmlns:xm="http://schemas.microsoft.com/office/excel/2006/main">
          <x14:cfRule type="dataBar" id="{9BFCB140-A52B-49A4-862A-785765A81A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P66:Q66</xm:sqref>
        </x14:conditionalFormatting>
        <x14:conditionalFormatting xmlns:xm="http://schemas.microsoft.com/office/excel/2006/main">
          <x14:cfRule type="dataBar" id="{3F537A60-8EBE-44C7-9A75-F680171517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P70:Q73</xm:sqref>
        </x14:conditionalFormatting>
        <x14:conditionalFormatting xmlns:xm="http://schemas.microsoft.com/office/excel/2006/main">
          <x14:cfRule type="dataBar" id="{CD8B76F2-E3DA-424C-A9D8-FC7E7176C6A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P74:Q74</xm:sqref>
        </x14:conditionalFormatting>
        <x14:conditionalFormatting xmlns:xm="http://schemas.microsoft.com/office/excel/2006/main">
          <x14:cfRule type="dataBar" id="{7725CD3C-C897-4147-B894-81AB395086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P75:Q75</xm:sqref>
        </x14:conditionalFormatting>
        <x14:conditionalFormatting xmlns:xm="http://schemas.microsoft.com/office/excel/2006/main">
          <x14:cfRule type="dataBar" id="{03D5F54D-80D6-47A1-8C31-E1352CD29B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Q76</xm:sqref>
        </x14:conditionalFormatting>
        <x14:conditionalFormatting xmlns:xm="http://schemas.microsoft.com/office/excel/2006/main">
          <x14:cfRule type="dataBar" id="{F20E7DC0-E926-4368-865E-D42F1D9D9D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Q77</xm:sqref>
        </x14:conditionalFormatting>
        <x14:conditionalFormatting xmlns:xm="http://schemas.microsoft.com/office/excel/2006/main">
          <x14:cfRule type="dataBar" id="{73DB648A-6815-4EAB-A923-7C43900432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T76</xm:sqref>
        </x14:conditionalFormatting>
        <x14:conditionalFormatting xmlns:xm="http://schemas.microsoft.com/office/excel/2006/main">
          <x14:cfRule type="dataBar" id="{E4506D8F-D43E-49E6-8684-E3886133B6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T77</xm:sqref>
        </x14:conditionalFormatting>
        <x14:conditionalFormatting xmlns:xm="http://schemas.microsoft.com/office/excel/2006/main">
          <x14:cfRule type="dataBar" id="{BD579089-D744-45CD-B720-7A728704A4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U48</xm:sqref>
        </x14:conditionalFormatting>
        <x14:conditionalFormatting xmlns:xm="http://schemas.microsoft.com/office/excel/2006/main">
          <x14:cfRule type="dataBar" id="{825A870C-A76F-465F-8169-2D6315C247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U59</xm:sqref>
        </x14:conditionalFormatting>
        <x14:conditionalFormatting xmlns:xm="http://schemas.microsoft.com/office/excel/2006/main">
          <x14:cfRule type="dataBar" id="{F2B736CF-E1CC-42AA-BB5B-C172F4CD44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U70</xm:sqref>
        </x14:conditionalFormatting>
        <x14:conditionalFormatting xmlns:xm="http://schemas.microsoft.com/office/excel/2006/main">
          <x14:cfRule type="dataBar" id="{26BC5F59-87BC-4D14-A10E-9585D06376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U76</xm:sqref>
        </x14:conditionalFormatting>
        <x14:conditionalFormatting xmlns:xm="http://schemas.microsoft.com/office/excel/2006/main">
          <x14:cfRule type="dataBar" id="{DF8DD713-7240-4183-ACE4-A2F0F10FA2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U77</xm:sqref>
        </x14:conditionalFormatting>
        <x14:conditionalFormatting xmlns:xm="http://schemas.microsoft.com/office/excel/2006/main">
          <x14:cfRule type="dataBar" id="{FCC179EB-F25C-42C2-B7B3-A9F75447E1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U70:Y70 Y74 X73:Y73 W72:Y72 V71:Y71</xm:sqref>
        </x14:conditionalFormatting>
        <x14:conditionalFormatting xmlns:xm="http://schemas.microsoft.com/office/excel/2006/main">
          <x14:cfRule type="dataBar" id="{E523E63A-415B-4794-9A56-FF271003A1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V4:V5 U4 W4:W6 X4:X7 Y4:Y8 Z4:Z9 AA4:AA10</xm:sqref>
        </x14:conditionalFormatting>
        <x14:conditionalFormatting xmlns:xm="http://schemas.microsoft.com/office/excel/2006/main">
          <x14:cfRule type="dataBar" id="{EEC8C2A2-6B26-46B4-9AB8-BF6ED06E399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V15:V16 U15 W15:W17 X15:X18 Y15:Y19 Z15:Z20 AA15:AA21</xm:sqref>
        </x14:conditionalFormatting>
        <x14:conditionalFormatting xmlns:xm="http://schemas.microsoft.com/office/excel/2006/main">
          <x14:cfRule type="dataBar" id="{BF822E42-9266-4F03-B385-1050B51E27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V26:V27 U26 W26:W28 X26:X29 Y26:Y30 Z26:Z31 AA26:AA32</xm:sqref>
        </x14:conditionalFormatting>
        <x14:conditionalFormatting xmlns:xm="http://schemas.microsoft.com/office/excel/2006/main">
          <x14:cfRule type="dataBar" id="{2B56FE66-F971-4F76-BC6B-51C38910C4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V59:V60 U59 W59:W61 X59:X62 Y59:Y63 Z59:Z64 AA59:AA65</xm:sqref>
        </x14:conditionalFormatting>
        <x14:conditionalFormatting xmlns:xm="http://schemas.microsoft.com/office/excel/2006/main">
          <x14:cfRule type="dataBar" id="{C3586F4E-7995-42FF-B0F7-05911F1213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V76</xm:sqref>
        </x14:conditionalFormatting>
        <x14:conditionalFormatting xmlns:xm="http://schemas.microsoft.com/office/excel/2006/main">
          <x14:cfRule type="dataBar" id="{8CF39741-6335-4D70-9AF2-0E0BF71230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V77</xm:sqref>
        </x14:conditionalFormatting>
        <x14:conditionalFormatting xmlns:xm="http://schemas.microsoft.com/office/excel/2006/main">
          <x14:cfRule type="dataBar" id="{9173BCB9-31CF-41D1-893F-E08BB0BEC6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V37:AA38 U37 AA43 Z42:AA42 Y41:AA41 X40:AA40 W39:AA39</xm:sqref>
        </x14:conditionalFormatting>
        <x14:conditionalFormatting xmlns:xm="http://schemas.microsoft.com/office/excel/2006/main">
          <x14:cfRule type="dataBar" id="{8240A500-F7B2-41AB-98C3-B34A5619937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V48:AA49 AA54 Z53:AA53 Y52:AA52 X51:AA51 W50:AA50</xm:sqref>
        </x14:conditionalFormatting>
        <x14:conditionalFormatting xmlns:xm="http://schemas.microsoft.com/office/excel/2006/main">
          <x14:cfRule type="dataBar" id="{947C1ACD-3ED7-4DE9-8F5A-8DB5768F4B1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V59:AA60 AA65 Z64:AA64 Y63:AA63 X62:AA62 W61:AA61</xm:sqref>
        </x14:conditionalFormatting>
        <x14:conditionalFormatting xmlns:xm="http://schemas.microsoft.com/office/excel/2006/main">
          <x14:cfRule type="dataBar" id="{BCDDD657-D23E-409B-85C9-26BAD66DA15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W76</xm:sqref>
        </x14:conditionalFormatting>
        <x14:conditionalFormatting xmlns:xm="http://schemas.microsoft.com/office/excel/2006/main">
          <x14:cfRule type="dataBar" id="{5B5EFB9F-7350-4D95-B860-98EF2C2529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W77</xm:sqref>
        </x14:conditionalFormatting>
        <x14:conditionalFormatting xmlns:xm="http://schemas.microsoft.com/office/excel/2006/main">
          <x14:cfRule type="dataBar" id="{F2DF7CC6-5FD1-41B9-B8D7-789015BA66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X76</xm:sqref>
        </x14:conditionalFormatting>
        <x14:conditionalFormatting xmlns:xm="http://schemas.microsoft.com/office/excel/2006/main">
          <x14:cfRule type="dataBar" id="{8AF73706-6B1E-46A8-80DF-65CDF44EBB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X77</xm:sqref>
        </x14:conditionalFormatting>
        <x14:conditionalFormatting xmlns:xm="http://schemas.microsoft.com/office/excel/2006/main">
          <x14:cfRule type="dataBar" id="{A9F6564C-DDC8-47C7-8218-EACEF26A3C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X73:Y73 Y74 W72:Y72 V70:Y71</xm:sqref>
        </x14:conditionalFormatting>
        <x14:conditionalFormatting xmlns:xm="http://schemas.microsoft.com/office/excel/2006/main">
          <x14:cfRule type="dataBar" id="{F0F8B657-86C4-4725-BF94-B7F3EB4710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Y76</xm:sqref>
        </x14:conditionalFormatting>
        <x14:conditionalFormatting xmlns:xm="http://schemas.microsoft.com/office/excel/2006/main">
          <x14:cfRule type="dataBar" id="{8A4B2272-8020-4B05-A89D-DD0C733D55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Y77</xm:sqref>
        </x14:conditionalFormatting>
        <x14:conditionalFormatting xmlns:xm="http://schemas.microsoft.com/office/excel/2006/main">
          <x14:cfRule type="dataBar" id="{6A7D429A-3978-4D77-88A6-393B3E5D1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Y48:AA52 U48 V48:V49 W48:W50 X48:X51 AA54 Z53:AA53</xm:sqref>
        </x14:conditionalFormatting>
        <x14:conditionalFormatting xmlns:xm="http://schemas.microsoft.com/office/excel/2006/main">
          <x14:cfRule type="dataBar" id="{ECCAD29E-18BC-4C70-8F95-E98F710EE3A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Z70</xm:sqref>
        </x14:conditionalFormatting>
        <x14:conditionalFormatting xmlns:xm="http://schemas.microsoft.com/office/excel/2006/main">
          <x14:cfRule type="dataBar" id="{6F61B819-83A8-4637-AA94-9603BDF481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Z71</xm:sqref>
        </x14:conditionalFormatting>
        <x14:conditionalFormatting xmlns:xm="http://schemas.microsoft.com/office/excel/2006/main">
          <x14:cfRule type="dataBar" id="{79C26114-4032-4EBC-8775-4C8D8C63E4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Z72</xm:sqref>
        </x14:conditionalFormatting>
        <x14:conditionalFormatting xmlns:xm="http://schemas.microsoft.com/office/excel/2006/main">
          <x14:cfRule type="dataBar" id="{6B02A239-69B2-4FA8-A377-218240789B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Z73</xm:sqref>
        </x14:conditionalFormatting>
        <x14:conditionalFormatting xmlns:xm="http://schemas.microsoft.com/office/excel/2006/main">
          <x14:cfRule type="dataBar" id="{DFCBA2FD-0BDC-4707-AD7F-8C43A4FBB0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Z74</xm:sqref>
        </x14:conditionalFormatting>
        <x14:conditionalFormatting xmlns:xm="http://schemas.microsoft.com/office/excel/2006/main">
          <x14:cfRule type="dataBar" id="{5D704A9D-4180-44DB-84EF-B2B1CEA48A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Z75</xm:sqref>
        </x14:conditionalFormatting>
        <x14:conditionalFormatting xmlns:xm="http://schemas.microsoft.com/office/excel/2006/main">
          <x14:cfRule type="dataBar" id="{E72E0F2D-DCEA-4C64-832B-B166E5E55F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Z76</xm:sqref>
        </x14:conditionalFormatting>
        <x14:conditionalFormatting xmlns:xm="http://schemas.microsoft.com/office/excel/2006/main">
          <x14:cfRule type="dataBar" id="{1194CA4D-D672-4C4B-AD0B-AA7BEF6B43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Z77</xm:sqref>
        </x14:conditionalFormatting>
        <x14:conditionalFormatting xmlns:xm="http://schemas.microsoft.com/office/excel/2006/main">
          <x14:cfRule type="dataBar" id="{300DA261-A892-49B6-BFBA-EFC96797CA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AA70</xm:sqref>
        </x14:conditionalFormatting>
        <x14:conditionalFormatting xmlns:xm="http://schemas.microsoft.com/office/excel/2006/main">
          <x14:cfRule type="dataBar" id="{98DE6266-C3A0-4F3C-9B45-47A7ED2AF8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AA71</xm:sqref>
        </x14:conditionalFormatting>
        <x14:conditionalFormatting xmlns:xm="http://schemas.microsoft.com/office/excel/2006/main">
          <x14:cfRule type="dataBar" id="{55136F93-C218-4F29-AC77-40AA6491E3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AA72</xm:sqref>
        </x14:conditionalFormatting>
        <x14:conditionalFormatting xmlns:xm="http://schemas.microsoft.com/office/excel/2006/main">
          <x14:cfRule type="dataBar" id="{95B31B2A-423F-4F92-840C-417020FAB3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AA73</xm:sqref>
        </x14:conditionalFormatting>
        <x14:conditionalFormatting xmlns:xm="http://schemas.microsoft.com/office/excel/2006/main">
          <x14:cfRule type="dataBar" id="{9188CE59-E5FC-403A-8CDF-585FBC536A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AA74</xm:sqref>
        </x14:conditionalFormatting>
        <x14:conditionalFormatting xmlns:xm="http://schemas.microsoft.com/office/excel/2006/main">
          <x14:cfRule type="dataBar" id="{F0BBB18B-634F-4EC8-9F7A-2BB66840C8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AA75</xm:sqref>
        </x14:conditionalFormatting>
        <x14:conditionalFormatting xmlns:xm="http://schemas.microsoft.com/office/excel/2006/main">
          <x14:cfRule type="dataBar" id="{EBF807DF-4290-48C3-BAE8-D625E5D25C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AA76</xm:sqref>
        </x14:conditionalFormatting>
        <x14:conditionalFormatting xmlns:xm="http://schemas.microsoft.com/office/excel/2006/main">
          <x14:cfRule type="dataBar" id="{A8387AAA-67BA-41B2-92E7-A79B4A0958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AA77</xm:sqref>
        </x14:conditionalFormatting>
        <x14:conditionalFormatting xmlns:xm="http://schemas.microsoft.com/office/excel/2006/main">
          <x14:cfRule type="dataBar" id="{A4BDABBB-B124-45ED-AA70-799524A301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M81:M85</xm:sqref>
        </x14:conditionalFormatting>
        <x14:conditionalFormatting xmlns:xm="http://schemas.microsoft.com/office/excel/2006/main">
          <x14:cfRule type="dataBar" id="{1CCF8AF7-9EAF-4380-BA4A-A9920ED535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M86</xm:sqref>
        </x14:conditionalFormatting>
        <x14:conditionalFormatting xmlns:xm="http://schemas.microsoft.com/office/excel/2006/main">
          <x14:cfRule type="dataBar" id="{04D8EDF8-A71C-41FD-8C94-5496A28C871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M87</xm:sqref>
        </x14:conditionalFormatting>
        <x14:conditionalFormatting xmlns:xm="http://schemas.microsoft.com/office/excel/2006/main">
          <x14:cfRule type="dataBar" id="{4A8490A4-143E-494A-B875-ACD8269525F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M88</xm:sqref>
        </x14:conditionalFormatting>
        <x14:conditionalFormatting xmlns:xm="http://schemas.microsoft.com/office/excel/2006/main">
          <x14:cfRule type="dataBar" id="{8A4D1B14-729E-40E6-AC9F-3B0695B81C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P81:Q85</xm:sqref>
        </x14:conditionalFormatting>
        <x14:conditionalFormatting xmlns:xm="http://schemas.microsoft.com/office/excel/2006/main">
          <x14:cfRule type="dataBar" id="{88B60C08-011E-4246-9097-F436D0E114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P86:Q86</xm:sqref>
        </x14:conditionalFormatting>
        <x14:conditionalFormatting xmlns:xm="http://schemas.microsoft.com/office/excel/2006/main">
          <x14:cfRule type="dataBar" id="{38035157-87DC-40A4-AFC1-600C6405F0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P87:Q87</xm:sqref>
        </x14:conditionalFormatting>
        <x14:conditionalFormatting xmlns:xm="http://schemas.microsoft.com/office/excel/2006/main">
          <x14:cfRule type="dataBar" id="{0D844C46-E0A6-4EB8-B2A2-04BF29CC5F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P88:Q88</xm:sqref>
        </x14:conditionalFormatting>
        <x14:conditionalFormatting xmlns:xm="http://schemas.microsoft.com/office/excel/2006/main">
          <x14:cfRule type="dataBar" id="{9D984A7C-C90F-4295-8CDF-E79443B0F8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U81</xm:sqref>
        </x14:conditionalFormatting>
        <x14:conditionalFormatting xmlns:xm="http://schemas.microsoft.com/office/excel/2006/main">
          <x14:cfRule type="dataBar" id="{701F0613-0396-4AA8-80AC-DC8CD9AAFC1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V81:V82 U81 W81:W83 X81:X84 Y81:Y85 Z81:Z86 AA81:AA87</xm:sqref>
        </x14:conditionalFormatting>
        <x14:conditionalFormatting xmlns:xm="http://schemas.microsoft.com/office/excel/2006/main">
          <x14:cfRule type="dataBar" id="{29F98E43-B2DA-400D-BBB8-69740EB57F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V81:AA82 AA87 Z86:AA86 Y85:AA85 X84:AA84 W83:AA83</xm:sqref>
        </x14:conditionalFormatting>
        <x14:conditionalFormatting xmlns:xm="http://schemas.microsoft.com/office/excel/2006/main">
          <x14:cfRule type="dataBar" id="{23762349-A878-4AA0-A595-984B4987B7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M92:M96</xm:sqref>
        </x14:conditionalFormatting>
        <x14:conditionalFormatting xmlns:xm="http://schemas.microsoft.com/office/excel/2006/main">
          <x14:cfRule type="dataBar" id="{CC2B122F-7ACB-4924-9B9A-0B7D2D5B1E4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M97</xm:sqref>
        </x14:conditionalFormatting>
        <x14:conditionalFormatting xmlns:xm="http://schemas.microsoft.com/office/excel/2006/main">
          <x14:cfRule type="dataBar" id="{311F46EA-2AB1-4E0E-AAD6-ADAF1FD5F1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M98</xm:sqref>
        </x14:conditionalFormatting>
        <x14:conditionalFormatting xmlns:xm="http://schemas.microsoft.com/office/excel/2006/main">
          <x14:cfRule type="dataBar" id="{6BE73739-ACE6-4828-B87B-CDF7DE6F92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M99</xm:sqref>
        </x14:conditionalFormatting>
        <x14:conditionalFormatting xmlns:xm="http://schemas.microsoft.com/office/excel/2006/main">
          <x14:cfRule type="dataBar" id="{B0375AC0-E1B0-40C7-B8D1-48A3A3331EC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P92:Q96</xm:sqref>
        </x14:conditionalFormatting>
        <x14:conditionalFormatting xmlns:xm="http://schemas.microsoft.com/office/excel/2006/main">
          <x14:cfRule type="dataBar" id="{29CC965A-BBAA-4DBE-8A34-E980309B7C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P97:Q97</xm:sqref>
        </x14:conditionalFormatting>
        <x14:conditionalFormatting xmlns:xm="http://schemas.microsoft.com/office/excel/2006/main">
          <x14:cfRule type="dataBar" id="{B539F0CA-F99C-4355-AB62-6100F83A91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P98:Q98</xm:sqref>
        </x14:conditionalFormatting>
        <x14:conditionalFormatting xmlns:xm="http://schemas.microsoft.com/office/excel/2006/main">
          <x14:cfRule type="dataBar" id="{C3373F42-72F3-4633-B450-B96335551D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P99:Q99</xm:sqref>
        </x14:conditionalFormatting>
        <x14:conditionalFormatting xmlns:xm="http://schemas.microsoft.com/office/excel/2006/main">
          <x14:cfRule type="dataBar" id="{0F42EBA2-AC8C-4F84-8C93-C7006D809D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U92</xm:sqref>
        </x14:conditionalFormatting>
        <x14:conditionalFormatting xmlns:xm="http://schemas.microsoft.com/office/excel/2006/main">
          <x14:cfRule type="dataBar" id="{7FDC3F42-3B8C-41DB-9402-1D03B07FE0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V92:V93 U92 W92:W94 X92:X95 Y92:Y96 Z92:Z97 AA92:AA98</xm:sqref>
        </x14:conditionalFormatting>
        <x14:conditionalFormatting xmlns:xm="http://schemas.microsoft.com/office/excel/2006/main">
          <x14:cfRule type="dataBar" id="{615F0286-C5AF-4326-8A69-CBD054636F5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V92:AA93 AA98 Z97:AA97 Y96:AA96 X95:AA95 W94:AA94</xm:sqref>
        </x14:conditionalFormatting>
        <x14:conditionalFormatting xmlns:xm="http://schemas.microsoft.com/office/excel/2006/main">
          <x14:cfRule type="dataBar" id="{F53A9BD7-F102-4E74-94BF-249E018A484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M103:M107</xm:sqref>
        </x14:conditionalFormatting>
        <x14:conditionalFormatting xmlns:xm="http://schemas.microsoft.com/office/excel/2006/main">
          <x14:cfRule type="dataBar" id="{98F99301-082E-4BDB-9DC9-1F576DB5A7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M108</xm:sqref>
        </x14:conditionalFormatting>
        <x14:conditionalFormatting xmlns:xm="http://schemas.microsoft.com/office/excel/2006/main">
          <x14:cfRule type="dataBar" id="{2127295D-5B18-4052-B6F9-334A2B5293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M109</xm:sqref>
        </x14:conditionalFormatting>
        <x14:conditionalFormatting xmlns:xm="http://schemas.microsoft.com/office/excel/2006/main">
          <x14:cfRule type="dataBar" id="{C06E02FC-1FD8-4FA6-867D-94D5A1AAFA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M110</xm:sqref>
        </x14:conditionalFormatting>
        <x14:conditionalFormatting xmlns:xm="http://schemas.microsoft.com/office/excel/2006/main">
          <x14:cfRule type="dataBar" id="{F511F047-B743-40B0-BE70-38F98D42894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P103:Q107</xm:sqref>
        </x14:conditionalFormatting>
        <x14:conditionalFormatting xmlns:xm="http://schemas.microsoft.com/office/excel/2006/main">
          <x14:cfRule type="dataBar" id="{95DBDA15-A96A-4926-8FE5-2FBF05137E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P108:Q108</xm:sqref>
        </x14:conditionalFormatting>
        <x14:conditionalFormatting xmlns:xm="http://schemas.microsoft.com/office/excel/2006/main">
          <x14:cfRule type="dataBar" id="{235C231E-BE48-4BD7-AFF1-FC9087E892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P109:Q109</xm:sqref>
        </x14:conditionalFormatting>
        <x14:conditionalFormatting xmlns:xm="http://schemas.microsoft.com/office/excel/2006/main">
          <x14:cfRule type="dataBar" id="{CF020999-616F-495D-95B6-8281AEBD7C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P110:Q110</xm:sqref>
        </x14:conditionalFormatting>
        <x14:conditionalFormatting xmlns:xm="http://schemas.microsoft.com/office/excel/2006/main">
          <x14:cfRule type="dataBar" id="{9B482321-08AD-4DE0-B352-B9980C7844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U103</xm:sqref>
        </x14:conditionalFormatting>
        <x14:conditionalFormatting xmlns:xm="http://schemas.microsoft.com/office/excel/2006/main">
          <x14:cfRule type="dataBar" id="{A1B2A49B-0890-485C-A6B0-AA5D6B503D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V103:V104 U103 W103:W105 X103:X106 Y103:Y107 Z103:Z108 AA103:AA109</xm:sqref>
        </x14:conditionalFormatting>
        <x14:conditionalFormatting xmlns:xm="http://schemas.microsoft.com/office/excel/2006/main">
          <x14:cfRule type="dataBar" id="{221D9E88-A534-4D16-9A41-9A49C2AE0E1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V103:AA104 AA109 Z108:AA108 Y107:AA107 X106:AA106 W105:AA105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6553-22C2-4EF1-9B51-4765480CA254}">
  <sheetPr codeName="Sheet2"/>
  <dimension ref="B2:K8"/>
  <sheetViews>
    <sheetView showGridLines="0" workbookViewId="0">
      <selection activeCell="E15" sqref="E15"/>
    </sheetView>
  </sheetViews>
  <sheetFormatPr defaultRowHeight="15" x14ac:dyDescent="0.25"/>
  <cols>
    <col min="1" max="1" width="5.28515625" customWidth="1"/>
    <col min="2" max="3" width="10.7109375" bestFit="1" customWidth="1"/>
    <col min="5" max="5" width="10" bestFit="1" customWidth="1"/>
    <col min="6" max="6" width="13.140625" bestFit="1" customWidth="1"/>
  </cols>
  <sheetData>
    <row r="2" spans="2:11" ht="30" x14ac:dyDescent="0.25">
      <c r="B2" s="86" t="s">
        <v>156</v>
      </c>
      <c r="C2" s="86" t="s">
        <v>157</v>
      </c>
      <c r="D2" s="86" t="s">
        <v>143</v>
      </c>
      <c r="E2" s="87" t="s">
        <v>158</v>
      </c>
      <c r="F2" s="86" t="s">
        <v>159</v>
      </c>
      <c r="G2" s="88" t="s">
        <v>160</v>
      </c>
    </row>
    <row r="3" spans="2:11" x14ac:dyDescent="0.25">
      <c r="B3" s="83">
        <v>45086</v>
      </c>
      <c r="C3" s="83">
        <v>45120</v>
      </c>
      <c r="D3" s="85">
        <v>4.75</v>
      </c>
      <c r="E3" s="84">
        <v>365</v>
      </c>
      <c r="F3" s="89">
        <f>(((1+D3/(E3*100))^(C3-B3))-1)*E3*100/(C3-B3)</f>
        <v>4.760213658782261</v>
      </c>
      <c r="G3" s="89">
        <f>F3-D3</f>
        <v>1.0213658782260993E-2</v>
      </c>
    </row>
    <row r="5" spans="2:11" ht="15.75" thickBot="1" x14ac:dyDescent="0.3"/>
    <row r="6" spans="2:11" x14ac:dyDescent="0.25">
      <c r="H6" s="97" t="s">
        <v>161</v>
      </c>
      <c r="I6" s="98"/>
      <c r="J6" s="98"/>
      <c r="K6" s="99"/>
    </row>
    <row r="7" spans="2:11" x14ac:dyDescent="0.25">
      <c r="H7" s="100"/>
      <c r="I7" s="101"/>
      <c r="J7" s="101"/>
      <c r="K7" s="102"/>
    </row>
    <row r="8" spans="2:11" ht="15.75" thickBot="1" x14ac:dyDescent="0.3">
      <c r="H8" s="103"/>
      <c r="I8" s="104"/>
      <c r="J8" s="104"/>
      <c r="K8" s="105"/>
    </row>
  </sheetData>
  <mergeCells count="1">
    <mergeCell ref="H6:K8"/>
  </mergeCells>
  <dataValidations count="1">
    <dataValidation type="list" allowBlank="1" showInputMessage="1" showErrorMessage="1" sqref="E3" xr:uid="{19E40874-2DCA-4C68-AAE8-6313322CF2CD}">
      <formula1>"360,365"</formula1>
    </dataValidation>
  </dataValidations>
  <pageMargins left="0.7" right="0.7" top="0.75" bottom="0.75" header="0.3" footer="0.3"/>
  <pageSetup paperSize="9" orientation="portrait" r:id="rId1"/>
  <headerFooter>
    <oddFooter>&amp;L&amp;1#&amp;"Arial Black"&amp;8&amp;K317100Classification: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B8CC-3730-49A7-85D2-1442A6498D8F}">
  <sheetPr codeName="Sheet3"/>
  <dimension ref="B1:AQ38"/>
  <sheetViews>
    <sheetView workbookViewId="0">
      <selection activeCell="B27" sqref="B27"/>
    </sheetView>
  </sheetViews>
  <sheetFormatPr defaultRowHeight="15" x14ac:dyDescent="0.25"/>
  <cols>
    <col min="1" max="1" width="4.140625" customWidth="1"/>
    <col min="2" max="2" width="15.140625" customWidth="1"/>
    <col min="3" max="3" width="14.7109375" hidden="1" customWidth="1"/>
    <col min="4" max="4" width="7.5703125" bestFit="1" customWidth="1"/>
    <col min="5" max="5" width="8.7109375" bestFit="1" customWidth="1"/>
    <col min="6" max="6" width="8.7109375" customWidth="1"/>
    <col min="7" max="7" width="8.42578125" hidden="1" customWidth="1"/>
    <col min="8" max="8" width="8.85546875" hidden="1" customWidth="1"/>
    <col min="9" max="9" width="10.7109375" hidden="1" customWidth="1"/>
    <col min="10" max="10" width="1.28515625" hidden="1" customWidth="1"/>
    <col min="11" max="11" width="3" hidden="1" customWidth="1"/>
    <col min="12" max="12" width="3" customWidth="1"/>
    <col min="13" max="13" width="14.28515625" customWidth="1"/>
    <col min="14" max="14" width="16.5703125" hidden="1" customWidth="1"/>
    <col min="15" max="15" width="6.7109375" bestFit="1" customWidth="1"/>
    <col min="16" max="16" width="8.5703125" bestFit="1" customWidth="1"/>
    <col min="17" max="17" width="8.5703125" customWidth="1"/>
    <col min="18" max="18" width="8.42578125" hidden="1" customWidth="1"/>
    <col min="19" max="19" width="8.85546875" hidden="1" customWidth="1"/>
    <col min="20" max="21" width="24.42578125" hidden="1" customWidth="1"/>
    <col min="22" max="22" width="14" bestFit="1" customWidth="1"/>
    <col min="23" max="23" width="13.85546875" customWidth="1"/>
    <col min="24" max="24" width="6" customWidth="1"/>
    <col min="25" max="26" width="10.28515625" bestFit="1" customWidth="1"/>
    <col min="28" max="28" width="12.28515625" customWidth="1"/>
    <col min="29" max="29" width="11.28515625" customWidth="1"/>
    <col min="30" max="30" width="5.28515625" customWidth="1"/>
    <col min="31" max="31" width="5" customWidth="1"/>
    <col min="32" max="32" width="5.28515625" customWidth="1"/>
    <col min="33" max="33" width="13.5703125" bestFit="1" customWidth="1"/>
    <col min="34" max="34" width="10.28515625" customWidth="1"/>
    <col min="35" max="35" width="10.28515625" bestFit="1" customWidth="1"/>
    <col min="36" max="36" width="18.140625" bestFit="1" customWidth="1"/>
    <col min="37" max="37" width="14" bestFit="1" customWidth="1"/>
    <col min="38" max="38" width="11.85546875" bestFit="1" customWidth="1"/>
    <col min="40" max="40" width="11" bestFit="1" customWidth="1"/>
    <col min="41" max="41" width="6.42578125" customWidth="1"/>
  </cols>
  <sheetData>
    <row r="1" spans="2:36" ht="6" customHeight="1" x14ac:dyDescent="0.25"/>
    <row r="2" spans="2:36" x14ac:dyDescent="0.25">
      <c r="B2" s="106" t="s">
        <v>93</v>
      </c>
      <c r="C2" s="106"/>
      <c r="D2" s="106"/>
      <c r="E2" s="9"/>
      <c r="F2" s="9"/>
      <c r="G2" s="9"/>
      <c r="H2" s="9"/>
      <c r="M2" s="95" t="s">
        <v>94</v>
      </c>
      <c r="N2" s="95"/>
      <c r="O2" s="95"/>
      <c r="P2" s="9"/>
      <c r="Q2" s="9"/>
      <c r="R2" s="9"/>
      <c r="S2" s="9"/>
    </row>
    <row r="3" spans="2:36" x14ac:dyDescent="0.25">
      <c r="B3" s="13" t="s">
        <v>46</v>
      </c>
      <c r="C3" s="13" t="s">
        <v>3</v>
      </c>
      <c r="D3" s="13" t="s">
        <v>97</v>
      </c>
      <c r="E3" s="13" t="s">
        <v>57</v>
      </c>
      <c r="F3" s="13" t="s">
        <v>131</v>
      </c>
      <c r="G3" s="13" t="s">
        <v>91</v>
      </c>
      <c r="H3" s="13" t="s">
        <v>92</v>
      </c>
      <c r="I3" s="11" t="s">
        <v>58</v>
      </c>
      <c r="J3" s="11" t="s">
        <v>59</v>
      </c>
      <c r="K3" s="1"/>
      <c r="L3" s="1"/>
      <c r="M3" s="13" t="s">
        <v>60</v>
      </c>
      <c r="N3" s="13" t="s">
        <v>3</v>
      </c>
      <c r="O3" s="13" t="s">
        <v>56</v>
      </c>
      <c r="P3" s="13" t="s">
        <v>57</v>
      </c>
      <c r="Q3" s="13" t="s">
        <v>131</v>
      </c>
      <c r="R3" s="13" t="s">
        <v>91</v>
      </c>
      <c r="S3" s="13" t="s">
        <v>92</v>
      </c>
      <c r="T3" s="11" t="s">
        <v>58</v>
      </c>
      <c r="U3" s="11" t="s">
        <v>59</v>
      </c>
    </row>
    <row r="4" spans="2:36" x14ac:dyDescent="0.25">
      <c r="B4" s="2" t="s">
        <v>47</v>
      </c>
      <c r="C4" s="2" t="s">
        <v>65</v>
      </c>
      <c r="D4" s="2">
        <f>_xll.BDP(C4,"LAST_PRICE")</f>
        <v>5.2</v>
      </c>
      <c r="E4" s="2"/>
      <c r="F4" s="2"/>
      <c r="G4" s="2">
        <f>(_xll.BDP(C4,"RT_PX_CHG_NET_1D"))*100</f>
        <v>0</v>
      </c>
      <c r="H4" s="2">
        <f>(_xll.BDP(C4,"CHG_NET_5D"))*100</f>
        <v>0</v>
      </c>
      <c r="I4" s="2"/>
      <c r="J4" s="2"/>
      <c r="K4" s="1"/>
      <c r="L4" s="1"/>
      <c r="M4" s="2" t="s">
        <v>63</v>
      </c>
      <c r="N4" s="2" t="s">
        <v>64</v>
      </c>
      <c r="O4" s="2">
        <f>_xll.BDP(N4,"LAST_PRICE")</f>
        <v>3.6659999999999999</v>
      </c>
      <c r="P4" s="2"/>
      <c r="Q4" s="2"/>
      <c r="R4" s="2">
        <f>(_xll.BDP(N4,"RT_PX_CHG_NET_1D"))*100</f>
        <v>0.4</v>
      </c>
      <c r="S4" s="2">
        <f>(_xll.BDP(N4,"CHG_NET_5D"))*100</f>
        <v>-25</v>
      </c>
      <c r="T4" s="2"/>
      <c r="U4" s="2"/>
    </row>
    <row r="5" spans="2:36" x14ac:dyDescent="0.25">
      <c r="B5" s="1"/>
      <c r="C5" s="1"/>
      <c r="D5" s="3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W5" s="15"/>
      <c r="Y5" s="15"/>
      <c r="AA5" s="41"/>
    </row>
    <row r="6" spans="2:36" x14ac:dyDescent="0.25">
      <c r="B6" s="47">
        <v>44866</v>
      </c>
      <c r="C6" s="2" t="s">
        <v>69</v>
      </c>
      <c r="D6" s="42"/>
      <c r="E6" s="43">
        <f>(D6-D$4)*100</f>
        <v>-520</v>
      </c>
      <c r="F6" s="43">
        <f>(D6-D4)*100</f>
        <v>-520</v>
      </c>
      <c r="G6" s="2">
        <f>(_xll.BDP(C6&amp;" Curncy","RT_PX_CHG_NET_1D"))*100</f>
        <v>1.2</v>
      </c>
      <c r="H6" s="6">
        <f>(_xll.BDP(C6&amp;" Curncy","CHG_NET_5D"))*100</f>
        <v>-0.2</v>
      </c>
      <c r="I6" s="2" t="str">
        <f>_xll.BDP(C6&amp;" Curncy","SW_EFF_DT")</f>
        <v>20/06/2024</v>
      </c>
      <c r="J6" s="2" t="str">
        <f>_xll.BDP(C6&amp;" Curncy","MATURITY")</f>
        <v>01/08/2024</v>
      </c>
      <c r="K6" s="1"/>
      <c r="L6" s="1"/>
      <c r="M6" s="47">
        <v>44896</v>
      </c>
      <c r="N6" s="2" t="s">
        <v>68</v>
      </c>
      <c r="O6" s="2"/>
      <c r="P6" s="43">
        <f t="shared" ref="P6:P13" si="0">(O6-O$4)*100</f>
        <v>-366.59999999999997</v>
      </c>
      <c r="Q6" s="43">
        <f>(O6-O4)*100</f>
        <v>-366.59999999999997</v>
      </c>
      <c r="R6" s="6">
        <f>(_xll.BDP(N6&amp;" Curncy","RT_PX_CHG_NET_1D"))*100</f>
        <v>0.02</v>
      </c>
      <c r="S6" s="6">
        <f>(_xll.BDP(N6&amp;" Curncy","CHG_NET_5D"))*100</f>
        <v>-2.1399999999999997</v>
      </c>
      <c r="T6" s="2" t="str">
        <f>_xll.BDP(N6&amp;" Curncy","SW_EFF_DT")</f>
        <v>24/07/2024</v>
      </c>
      <c r="U6" s="2" t="str">
        <f>_xll.BDP(N6&amp;" Curncy","MATURITY")</f>
        <v>18/09/2024</v>
      </c>
      <c r="W6" s="15"/>
      <c r="Y6" s="15"/>
      <c r="AA6" s="41"/>
      <c r="AB6" s="17"/>
      <c r="AG6" s="15"/>
      <c r="AI6" s="41"/>
    </row>
    <row r="7" spans="2:36" x14ac:dyDescent="0.25">
      <c r="B7" s="47">
        <v>44896</v>
      </c>
      <c r="C7" s="2" t="s">
        <v>72</v>
      </c>
      <c r="D7" s="42"/>
      <c r="E7" s="43">
        <f t="shared" ref="E7:E13" si="1">(D7-D$4)*100</f>
        <v>-520</v>
      </c>
      <c r="F7" s="43">
        <f t="shared" ref="F7:F13" si="2">E7-E6</f>
        <v>0</v>
      </c>
      <c r="G7" s="6">
        <f>(_xll.BDP(C7&amp;" Curncy","RT_PX_CHG_NET_1D"))*100</f>
        <v>4.9000000000000004</v>
      </c>
      <c r="H7" s="6">
        <f>(_xll.BDP(C7&amp;" Curncy","CHG_NET_5D"))*100</f>
        <v>-2.7</v>
      </c>
      <c r="I7" s="2" t="str">
        <f>_xll.BDP(C7&amp;" Curncy","SW_EFF_DT")</f>
        <v>01/08/2024</v>
      </c>
      <c r="J7" s="2" t="str">
        <f>_xll.BDP(C7&amp;" Curncy","MATURITY")</f>
        <v>19/09/2024</v>
      </c>
      <c r="K7" s="1"/>
      <c r="L7" s="1"/>
      <c r="M7" s="47">
        <v>44958</v>
      </c>
      <c r="N7" s="2" t="s">
        <v>71</v>
      </c>
      <c r="O7" s="2"/>
      <c r="P7" s="43">
        <f t="shared" si="0"/>
        <v>-366.59999999999997</v>
      </c>
      <c r="Q7" s="43">
        <f>P7-P6</f>
        <v>0</v>
      </c>
      <c r="R7" s="6">
        <f>(_xll.BDP(N7&amp;" Curncy","RT_PX_CHG_NET_1D"))*100</f>
        <v>-0.4</v>
      </c>
      <c r="S7" s="6">
        <f>(_xll.BDP(N7&amp;" Curncy","CHG_NET_5D"))*100</f>
        <v>-6.41</v>
      </c>
      <c r="T7" s="2" t="str">
        <f>_xll.BDP(N7&amp;" Curncy","SW_EFF_DT")</f>
        <v>18/09/2024</v>
      </c>
      <c r="U7" s="2" t="str">
        <f>_xll.BDP(N7&amp;" Curncy","MATURITY")</f>
        <v>23/10/2024</v>
      </c>
      <c r="W7" s="15"/>
      <c r="Y7" s="17"/>
      <c r="AA7" s="41"/>
      <c r="AB7" s="17"/>
      <c r="AG7" s="15"/>
      <c r="AI7" s="41"/>
    </row>
    <row r="8" spans="2:36" x14ac:dyDescent="0.25">
      <c r="B8" s="47">
        <v>44958</v>
      </c>
      <c r="C8" s="2" t="s">
        <v>75</v>
      </c>
      <c r="D8" s="42"/>
      <c r="E8" s="43">
        <f t="shared" si="1"/>
        <v>-520</v>
      </c>
      <c r="F8" s="43">
        <f t="shared" si="2"/>
        <v>0</v>
      </c>
      <c r="G8" s="2">
        <f>(_xll.BDP(C8&amp;" Curncy","RT_PX_CHG_NET_1D"))*100</f>
        <v>3.4000000000000004</v>
      </c>
      <c r="H8" s="6">
        <f>(_xll.BDP(C8&amp;" Curncy","CHG_NET_5D"))*100</f>
        <v>-6.1</v>
      </c>
      <c r="I8" s="2" t="str">
        <f>_xll.BDP(C8&amp;" Curncy","SW_EFF_DT")</f>
        <v>19/09/2024</v>
      </c>
      <c r="J8" s="2" t="str">
        <f>_xll.BDP(C8&amp;" Curncy","MATURITY")</f>
        <v>07/11/2024</v>
      </c>
      <c r="K8" s="1"/>
      <c r="L8" s="1"/>
      <c r="M8" s="47">
        <v>44986</v>
      </c>
      <c r="N8" s="2" t="s">
        <v>74</v>
      </c>
      <c r="O8" s="2"/>
      <c r="P8" s="43">
        <f t="shared" si="0"/>
        <v>-366.59999999999997</v>
      </c>
      <c r="Q8" s="43">
        <f>P8-P7</f>
        <v>0</v>
      </c>
      <c r="R8" s="6">
        <f>(_xll.BDP(N8&amp;" Curncy","RT_PX_CHG_NET_1D"))*100</f>
        <v>-0.70000000000000007</v>
      </c>
      <c r="S8" s="6">
        <f>(_xll.BDP(N8&amp;" Curncy","CHG_NET_5D"))*100</f>
        <v>-9.56</v>
      </c>
      <c r="T8" s="2" t="str">
        <f>_xll.BDP(N8&amp;" Curncy","SW_EFF_DT")</f>
        <v>23/10/2024</v>
      </c>
      <c r="U8" s="2" t="str">
        <f>_xll.BDP(N8&amp;" Curncy","MATURITY")</f>
        <v>18/12/2024</v>
      </c>
      <c r="W8" s="15"/>
      <c r="Y8" s="17"/>
      <c r="AA8" s="41"/>
      <c r="AB8" s="17"/>
      <c r="AG8" s="15"/>
      <c r="AI8" s="41"/>
      <c r="AJ8" s="15"/>
    </row>
    <row r="9" spans="2:36" x14ac:dyDescent="0.25">
      <c r="B9" s="47">
        <v>44986</v>
      </c>
      <c r="C9" s="2" t="s">
        <v>78</v>
      </c>
      <c r="D9" s="42"/>
      <c r="E9" s="43">
        <f t="shared" si="1"/>
        <v>-520</v>
      </c>
      <c r="F9" s="43">
        <f t="shared" si="2"/>
        <v>0</v>
      </c>
      <c r="G9" s="2">
        <f>(_xll.BDP(C9&amp;" Curncy","RT_PX_CHG_NET_1D"))*100</f>
        <v>3.1</v>
      </c>
      <c r="H9" s="6">
        <f>(_xll.BDP(C9&amp;" Curncy","CHG_NET_5D"))*100</f>
        <v>-8.5</v>
      </c>
      <c r="I9" s="2" t="str">
        <f>_xll.BDP(C9&amp;" Curncy","SW_EFF_DT")</f>
        <v>07/11/2024</v>
      </c>
      <c r="J9" s="2" t="str">
        <f>_xll.BDP(C9&amp;" Curncy","MATURITY")</f>
        <v>19/12/2024</v>
      </c>
      <c r="K9" s="1"/>
      <c r="L9" s="1"/>
      <c r="M9" s="47">
        <v>45047</v>
      </c>
      <c r="N9" s="2" t="s">
        <v>77</v>
      </c>
      <c r="O9" s="2"/>
      <c r="P9" s="43">
        <f t="shared" si="0"/>
        <v>-366.59999999999997</v>
      </c>
      <c r="Q9" s="43">
        <f t="shared" ref="Q9:Q13" si="3">P9-P8</f>
        <v>0</v>
      </c>
      <c r="R9" s="6">
        <f>(_xll.BDP(N9&amp;" Curncy","RT_PX_CHG_NET_1D"))*100</f>
        <v>0.83</v>
      </c>
      <c r="S9" s="6">
        <f>(_xll.BDP(N9&amp;" Curncy","CHG_NET_5D"))*100</f>
        <v>-13.3</v>
      </c>
      <c r="T9" s="2" t="str">
        <f>_xll.BDP(N9&amp;" Curncy","SW_EFF_DT")</f>
        <v>18/12/2024</v>
      </c>
      <c r="U9" s="2" t="str">
        <f>_xll.BDP(N9&amp;" Curncy","MATURITY")</f>
        <v>05/02/2025</v>
      </c>
      <c r="W9" s="15"/>
      <c r="Y9" s="17"/>
      <c r="AA9" s="41"/>
      <c r="AB9" s="17"/>
      <c r="AG9" s="15"/>
      <c r="AI9" s="41"/>
      <c r="AJ9" s="15"/>
    </row>
    <row r="10" spans="2:36" x14ac:dyDescent="0.25">
      <c r="B10" s="47">
        <v>45047</v>
      </c>
      <c r="C10" s="2" t="s">
        <v>81</v>
      </c>
      <c r="D10" s="42"/>
      <c r="E10" s="43">
        <f t="shared" si="1"/>
        <v>-520</v>
      </c>
      <c r="F10" s="43">
        <f t="shared" si="2"/>
        <v>0</v>
      </c>
      <c r="G10" s="2">
        <f>(_xll.BDP(C10&amp;" Curncy","RT_PX_CHG_NET_1D"))*100</f>
        <v>2.9000000000000004</v>
      </c>
      <c r="H10" s="6">
        <f>(_xll.BDP(C10&amp;" Curncy","CHG_NET_5D"))*100</f>
        <v>-11.3</v>
      </c>
      <c r="I10" s="2" t="str">
        <f>_xll.BDP(C10&amp;" Curncy","SW_EFF_DT")</f>
        <v>19/12/2024</v>
      </c>
      <c r="J10" s="2" t="str">
        <f>_xll.BDP(C10&amp;" Curncy","MATURITY")</f>
        <v>06/02/2025</v>
      </c>
      <c r="K10" s="1"/>
      <c r="L10" s="1"/>
      <c r="M10" s="47">
        <v>45078</v>
      </c>
      <c r="N10" s="2" t="s">
        <v>80</v>
      </c>
      <c r="O10" s="2"/>
      <c r="P10" s="43">
        <f t="shared" si="0"/>
        <v>-366.59999999999997</v>
      </c>
      <c r="Q10" s="43">
        <f t="shared" si="3"/>
        <v>0</v>
      </c>
      <c r="R10" s="6">
        <f>(_xll.BDP(N10&amp;" Curncy","RT_PX_CHG_NET_1D"))*100</f>
        <v>1.23</v>
      </c>
      <c r="S10" s="6">
        <f>(_xll.BDP(N10&amp;" Curncy","CHG_NET_5D"))*100</f>
        <v>-21</v>
      </c>
      <c r="T10" s="2" t="str">
        <f>_xll.BDP(N10&amp;" Curncy","SW_EFF_DT")</f>
        <v>05/02/2025</v>
      </c>
      <c r="U10" s="2" t="str">
        <f>_xll.BDP(N10&amp;" Curncy","MATURITY")</f>
        <v>12/03/2025</v>
      </c>
      <c r="W10" s="15"/>
      <c r="Y10" s="17"/>
      <c r="AA10" s="41"/>
      <c r="AB10" s="17"/>
      <c r="AC10" s="45"/>
      <c r="AG10" s="15"/>
      <c r="AI10" s="41"/>
      <c r="AJ10" s="15"/>
    </row>
    <row r="11" spans="2:36" x14ac:dyDescent="0.25">
      <c r="B11" s="47">
        <v>45078</v>
      </c>
      <c r="C11" s="2" t="s">
        <v>84</v>
      </c>
      <c r="D11" s="42"/>
      <c r="E11" s="43">
        <f t="shared" si="1"/>
        <v>-520</v>
      </c>
      <c r="F11" s="43">
        <f t="shared" si="2"/>
        <v>0</v>
      </c>
      <c r="G11" s="6">
        <f>(_xll.BDP(C11&amp;" Curncy","RT_PX_CHG_NET_1D"))*100</f>
        <v>3.4000000000000004</v>
      </c>
      <c r="H11" s="6">
        <f>(_xll.BDP(C11&amp;" Curncy","CHG_NET_5D"))*100</f>
        <v>-14.399999999999999</v>
      </c>
      <c r="I11" s="2" t="str">
        <f>_xll.BDP(C11&amp;" Curncy","SW_EFF_DT")</f>
        <v>06/02/2025</v>
      </c>
      <c r="J11" s="2" t="str">
        <f>_xll.BDP(C11&amp;" Curncy","MATURITY")</f>
        <v>20/03/2025</v>
      </c>
      <c r="K11" s="1"/>
      <c r="L11" s="1"/>
      <c r="M11" s="47">
        <v>45139</v>
      </c>
      <c r="N11" s="2" t="s">
        <v>83</v>
      </c>
      <c r="O11" s="2"/>
      <c r="P11" s="43">
        <f t="shared" si="0"/>
        <v>-366.59999999999997</v>
      </c>
      <c r="Q11" s="43">
        <f t="shared" si="3"/>
        <v>0</v>
      </c>
      <c r="R11" s="6">
        <f>(_xll.BDP(N11&amp;" Curncy","RT_PX_CHG_NET_1D"))*100</f>
        <v>1.29</v>
      </c>
      <c r="S11" s="6">
        <f>(_xll.BDP(N11&amp;" Curncy","CHG_NET_5D"))*100</f>
        <v>-22.35</v>
      </c>
      <c r="T11" s="2" t="str">
        <f>_xll.BDP(N11&amp;" Curncy","SW_EFF_DT")</f>
        <v>12/03/2025</v>
      </c>
      <c r="U11" s="2" t="str">
        <f>_xll.BDP(N11&amp;" Curncy","MATURITY")</f>
        <v>23/04/2025</v>
      </c>
      <c r="W11" s="15"/>
      <c r="Y11" s="17"/>
      <c r="AA11" s="41"/>
      <c r="AB11" s="17"/>
      <c r="AC11" s="45"/>
      <c r="AG11" s="15"/>
      <c r="AI11" s="41"/>
      <c r="AJ11" s="15"/>
    </row>
    <row r="12" spans="2:36" x14ac:dyDescent="0.25">
      <c r="B12" s="47">
        <v>45139</v>
      </c>
      <c r="C12" s="2" t="s">
        <v>87</v>
      </c>
      <c r="D12" s="42"/>
      <c r="E12" s="43">
        <f t="shared" si="1"/>
        <v>-520</v>
      </c>
      <c r="F12" s="43">
        <f t="shared" si="2"/>
        <v>0</v>
      </c>
      <c r="G12" s="6">
        <f>(_xll.BDP(C12&amp;" Curncy","RT_PX_CHG_NET_1D"))*100</f>
        <v>3.3000000000000003</v>
      </c>
      <c r="H12" s="6">
        <f>(_xll.BDP(C12&amp;" Curncy","CHG_NET_5D"))*100</f>
        <v>-17.899999999999999</v>
      </c>
      <c r="I12" s="2" t="str">
        <f>_xll.BDP(C12&amp;" Curncy","SW_EFF_DT")</f>
        <v>20/03/2025</v>
      </c>
      <c r="J12" s="2" t="str">
        <f>_xll.BDP(C12&amp;" Curncy","MATURITY")</f>
        <v>08/05/2025</v>
      </c>
      <c r="K12" s="1"/>
      <c r="L12" s="1"/>
      <c r="M12" s="47">
        <v>45170</v>
      </c>
      <c r="N12" s="2" t="s">
        <v>86</v>
      </c>
      <c r="O12" s="2"/>
      <c r="P12" s="43">
        <f t="shared" si="0"/>
        <v>-366.59999999999997</v>
      </c>
      <c r="Q12" s="43">
        <f t="shared" si="3"/>
        <v>0</v>
      </c>
      <c r="R12" s="6">
        <f>(_xll.BDP(N12&amp;" Curncy","RT_PX_CHG_NET_1D"))*100</f>
        <v>1.2</v>
      </c>
      <c r="S12" s="6">
        <f>(_xll.BDP(N12&amp;" Curncy","CHG_NET_5D"))*100</f>
        <v>-24.85</v>
      </c>
      <c r="T12" s="2" t="str">
        <f>_xll.BDP(N12&amp;" Curncy","SW_EFF_DT")</f>
        <v>23/04/2025</v>
      </c>
      <c r="U12" s="2" t="str">
        <f>_xll.BDP(N12&amp;" Curncy","MATURITY")</f>
        <v>11/06/2025</v>
      </c>
      <c r="W12" s="15"/>
      <c r="Y12" s="17"/>
      <c r="AA12" s="41"/>
      <c r="AB12" s="17"/>
      <c r="AC12" s="45"/>
      <c r="AG12" s="15"/>
      <c r="AI12" s="41"/>
      <c r="AJ12" s="15"/>
    </row>
    <row r="13" spans="2:36" x14ac:dyDescent="0.25">
      <c r="B13" s="47">
        <v>45170</v>
      </c>
      <c r="C13" s="2" t="s">
        <v>90</v>
      </c>
      <c r="D13" s="42"/>
      <c r="E13" s="43">
        <f t="shared" si="1"/>
        <v>-520</v>
      </c>
      <c r="F13" s="43">
        <f t="shared" si="2"/>
        <v>0</v>
      </c>
      <c r="G13" s="6">
        <f>(_xll.BDP(C13&amp;" Curncy","RT_PX_CHG_NET_1D"))*100</f>
        <v>3.5999999999999996</v>
      </c>
      <c r="H13" s="6">
        <f>(_xll.BDP(C13&amp;" Curncy","CHG_NET_5D"))*100</f>
        <v>-20.599999999999998</v>
      </c>
      <c r="I13" s="12">
        <v>44910</v>
      </c>
      <c r="J13" s="2" t="str">
        <f>_xll.BDP(C13&amp;" Curncy","MATURITY")</f>
        <v>19/06/2025</v>
      </c>
      <c r="K13" s="1"/>
      <c r="L13" s="1"/>
      <c r="M13" s="47">
        <v>45231</v>
      </c>
      <c r="N13" s="2" t="s">
        <v>89</v>
      </c>
      <c r="O13" s="2"/>
      <c r="P13" s="43">
        <f t="shared" si="0"/>
        <v>-366.59999999999997</v>
      </c>
      <c r="Q13" s="43">
        <f t="shared" si="3"/>
        <v>0</v>
      </c>
      <c r="R13" s="6">
        <f>(_xll.BDP(N13&amp;" Curncy","RT_PX_CHG_NET_1D"))*100</f>
        <v>0.25</v>
      </c>
      <c r="S13" s="6">
        <f>(_xll.BDP(N13&amp;" Curncy","CHG_NET_5D"))*100</f>
        <v>-32.049999999999997</v>
      </c>
      <c r="T13" s="12">
        <v>44916</v>
      </c>
      <c r="U13" s="2" t="str">
        <f>_xll.BDP(N13&amp;" Curncy","MATURITY")</f>
        <v>30/07/2025</v>
      </c>
      <c r="W13" s="15"/>
      <c r="Y13" s="17"/>
      <c r="AA13" s="41"/>
      <c r="AB13" s="17"/>
      <c r="AC13" s="45"/>
      <c r="AG13" s="15"/>
      <c r="AI13" s="41"/>
      <c r="AJ13" s="15"/>
    </row>
    <row r="14" spans="2:36" x14ac:dyDescent="0.25">
      <c r="B14" s="1"/>
      <c r="C14" s="1"/>
      <c r="D14" s="4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Y14" s="17"/>
      <c r="AA14" s="51"/>
      <c r="AB14" s="15"/>
      <c r="AC14" s="45"/>
      <c r="AG14" s="15"/>
      <c r="AI14" s="41"/>
      <c r="AJ14" s="15"/>
    </row>
    <row r="15" spans="2:36" x14ac:dyDescent="0.25">
      <c r="B15" s="96" t="s">
        <v>95</v>
      </c>
      <c r="C15" s="96"/>
      <c r="D15" s="96"/>
      <c r="E15" s="14"/>
      <c r="F15" s="14"/>
      <c r="G15" s="14"/>
      <c r="H15" s="14"/>
      <c r="I15" s="1"/>
      <c r="J15" s="1"/>
      <c r="K15" s="1"/>
      <c r="L15" s="1"/>
      <c r="R15" s="14"/>
      <c r="S15" s="14"/>
      <c r="T15" s="1"/>
      <c r="U15" s="1"/>
      <c r="Y15" s="15"/>
      <c r="AA15" s="51"/>
      <c r="AB15" s="15"/>
      <c r="AC15" s="45"/>
      <c r="AG15" s="15"/>
      <c r="AI15" s="52"/>
      <c r="AJ15" s="15"/>
    </row>
    <row r="16" spans="2:36" x14ac:dyDescent="0.25">
      <c r="B16" s="13" t="s">
        <v>55</v>
      </c>
      <c r="C16" s="13" t="s">
        <v>3</v>
      </c>
      <c r="D16" s="13" t="s">
        <v>56</v>
      </c>
      <c r="E16" s="13" t="s">
        <v>57</v>
      </c>
      <c r="F16" s="13" t="s">
        <v>131</v>
      </c>
      <c r="G16" s="13" t="s">
        <v>91</v>
      </c>
      <c r="H16" s="13" t="s">
        <v>92</v>
      </c>
      <c r="I16" s="11" t="s">
        <v>58</v>
      </c>
      <c r="J16" s="11" t="s">
        <v>59</v>
      </c>
      <c r="K16" s="1"/>
      <c r="L16" s="1"/>
      <c r="R16" s="13" t="s">
        <v>91</v>
      </c>
      <c r="S16" s="13" t="s">
        <v>92</v>
      </c>
      <c r="T16" s="11" t="s">
        <v>58</v>
      </c>
      <c r="U16" s="11" t="s">
        <v>59</v>
      </c>
      <c r="Y16" s="15"/>
      <c r="AA16" s="51"/>
      <c r="AB16" s="15"/>
      <c r="AC16" s="45"/>
      <c r="AG16" s="15"/>
      <c r="AI16" s="52"/>
      <c r="AJ16" s="15"/>
    </row>
    <row r="17" spans="2:43" ht="15" customHeight="1" x14ac:dyDescent="0.25">
      <c r="B17" s="2" t="s">
        <v>61</v>
      </c>
      <c r="C17" s="2" t="s">
        <v>62</v>
      </c>
      <c r="D17" s="2">
        <f>_xll.BDP(C17,"LAST_PRICE")</f>
        <v>5.33</v>
      </c>
      <c r="E17" s="2"/>
      <c r="F17" s="2"/>
      <c r="G17" s="2">
        <f>(_xll.BDP(C17,"RT_PX_CHG_NET_1D"))*100</f>
        <v>0</v>
      </c>
      <c r="H17" s="2">
        <f>(_xll.BDP(C17,"CHG_NET_5D"))*100</f>
        <v>0</v>
      </c>
      <c r="I17" s="2"/>
      <c r="J17" s="2"/>
      <c r="K17" s="1"/>
      <c r="L17" s="1"/>
      <c r="R17" s="2" t="e">
        <f>(_xll.BDP(#REF!,"RT_PX_CHG_NET_1D"))*100</f>
        <v>#REF!</v>
      </c>
      <c r="S17" s="2" t="e">
        <f>(_xll.BDP(#REF!,"CHG_NET_5D"))*100</f>
        <v>#REF!</v>
      </c>
      <c r="T17" s="2"/>
      <c r="U17" s="2"/>
      <c r="Y17" s="15"/>
      <c r="AA17" s="51"/>
      <c r="AB17" s="15"/>
      <c r="AC17" s="45"/>
      <c r="AG17" s="15"/>
      <c r="AI17" s="52"/>
      <c r="AJ17" s="15"/>
    </row>
    <row r="18" spans="2:43" x14ac:dyDescent="0.25">
      <c r="B18" s="1"/>
      <c r="C18" s="1"/>
      <c r="D18" s="39"/>
      <c r="E18" s="1"/>
      <c r="F18" s="1"/>
      <c r="G18" s="1"/>
      <c r="H18" s="1"/>
      <c r="I18" s="1"/>
      <c r="J18" s="1"/>
      <c r="K18" s="1"/>
      <c r="L18" s="1"/>
      <c r="R18" s="1"/>
      <c r="S18" s="1"/>
      <c r="T18" s="1"/>
      <c r="U18" s="1"/>
      <c r="Y18" s="15"/>
      <c r="AA18" s="51"/>
      <c r="AB18" s="15"/>
      <c r="AC18" s="45"/>
      <c r="AG18" s="15"/>
      <c r="AI18" s="52"/>
    </row>
    <row r="19" spans="2:43" x14ac:dyDescent="0.25">
      <c r="B19" s="47">
        <v>44896</v>
      </c>
      <c r="C19" s="2" t="s">
        <v>67</v>
      </c>
      <c r="D19" s="38"/>
      <c r="E19" s="43">
        <f t="shared" ref="E19:E26" si="4">(D19-D$17)*100</f>
        <v>-533</v>
      </c>
      <c r="F19" s="43">
        <f>(D19-D17)*100</f>
        <v>-533</v>
      </c>
      <c r="G19" s="6">
        <f>(_xll.BDP(C19&amp;" Curncy","RT_PX_CHG_NET_1D"))*100</f>
        <v>0</v>
      </c>
      <c r="H19" s="2">
        <f>(_xll.BDP(C19&amp;" Curncy","CHG_NET_5D"))*100</f>
        <v>-2.8000000000000003</v>
      </c>
      <c r="I19" s="2" t="str">
        <f>_xll.BDP(C19&amp;" Curncy","SW_EFF_DT")</f>
        <v>31/07/2024</v>
      </c>
      <c r="J19" s="2" t="str">
        <f>_xll.BDP(C19&amp;" Curncy","MATURITY")</f>
        <v>18/09/2024</v>
      </c>
      <c r="K19" s="1"/>
      <c r="L19" s="1"/>
      <c r="R19" s="2" t="e">
        <f>_xll.BDP(#REF!&amp;" Curncy","RT_PX_CHG_NET_1D")</f>
        <v>#REF!</v>
      </c>
      <c r="S19" s="2" t="e">
        <f>_xll.BDP(#REF!&amp;" Curncy","CHG_NET_5D")</f>
        <v>#REF!</v>
      </c>
      <c r="T19" s="2" t="e">
        <f>_xll.BDP(#REF!&amp;" Curncy","SW_EFF_DT")</f>
        <v>#REF!</v>
      </c>
      <c r="U19" s="2" t="e">
        <f>_xll.BDP(#REF!&amp;" Curncy","MATURITY")</f>
        <v>#REF!</v>
      </c>
      <c r="Y19" s="15"/>
      <c r="AA19" s="51"/>
      <c r="AB19" s="15"/>
      <c r="AC19" s="45"/>
      <c r="AG19" s="15"/>
      <c r="AI19" s="52"/>
    </row>
    <row r="20" spans="2:43" x14ac:dyDescent="0.25">
      <c r="B20" s="47">
        <v>44958</v>
      </c>
      <c r="C20" s="2" t="s">
        <v>70</v>
      </c>
      <c r="D20" s="38"/>
      <c r="E20" s="43">
        <f t="shared" si="4"/>
        <v>-533</v>
      </c>
      <c r="F20" s="43">
        <f t="shared" ref="F20:F26" si="5">E20-E19</f>
        <v>0</v>
      </c>
      <c r="G20" s="6">
        <f>(_xll.BDP(C20&amp;" Curncy","RT_PX_CHG_NET_1D"))*100</f>
        <v>0</v>
      </c>
      <c r="H20" s="2">
        <f>(_xll.BDP(C20&amp;" Curncy","CHG_NET_5D"))*100</f>
        <v>-16.400000000000002</v>
      </c>
      <c r="I20" s="2" t="str">
        <f>_xll.BDP(C20&amp;" Curncy","SW_EFF_DT")</f>
        <v>18/09/2024</v>
      </c>
      <c r="J20" s="2" t="str">
        <f>_xll.BDP(C20&amp;" Curncy","MATURITY")</f>
        <v>07/11/2024</v>
      </c>
      <c r="K20" s="1"/>
      <c r="L20" s="1"/>
      <c r="R20" s="2" t="e">
        <f>_xll.BDP(#REF!&amp;" Curncy","RT_PX_CHG_NET_1D")</f>
        <v>#REF!</v>
      </c>
      <c r="S20" s="2" t="e">
        <f>_xll.BDP(#REF!&amp;" Curncy","CHG_NET_5D")</f>
        <v>#REF!</v>
      </c>
      <c r="T20" s="2" t="e">
        <f>_xll.BDP(#REF!&amp;" Curncy","SW_EFF_DT")</f>
        <v>#REF!</v>
      </c>
      <c r="U20" s="2" t="e">
        <f>_xll.BDP(#REF!&amp;" Curncy","MATURITY")</f>
        <v>#REF!</v>
      </c>
      <c r="Y20" s="15"/>
      <c r="AA20" s="51"/>
      <c r="AG20" s="15"/>
      <c r="AI20" s="52"/>
    </row>
    <row r="21" spans="2:43" x14ac:dyDescent="0.25">
      <c r="B21" s="47">
        <v>44986</v>
      </c>
      <c r="C21" s="2" t="s">
        <v>73</v>
      </c>
      <c r="D21" s="38"/>
      <c r="E21" s="43">
        <f t="shared" si="4"/>
        <v>-533</v>
      </c>
      <c r="F21" s="43">
        <f t="shared" si="5"/>
        <v>0</v>
      </c>
      <c r="G21" s="6">
        <f>(_xll.BDP(C21&amp;" Curncy","RT_PX_CHG_NET_1D"))*100</f>
        <v>0</v>
      </c>
      <c r="H21" s="2">
        <f>(_xll.BDP(C21&amp;" Curncy","CHG_NET_5D"))*100</f>
        <v>-15.76</v>
      </c>
      <c r="I21" s="2" t="str">
        <f>_xll.BDP(C21&amp;" Curncy","SW_EFF_DT")</f>
        <v>07/11/2024</v>
      </c>
      <c r="J21" s="2" t="str">
        <f>_xll.BDP(C21&amp;" Curncy","MATURITY")</f>
        <v>18/12/2024</v>
      </c>
      <c r="K21" s="1"/>
      <c r="L21" s="1"/>
      <c r="R21" s="2" t="e">
        <f>_xll.BDP(#REF!&amp;" Curncy","RT_PX_CHG_NET_1D")</f>
        <v>#REF!</v>
      </c>
      <c r="S21" s="2" t="e">
        <f>_xll.BDP(#REF!&amp;" Curncy","CHG_NET_5D")</f>
        <v>#REF!</v>
      </c>
      <c r="T21" s="2" t="e">
        <f>_xll.BDP(#REF!&amp;" Curncy","SW_EFF_DT")</f>
        <v>#REF!</v>
      </c>
      <c r="U21" s="2" t="e">
        <f>_xll.BDP(#REF!&amp;" Curncy","MATURITY")</f>
        <v>#REF!</v>
      </c>
      <c r="Y21" s="15"/>
      <c r="Z21" s="15"/>
      <c r="AA21" s="51"/>
      <c r="AG21" s="16"/>
      <c r="AI21" s="52"/>
      <c r="AQ21" s="10" t="s">
        <v>66</v>
      </c>
    </row>
    <row r="22" spans="2:43" x14ac:dyDescent="0.25">
      <c r="B22" s="47">
        <v>45047</v>
      </c>
      <c r="C22" s="2" t="s">
        <v>76</v>
      </c>
      <c r="D22" s="38"/>
      <c r="E22" s="43">
        <f t="shared" si="4"/>
        <v>-533</v>
      </c>
      <c r="F22" s="43">
        <f t="shared" si="5"/>
        <v>0</v>
      </c>
      <c r="G22" s="6">
        <f>(_xll.BDP(C22&amp;" Curncy","RT_PX_CHG_NET_1D"))*100</f>
        <v>0</v>
      </c>
      <c r="H22" s="2">
        <f>(_xll.BDP(C22&amp;" Curncy","CHG_NET_5D"))*100</f>
        <v>-27.450000000000003</v>
      </c>
      <c r="I22" s="2" t="str">
        <f>_xll.BDP(C22&amp;" Curncy","SW_EFF_DT")</f>
        <v>18/12/2024</v>
      </c>
      <c r="J22" s="2" t="str">
        <f>_xll.BDP(C22&amp;" Curncy","MATURITY")</f>
        <v>29/01/2025</v>
      </c>
      <c r="K22" s="1"/>
      <c r="L22" s="1"/>
      <c r="R22" s="2" t="e">
        <f>_xll.BDP(#REF!&amp;" Curncy","RT_PX_CHG_NET_1D")</f>
        <v>#REF!</v>
      </c>
      <c r="S22" s="2" t="e">
        <f>_xll.BDP(#REF!&amp;" Curncy","CHG_NET_5D")</f>
        <v>#REF!</v>
      </c>
      <c r="T22" s="2" t="e">
        <f>_xll.BDP(#REF!&amp;" Curncy","SW_EFF_DT")</f>
        <v>#REF!</v>
      </c>
      <c r="U22" s="2" t="e">
        <f>_xll.BDP(#REF!&amp;" Curncy","MATURITY")</f>
        <v>#REF!</v>
      </c>
      <c r="Y22" s="15"/>
      <c r="Z22" s="15"/>
      <c r="AA22" s="51"/>
      <c r="AG22" s="16"/>
      <c r="AI22" s="52"/>
      <c r="AQ22" s="10" t="s">
        <v>66</v>
      </c>
    </row>
    <row r="23" spans="2:43" x14ac:dyDescent="0.25">
      <c r="B23" s="47">
        <v>45078</v>
      </c>
      <c r="C23" s="2" t="s">
        <v>79</v>
      </c>
      <c r="D23" s="38"/>
      <c r="E23" s="43">
        <f t="shared" si="4"/>
        <v>-533</v>
      </c>
      <c r="F23" s="43">
        <f t="shared" si="5"/>
        <v>0</v>
      </c>
      <c r="G23" s="6">
        <f>(_xll.BDP(C23&amp;" Curncy","RT_PX_CHG_NET_1D"))*100</f>
        <v>0</v>
      </c>
      <c r="H23" s="2">
        <f>(_xll.BDP(C23&amp;" Curncy","CHG_NET_5D"))*100</f>
        <v>-26.75</v>
      </c>
      <c r="I23" s="2" t="str">
        <f>_xll.BDP(C23&amp;" Curncy","SW_EFF_DT")</f>
        <v>29/01/2025</v>
      </c>
      <c r="J23" s="2" t="str">
        <f>_xll.BDP(C23&amp;" Curncy","MATURITY")</f>
        <v>#N/A Field Not Applicable</v>
      </c>
      <c r="K23" s="1"/>
      <c r="L23" s="1"/>
      <c r="R23" s="2" t="e">
        <f>_xll.BDP(#REF!&amp;" Curncy","RT_PX_CHG_NET_1D")</f>
        <v>#REF!</v>
      </c>
      <c r="S23" s="2" t="e">
        <f>_xll.BDP(#REF!&amp;" Curncy","CHG_NET_5D")</f>
        <v>#REF!</v>
      </c>
      <c r="T23" s="2" t="e">
        <f>_xll.BDP(#REF!&amp;" Curncy","SW_EFF_DT")</f>
        <v>#REF!</v>
      </c>
      <c r="U23" s="2" t="e">
        <f>_xll.BDP(#REF!&amp;" Curncy","MATURITY")</f>
        <v>#REF!</v>
      </c>
      <c r="Y23" s="15"/>
      <c r="Z23" s="15"/>
      <c r="AA23" s="51"/>
      <c r="AB23" s="41"/>
      <c r="AG23" s="16"/>
      <c r="AI23" s="52"/>
      <c r="AQ23" s="10" t="s">
        <v>66</v>
      </c>
    </row>
    <row r="24" spans="2:43" x14ac:dyDescent="0.25">
      <c r="B24" s="47">
        <v>45108</v>
      </c>
      <c r="C24" s="2" t="s">
        <v>82</v>
      </c>
      <c r="D24" s="38"/>
      <c r="E24" s="43">
        <f t="shared" si="4"/>
        <v>-533</v>
      </c>
      <c r="F24" s="43">
        <f t="shared" si="5"/>
        <v>0</v>
      </c>
      <c r="G24" s="6">
        <f>(_xll.BDP(C24&amp;" Curncy","RT_PX_CHG_NET_1D"))*100</f>
        <v>-0.04</v>
      </c>
      <c r="H24" s="2">
        <f>(_xll.BDP(C24&amp;" Curncy","CHG_NET_5D"))*100</f>
        <v>-32.340000000000003</v>
      </c>
      <c r="I24" s="2" t="str">
        <f>_xll.BDP(C24&amp;" Curncy","SW_EFF_DT")</f>
        <v>#N/A Field Not Applicable</v>
      </c>
      <c r="J24" s="2" t="str">
        <f>_xll.BDP(C24&amp;" Curncy","MATURITY")</f>
        <v>#N/A Field Not Applicable</v>
      </c>
      <c r="K24" s="1"/>
      <c r="L24" s="1"/>
      <c r="R24" s="2" t="e">
        <f>_xll.BDP(#REF!&amp;" Curncy","RT_PX_CHG_NET_1D")</f>
        <v>#REF!</v>
      </c>
      <c r="S24" s="2" t="e">
        <f>_xll.BDP(#REF!&amp;" Curncy","CHG_NET_5D")</f>
        <v>#REF!</v>
      </c>
      <c r="T24" s="2" t="e">
        <f>_xll.BDP(#REF!&amp;" Curncy","SW_EFF_DT")</f>
        <v>#REF!</v>
      </c>
      <c r="U24" s="2" t="e">
        <f>_xll.BDP(#REF!&amp;" Curncy","MATURITY")</f>
        <v>#REF!</v>
      </c>
      <c r="Z24" s="15"/>
      <c r="AB24" s="41"/>
      <c r="AG24" s="16"/>
      <c r="AI24" s="52"/>
      <c r="AQ24" s="10" t="s">
        <v>66</v>
      </c>
    </row>
    <row r="25" spans="2:43" x14ac:dyDescent="0.25">
      <c r="B25" s="47">
        <v>45170</v>
      </c>
      <c r="C25" s="2" t="s">
        <v>85</v>
      </c>
      <c r="D25" s="38"/>
      <c r="E25" s="43">
        <f t="shared" si="4"/>
        <v>-533</v>
      </c>
      <c r="F25" s="43">
        <f t="shared" si="5"/>
        <v>0</v>
      </c>
      <c r="G25" s="6">
        <f>(_xll.BDP(C25&amp;" Curncy","RT_PX_CHG_NET_1D"))*100</f>
        <v>-6.78</v>
      </c>
      <c r="H25" s="2">
        <f>(_xll.BDP(C25&amp;" Curncy","CHG_NET_5D"))*100</f>
        <v>-32.07</v>
      </c>
      <c r="I25" s="2" t="str">
        <f>_xll.BDP(C25&amp;" Curncy","SW_EFF_DT")</f>
        <v>#N/A Field Not Applicable</v>
      </c>
      <c r="J25" s="2" t="str">
        <f>_xll.BDP(C25&amp;" Curncy","MATURITY")</f>
        <v>#N/A Field Not Applicable</v>
      </c>
      <c r="K25" s="1"/>
      <c r="L25" s="1"/>
      <c r="R25" s="2" t="e">
        <f>_xll.BDP(#REF!&amp;" Curncy","RT_PX_CHG_NET_1D")</f>
        <v>#REF!</v>
      </c>
      <c r="S25" s="2" t="e">
        <f>_xll.BDP(#REF!&amp;" Curncy","CHG_NET_5D")</f>
        <v>#REF!</v>
      </c>
      <c r="T25" s="2" t="e">
        <f>_xll.BDP(#REF!&amp;" Curncy","SW_EFF_DT")</f>
        <v>#REF!</v>
      </c>
      <c r="U25" s="2" t="e">
        <f>_xll.BDP(#REF!&amp;" Curncy","MATURITY")</f>
        <v>#REF!</v>
      </c>
      <c r="Z25" s="15"/>
      <c r="AB25" s="41"/>
      <c r="AG25" s="16"/>
      <c r="AQ25" s="10" t="s">
        <v>66</v>
      </c>
    </row>
    <row r="26" spans="2:43" x14ac:dyDescent="0.25">
      <c r="B26" s="47">
        <v>45231</v>
      </c>
      <c r="C26" s="2" t="s">
        <v>88</v>
      </c>
      <c r="D26" s="38"/>
      <c r="E26" s="43">
        <f t="shared" si="4"/>
        <v>-533</v>
      </c>
      <c r="F26" s="43">
        <f t="shared" si="5"/>
        <v>0</v>
      </c>
      <c r="G26" s="6">
        <f>(_xll.BDP(C26&amp;" Curncy","RT_PX_CHG_NET_1D"))*100</f>
        <v>1.9</v>
      </c>
      <c r="H26" s="2">
        <f>(_xll.BDP(C26&amp;" Curncy","CHG_NET_5D"))*100</f>
        <v>-35</v>
      </c>
      <c r="I26" s="2" t="str">
        <f>_xll.BDP(C26&amp;" Curncy","SW_EFF_DT")</f>
        <v>#N/A Field Not Applicable</v>
      </c>
      <c r="J26" s="2" t="str">
        <f>_xll.BDP(C26&amp;" Curncy","MATURITY")</f>
        <v>#N/A Field Not Applicable</v>
      </c>
      <c r="K26" s="1"/>
      <c r="L26" s="1"/>
      <c r="R26" s="2" t="e">
        <f>_xll.BDP(#REF!&amp;" Curncy","RT_PX_CHG_NET_1D")</f>
        <v>#REF!</v>
      </c>
      <c r="S26" s="2" t="e">
        <f>_xll.BDP(#REF!&amp;" Curncy","CHG_NET_5D")</f>
        <v>#REF!</v>
      </c>
      <c r="T26" s="12">
        <v>44902</v>
      </c>
      <c r="U26" s="2" t="e">
        <f>_xll.BDP(#REF!&amp;" Curncy","MATURITY")</f>
        <v>#REF!</v>
      </c>
      <c r="Z26" s="15"/>
      <c r="AB26" s="41"/>
      <c r="AG26" s="16"/>
      <c r="AQ26" s="10" t="s">
        <v>66</v>
      </c>
    </row>
    <row r="27" spans="2:43" x14ac:dyDescent="0.25">
      <c r="Z27" s="15"/>
      <c r="AB27" s="41"/>
      <c r="AE27" s="10"/>
      <c r="AF27" s="10"/>
      <c r="AG27" s="17"/>
      <c r="AP27" s="10" t="s">
        <v>66</v>
      </c>
    </row>
    <row r="28" spans="2:43" x14ac:dyDescent="0.25">
      <c r="U28" s="10" t="s">
        <v>66</v>
      </c>
      <c r="Z28" s="15"/>
      <c r="AB28" s="41"/>
      <c r="AE28" s="10"/>
      <c r="AF28" s="10"/>
      <c r="AG28" s="17"/>
      <c r="AO28" s="10" t="s">
        <v>66</v>
      </c>
      <c r="AP28" s="10" t="s">
        <v>66</v>
      </c>
    </row>
    <row r="29" spans="2:43" x14ac:dyDescent="0.25">
      <c r="U29" s="10" t="s">
        <v>66</v>
      </c>
      <c r="Z29" s="15"/>
      <c r="AB29" s="41"/>
      <c r="AD29" s="10"/>
      <c r="AE29" s="10"/>
      <c r="AF29" s="10"/>
      <c r="AG29" s="17"/>
      <c r="AO29" s="10" t="s">
        <v>66</v>
      </c>
      <c r="AP29" s="10" t="s">
        <v>66</v>
      </c>
    </row>
    <row r="30" spans="2:43" x14ac:dyDescent="0.25">
      <c r="Z30" s="15"/>
      <c r="AB30" s="41"/>
      <c r="AD30" s="10"/>
      <c r="AO30" s="10" t="s">
        <v>66</v>
      </c>
      <c r="AP30" s="10" t="s">
        <v>66</v>
      </c>
    </row>
    <row r="31" spans="2:43" x14ac:dyDescent="0.25">
      <c r="Z31" s="15"/>
      <c r="AB31" s="41"/>
      <c r="AO31" s="10" t="s">
        <v>66</v>
      </c>
      <c r="AP31" s="10" t="s">
        <v>66</v>
      </c>
    </row>
    <row r="32" spans="2:43" x14ac:dyDescent="0.25">
      <c r="AO32" s="10" t="s">
        <v>66</v>
      </c>
      <c r="AP32" s="10" t="s">
        <v>66</v>
      </c>
    </row>
    <row r="33" spans="42:42" x14ac:dyDescent="0.25">
      <c r="AP33" s="10" t="s">
        <v>66</v>
      </c>
    </row>
    <row r="38" spans="42:42" hidden="1" x14ac:dyDescent="0.25"/>
  </sheetData>
  <mergeCells count="3">
    <mergeCell ref="M2:O2"/>
    <mergeCell ref="B2:D2"/>
    <mergeCell ref="B15:D15"/>
  </mergeCells>
  <pageMargins left="0.7" right="0.7" top="0.75" bottom="0.75" header="0.3" footer="0.3"/>
  <pageSetup paperSize="9" orientation="portrait" r:id="rId1"/>
  <headerFooter>
    <oddFooter>&amp;L&amp;1#&amp;"Arial Black"&amp;8&amp;K317100Classification: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F178-F873-4E27-8088-62461E643AAB}">
  <sheetPr codeName="Sheet4"/>
  <dimension ref="A1:B13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s="80" t="s">
        <v>143</v>
      </c>
      <c r="B1" s="80" t="s">
        <v>13</v>
      </c>
    </row>
    <row r="2" spans="1:2" x14ac:dyDescent="0.25">
      <c r="A2" s="81">
        <v>1</v>
      </c>
      <c r="B2" s="82" t="s">
        <v>144</v>
      </c>
    </row>
    <row r="3" spans="1:2" x14ac:dyDescent="0.25">
      <c r="A3" s="81">
        <v>2</v>
      </c>
      <c r="B3" s="82" t="s">
        <v>145</v>
      </c>
    </row>
    <row r="4" spans="1:2" x14ac:dyDescent="0.25">
      <c r="A4" s="81">
        <v>3</v>
      </c>
      <c r="B4" s="82" t="s">
        <v>146</v>
      </c>
    </row>
    <row r="5" spans="1:2" x14ac:dyDescent="0.25">
      <c r="A5" s="81">
        <v>4</v>
      </c>
      <c r="B5" s="82" t="s">
        <v>147</v>
      </c>
    </row>
    <row r="6" spans="1:2" x14ac:dyDescent="0.25">
      <c r="A6" s="81">
        <v>5</v>
      </c>
      <c r="B6" s="82" t="s">
        <v>148</v>
      </c>
    </row>
    <row r="7" spans="1:2" x14ac:dyDescent="0.25">
      <c r="A7" s="81">
        <v>6</v>
      </c>
      <c r="B7" s="82" t="s">
        <v>149</v>
      </c>
    </row>
    <row r="8" spans="1:2" x14ac:dyDescent="0.25">
      <c r="A8" s="81">
        <v>7</v>
      </c>
      <c r="B8" s="82" t="s">
        <v>150</v>
      </c>
    </row>
    <row r="9" spans="1:2" x14ac:dyDescent="0.25">
      <c r="A9" s="81">
        <v>8</v>
      </c>
      <c r="B9" s="82" t="s">
        <v>151</v>
      </c>
    </row>
    <row r="10" spans="1:2" x14ac:dyDescent="0.25">
      <c r="A10" s="81">
        <v>9</v>
      </c>
      <c r="B10" s="82" t="s">
        <v>152</v>
      </c>
    </row>
    <row r="11" spans="1:2" x14ac:dyDescent="0.25">
      <c r="A11" s="81">
        <v>10</v>
      </c>
      <c r="B11" s="82" t="s">
        <v>155</v>
      </c>
    </row>
    <row r="12" spans="1:2" x14ac:dyDescent="0.25">
      <c r="A12" s="81">
        <v>11</v>
      </c>
      <c r="B12" s="82" t="s">
        <v>153</v>
      </c>
    </row>
    <row r="13" spans="1:2" x14ac:dyDescent="0.25">
      <c r="A13" s="81">
        <v>12</v>
      </c>
      <c r="B13" s="82" t="s">
        <v>154</v>
      </c>
    </row>
  </sheetData>
  <pageMargins left="0.7" right="0.7" top="0.75" bottom="0.75" header="0.3" footer="0.3"/>
  <pageSetup paperSize="9"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G10 CBs Dashboard</vt:lpstr>
      <vt:lpstr>Rundown Compounding</vt:lpstr>
      <vt:lpstr>CBs Runs</vt:lpstr>
      <vt:lpstr>Sheet1</vt:lpstr>
      <vt:lpstr>MonthIndex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Ravikulan, Ramanan</dc:creator>
  <cp:lastModifiedBy>Allender, John</cp:lastModifiedBy>
  <dcterms:created xsi:type="dcterms:W3CDTF">2021-10-05T08:15:56Z</dcterms:created>
  <dcterms:modified xsi:type="dcterms:W3CDTF">2024-06-19T10:44:44Z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2023-09-27T09:25:15Z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9e64b6f5-ab14-4528-a9f6-2bd907ce0ae4</vt:lpwstr>
  </property>
  <property fmtid="{D5CDD505-2E9C-101B-9397-08002B2CF9AE}" pid="8" name="MSIP_Label_c2b5683d-8785-4271-a364-b336b100d41c_ContentBits">
    <vt:lpwstr>2</vt:lpwstr>
  </property>
</Properties>
</file>