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LILA/Pomacea/Population/"/>
    </mc:Choice>
  </mc:AlternateContent>
  <xr:revisionPtr revIDLastSave="165" documentId="8_{20CDC804-FD46-4E39-93B6-9B1163B1E55B}" xr6:coauthVersionLast="47" xr6:coauthVersionMax="47" xr10:uidLastSave="{59B26ED6-726C-4F42-BE36-6B4639342FA8}"/>
  <bookViews>
    <workbookView xWindow="19110" yWindow="-90" windowWidth="19380" windowHeight="10260" xr2:uid="{7E5FB4C3-E5AC-46D6-8A4B-1AB06A41F2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4" i="2"/>
  <c r="M5" i="2"/>
  <c r="M6" i="2"/>
  <c r="M7" i="2"/>
  <c r="M4" i="2"/>
  <c r="L5" i="2"/>
  <c r="L6" i="2"/>
  <c r="L7" i="2"/>
  <c r="L4" i="2"/>
  <c r="K5" i="2"/>
  <c r="K6" i="2"/>
  <c r="K7" i="2"/>
  <c r="K4" i="2"/>
  <c r="J7" i="2"/>
  <c r="J6" i="2"/>
  <c r="J5" i="2"/>
  <c r="J4" i="2"/>
  <c r="H18" i="1"/>
  <c r="I18" i="1" s="1"/>
  <c r="J18" i="1" s="1"/>
  <c r="L18" i="1" s="1"/>
  <c r="H17" i="1"/>
  <c r="I17" i="1" s="1"/>
  <c r="H16" i="1"/>
  <c r="H15" i="1"/>
  <c r="L31" i="1"/>
  <c r="L32" i="1"/>
  <c r="L33" i="1"/>
  <c r="I31" i="1"/>
  <c r="J31" i="1" s="1"/>
  <c r="I32" i="1"/>
  <c r="J32" i="1"/>
  <c r="I33" i="1"/>
  <c r="J33" i="1"/>
  <c r="G33" i="1"/>
  <c r="G32" i="1"/>
  <c r="G31" i="1"/>
  <c r="I15" i="1"/>
  <c r="I16" i="1"/>
  <c r="G3" i="1"/>
  <c r="G18" i="1"/>
  <c r="G17" i="1"/>
  <c r="G16" i="1"/>
  <c r="J16" i="1" s="1"/>
  <c r="L16" i="1" s="1"/>
  <c r="G15" i="1"/>
  <c r="J15" i="1" s="1"/>
  <c r="L15" i="1" s="1"/>
  <c r="I30" i="1"/>
  <c r="I23" i="1"/>
  <c r="I24" i="1"/>
  <c r="I25" i="1"/>
  <c r="I26" i="1"/>
  <c r="I27" i="1"/>
  <c r="I28" i="1"/>
  <c r="I29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G30" i="1"/>
  <c r="G29" i="1"/>
  <c r="G28" i="1"/>
  <c r="G27" i="1"/>
  <c r="G26" i="1"/>
  <c r="G25" i="1"/>
  <c r="G24" i="1"/>
  <c r="J24" i="1" s="1"/>
  <c r="L24" i="1" s="1"/>
  <c r="G23" i="1"/>
  <c r="J23" i="1" s="1"/>
  <c r="L23" i="1" s="1"/>
  <c r="G22" i="1"/>
  <c r="G14" i="1"/>
  <c r="G13" i="1"/>
  <c r="J13" i="1" s="1"/>
  <c r="L13" i="1" s="1"/>
  <c r="G12" i="1"/>
  <c r="G11" i="1"/>
  <c r="G10" i="1"/>
  <c r="G9" i="1"/>
  <c r="G8" i="1"/>
  <c r="G7" i="1"/>
  <c r="J7" i="1" s="1"/>
  <c r="L7" i="1" s="1"/>
  <c r="G4" i="1"/>
  <c r="G5" i="1"/>
  <c r="G6" i="1"/>
  <c r="J17" i="1" l="1"/>
  <c r="L17" i="1" s="1"/>
  <c r="J12" i="1"/>
  <c r="L12" i="1" s="1"/>
  <c r="J26" i="1"/>
  <c r="L26" i="1" s="1"/>
  <c r="J11" i="1"/>
  <c r="L11" i="1" s="1"/>
  <c r="J14" i="1"/>
  <c r="L14" i="1" s="1"/>
  <c r="J5" i="1"/>
  <c r="L5" i="1" s="1"/>
  <c r="J10" i="1"/>
  <c r="L10" i="1" s="1"/>
  <c r="J28" i="1"/>
  <c r="L28" i="1" s="1"/>
  <c r="J8" i="1"/>
  <c r="L8" i="1" s="1"/>
  <c r="J29" i="1"/>
  <c r="L29" i="1" s="1"/>
  <c r="J25" i="1"/>
  <c r="L25" i="1" s="1"/>
  <c r="J4" i="1"/>
  <c r="L4" i="1" s="1"/>
  <c r="J9" i="1"/>
  <c r="L9" i="1" s="1"/>
  <c r="J27" i="1"/>
  <c r="L27" i="1" s="1"/>
  <c r="J30" i="1"/>
  <c r="L30" i="1" s="1"/>
  <c r="J3" i="1"/>
  <c r="L3" i="1" s="1"/>
  <c r="J6" i="1"/>
  <c r="L6" i="1" s="1"/>
  <c r="J22" i="1"/>
  <c r="L22" i="1" s="1"/>
</calcChain>
</file>

<file path=xl/sharedStrings.xml><?xml version="1.0" encoding="utf-8"?>
<sst xmlns="http://schemas.openxmlformats.org/spreadsheetml/2006/main" count="84" uniqueCount="24">
  <si>
    <t>wetland</t>
  </si>
  <si>
    <t>M1</t>
  </si>
  <si>
    <t>M2</t>
  </si>
  <si>
    <t>M3</t>
  </si>
  <si>
    <t>M4</t>
  </si>
  <si>
    <t>area_ss</t>
  </si>
  <si>
    <t>area_ds</t>
  </si>
  <si>
    <t>area_tiw</t>
  </si>
  <si>
    <t>area_tie</t>
  </si>
  <si>
    <t>area_sloughs</t>
  </si>
  <si>
    <t>density_m^2</t>
  </si>
  <si>
    <t>density_ha</t>
  </si>
  <si>
    <t>N</t>
  </si>
  <si>
    <t>water_year</t>
  </si>
  <si>
    <t>Pomacea maculata</t>
  </si>
  <si>
    <t>Pomacea paludosa</t>
  </si>
  <si>
    <t>clutch.survey</t>
  </si>
  <si>
    <t>clucth/survey/N</t>
  </si>
  <si>
    <t>Maculata</t>
  </si>
  <si>
    <t>mean</t>
  </si>
  <si>
    <t>sd</t>
  </si>
  <si>
    <t>upp</t>
  </si>
  <si>
    <t>low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</si>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</sst>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P.</a:t>
            </a:r>
            <a:r>
              <a:rPr lang="en-US" i="1" baseline="0"/>
              <a:t> paludosa </a:t>
            </a:r>
            <a:r>
              <a:rPr lang="en-US" baseline="0"/>
              <a:t>Egg laying Density Dependence</a:t>
            </a:r>
            <a:endParaRPr lang="en-US"/>
          </a:p>
        </c:rich>
      </c:tx>
      <c:layout>
        <c:manualLayout>
          <c:xMode val="edge"/>
          <c:yMode val="edge"/>
          <c:x val="0.15270758122743683"/>
          <c:y val="1.57418339236521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192540567252767E-2"/>
          <c:y val="0.14688644688644689"/>
          <c:w val="0.84593409092399963"/>
          <c:h val="0.7546265050202057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Sheet1!$L$21</c:f>
              <c:strCache>
                <c:ptCount val="1"/>
                <c:pt idx="0">
                  <c:v>clucth/survey/N</c:v>
                </c:pt>
              </c:strCache>
            </c:strRef>
          </c:tx>
          <c:spPr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22615210-DD04-48F6-99E6-980F067FC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AD3-4D30-9885-F92ED0BA69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870C7D-AD39-40ED-875F-D44EBE613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AD3-4D30-9885-F92ED0BA69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362639-E5D5-48E6-863B-BEFAED2A0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D3-4D30-9885-F92ED0BA69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5BA4DD-82BB-434F-94A7-5E36BE684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AD3-4D30-9885-F92ED0BA69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10DFB2-CD6D-407C-BACB-E904407B9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D3-4D30-9885-F92ED0BA69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34A44B-DC9B-4500-8F06-820DCF877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AD3-4D30-9885-F92ED0BA69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366813-16A3-45E2-8D5D-508E2E051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AD3-4D30-9885-F92ED0BA69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99C7AB4-BB25-4EEB-BDD1-E80CDB0E4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AD3-4D30-9885-F92ED0BA69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850A122-5956-4A7F-8033-33789D9C5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AD3-4D30-9885-F92ED0BA69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Sheet1!$J$22:$J$30</c:f>
              <c:numCache>
                <c:formatCode>General</c:formatCode>
                <c:ptCount val="9"/>
                <c:pt idx="0">
                  <c:v>1767.8999999999999</c:v>
                </c:pt>
                <c:pt idx="1">
                  <c:v>860.39999999999986</c:v>
                </c:pt>
                <c:pt idx="2">
                  <c:v>1732.4</c:v>
                </c:pt>
                <c:pt idx="3">
                  <c:v>249.00000000000003</c:v>
                </c:pt>
                <c:pt idx="4">
                  <c:v>1696.8999999999994</c:v>
                </c:pt>
                <c:pt idx="5">
                  <c:v>878.40000000000009</c:v>
                </c:pt>
                <c:pt idx="6">
                  <c:v>249.00000000000003</c:v>
                </c:pt>
                <c:pt idx="7">
                  <c:v>2557.2999999999997</c:v>
                </c:pt>
                <c:pt idx="8">
                  <c:v>878.40000000000009</c:v>
                </c:pt>
              </c:numCache>
            </c:numRef>
          </c:xVal>
          <c:yVal>
            <c:numRef>
              <c:f>Sheet1!$L$22:$L$30</c:f>
              <c:numCache>
                <c:formatCode>General</c:formatCode>
                <c:ptCount val="9"/>
                <c:pt idx="0">
                  <c:v>2.183381412975847E-3</c:v>
                </c:pt>
                <c:pt idx="1">
                  <c:v>1.9920966992096702E-2</c:v>
                </c:pt>
                <c:pt idx="2">
                  <c:v>1.0719233433387208E-2</c:v>
                </c:pt>
                <c:pt idx="3">
                  <c:v>4.8995983935742962E-3</c:v>
                </c:pt>
                <c:pt idx="4">
                  <c:v>7.0068949260416085E-3</c:v>
                </c:pt>
                <c:pt idx="5">
                  <c:v>8.7317850637522766E-3</c:v>
                </c:pt>
                <c:pt idx="6">
                  <c:v>6.0240963855421681E-3</c:v>
                </c:pt>
                <c:pt idx="7">
                  <c:v>3.3238180893911552E-3</c:v>
                </c:pt>
                <c:pt idx="8">
                  <c:v>9.6766848816029136E-3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Sheet1!$B$22:$B$30</c15:f>
                <c15:dlblRangeCache>
                  <c:ptCount val="9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AD3-4D30-9885-F92ED0BA698C}"/>
            </c:ext>
          </c:extLst>
        </c:ser>
        <c:ser>
          <c:idx val="0"/>
          <c:order val="1"/>
          <c:tx>
            <c:strRef>
              <c:f>Sheet1!$L$21</c:f>
              <c:strCache>
                <c:ptCount val="1"/>
                <c:pt idx="0">
                  <c:v>clucth/survey/N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0213772C-47E1-4D58-B450-20E55F43F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E3-451F-8DC0-019A45944E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E394AF-3624-4DB5-BC3C-57398ED5A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E3-451F-8DC0-019A45944E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47BEF9-6BC7-4746-8A55-389933CBB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BE3-451F-8DC0-019A45944E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F48E14-6C5C-426E-84F5-2E04FC10A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E3-451F-8DC0-019A45944E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2C072C-8D16-4ED7-ADEB-BA901097B7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BE3-451F-8DC0-019A45944E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D36B75-E112-4D5B-9C95-9B450D567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E3-451F-8DC0-019A45944E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F638A7-0A39-4DFD-A04D-533BE9774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BE3-451F-8DC0-019A45944E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FE22BE-D2CB-421A-AF9B-C0B4E8CB9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BE3-451F-8DC0-019A45944E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FF164E-3AE1-471A-81B3-C34E7F490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BE3-451F-8DC0-019A45944E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965FA2-74DC-4BA0-A8B6-0496E98AE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E3-451F-8DC0-019A45944E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4461E78-3526-4FCB-BB0C-D96712228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BE3-451F-8DC0-019A45944E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0B33B08-7217-49D8-8731-26CD4AA73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BE3-451F-8DC0-019A45944E3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Sheet1!$J$22:$J$33</c:f>
              <c:numCache>
                <c:formatCode>General</c:formatCode>
                <c:ptCount val="12"/>
                <c:pt idx="0">
                  <c:v>1767.8999999999999</c:v>
                </c:pt>
                <c:pt idx="1">
                  <c:v>860.39999999999986</c:v>
                </c:pt>
                <c:pt idx="2">
                  <c:v>1732.4</c:v>
                </c:pt>
                <c:pt idx="3">
                  <c:v>249.00000000000003</c:v>
                </c:pt>
                <c:pt idx="4">
                  <c:v>1696.8999999999994</c:v>
                </c:pt>
                <c:pt idx="5">
                  <c:v>878.40000000000009</c:v>
                </c:pt>
                <c:pt idx="6">
                  <c:v>249.00000000000003</c:v>
                </c:pt>
                <c:pt idx="7">
                  <c:v>2557.2999999999997</c:v>
                </c:pt>
                <c:pt idx="8">
                  <c:v>878.40000000000009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Sheet1!$L$22:$L$33</c:f>
              <c:numCache>
                <c:formatCode>General</c:formatCode>
                <c:ptCount val="12"/>
                <c:pt idx="0">
                  <c:v>2.183381412975847E-3</c:v>
                </c:pt>
                <c:pt idx="1">
                  <c:v>1.9920966992096702E-2</c:v>
                </c:pt>
                <c:pt idx="2">
                  <c:v>1.0719233433387208E-2</c:v>
                </c:pt>
                <c:pt idx="3">
                  <c:v>4.8995983935742962E-3</c:v>
                </c:pt>
                <c:pt idx="4">
                  <c:v>7.0068949260416085E-3</c:v>
                </c:pt>
                <c:pt idx="5">
                  <c:v>8.7317850637522766E-3</c:v>
                </c:pt>
                <c:pt idx="6">
                  <c:v>6.0240963855421681E-3</c:v>
                </c:pt>
                <c:pt idx="7">
                  <c:v>3.3238180893911552E-3</c:v>
                </c:pt>
                <c:pt idx="8">
                  <c:v>9.6766848816029136E-3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Sheet1!$A$22:$A$33</c15:f>
                <c15:dlblRangeCache>
                  <c:ptCount val="12"/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AD3-4D30-9885-F92ED0BA69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519839"/>
        <c:axId val="127523999"/>
      </c:scatterChart>
      <c:valAx>
        <c:axId val="1275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3999"/>
        <c:crosses val="autoZero"/>
        <c:crossBetween val="midCat"/>
      </c:valAx>
      <c:valAx>
        <c:axId val="1275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Percapita Egg laying</a:t>
                </a:r>
                <a:r>
                  <a:rPr lang="en-US" baseline="0"/>
                  <a:t> (clutch/(Survey/N)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98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baseline="0">
                <a:effectLst/>
              </a:rPr>
              <a:t>P. maculata </a:t>
            </a:r>
            <a:r>
              <a:rPr lang="en-US" sz="1400" b="0" i="0" baseline="0">
                <a:effectLst/>
              </a:rPr>
              <a:t>Egg laying Density Dependence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1414481018856543"/>
          <c:y val="2.771362586605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clucth/survey/N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36893A-7AF3-43C3-A3AE-82D536F2A3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0DF-4EFB-BFF6-C480E1D751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0447D4-8A01-4F27-BE40-86FD7D2D5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0DF-4EFB-BFF6-C480E1D751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F43AC8-A43C-464B-827A-89E9304B9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0DF-4EFB-BFF6-C480E1D751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2C7BCE-6703-46BE-8D33-7267BBD0A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DF-4EFB-BFF6-C480E1D751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74DC9E-6005-44ED-860F-5D37F34E0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DF-4EFB-BFF6-C480E1D751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5C4EC5-EBF1-41AC-832A-32F3B15E9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DF-4EFB-BFF6-C480E1D751A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BB7160F-F3D4-49E2-A07C-94AA3BD67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DF-4EFB-BFF6-C480E1D751A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7C62A6-6CE0-4923-A0DB-BDD0E9FCA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DF-4EFB-BFF6-C480E1D751A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5DA942-3EED-4353-8882-1AAF8CDC0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DF-4EFB-BFF6-C480E1D751A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545554C-7663-4920-A47F-1E33921E0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0DF-4EFB-BFF6-C480E1D751A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739637-A493-4BAE-B552-264A539D2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0DF-4EFB-BFF6-C480E1D751A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7A4C1CE-F51F-424F-8CA6-722165430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0DF-4EFB-BFF6-C480E1D751A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B1-4791-86AE-B8541847859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FB1-4791-86AE-B8541847859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FB1-4791-86AE-B8541847859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FB1-4791-86AE-B85418478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Sheet1!$J$3:$J$18</c:f>
              <c:numCache>
                <c:formatCode>General</c:formatCode>
                <c:ptCount val="16"/>
                <c:pt idx="0">
                  <c:v>7992.9000000000005</c:v>
                </c:pt>
                <c:pt idx="1">
                  <c:v>5114.5999999999995</c:v>
                </c:pt>
                <c:pt idx="2">
                  <c:v>4367.6000000000004</c:v>
                </c:pt>
                <c:pt idx="3">
                  <c:v>4403.3999999999996</c:v>
                </c:pt>
                <c:pt idx="4">
                  <c:v>2664.3</c:v>
                </c:pt>
                <c:pt idx="5">
                  <c:v>2557.2999999999997</c:v>
                </c:pt>
                <c:pt idx="6">
                  <c:v>2610.8000000000006</c:v>
                </c:pt>
                <c:pt idx="7">
                  <c:v>7896.5999999999995</c:v>
                </c:pt>
                <c:pt idx="8">
                  <c:v>3560.7</c:v>
                </c:pt>
                <c:pt idx="9">
                  <c:v>860.39999999999986</c:v>
                </c:pt>
                <c:pt idx="10">
                  <c:v>4367.6000000000004</c:v>
                </c:pt>
                <c:pt idx="11">
                  <c:v>6150</c:v>
                </c:pt>
                <c:pt idx="12">
                  <c:v>889.28571428571433</c:v>
                </c:pt>
                <c:pt idx="13">
                  <c:v>2560.7142857142853</c:v>
                </c:pt>
                <c:pt idx="14">
                  <c:v>1742.8571428571429</c:v>
                </c:pt>
                <c:pt idx="15">
                  <c:v>3514.2857142857138</c:v>
                </c:pt>
              </c:numCache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2.9663826646148454E-3</c:v>
                </c:pt>
                <c:pt idx="1">
                  <c:v>1.8984866851757716E-3</c:v>
                </c:pt>
                <c:pt idx="2">
                  <c:v>6.6398021796867839E-3</c:v>
                </c:pt>
                <c:pt idx="3">
                  <c:v>1.1743198437570969E-2</c:v>
                </c:pt>
                <c:pt idx="4">
                  <c:v>3.3367113313065347E-3</c:v>
                </c:pt>
                <c:pt idx="5">
                  <c:v>1.5641496891252494E-3</c:v>
                </c:pt>
                <c:pt idx="6">
                  <c:v>5.3623410448904538E-3</c:v>
                </c:pt>
                <c:pt idx="7">
                  <c:v>3.3482764734189402E-3</c:v>
                </c:pt>
                <c:pt idx="8">
                  <c:v>4.212654815064454E-3</c:v>
                </c:pt>
                <c:pt idx="9">
                  <c:v>6.7410506741050679E-3</c:v>
                </c:pt>
                <c:pt idx="10">
                  <c:v>3.9151936990566901E-3</c:v>
                </c:pt>
                <c:pt idx="11">
                  <c:v>5.1219512195121953E-3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Sheet1!$B$3:$B$14</c15:f>
                <c15:dlblRangeCache>
                  <c:ptCount val="12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M1</c:v>
                  </c:pt>
                  <c:pt idx="5">
                    <c:v>M2</c:v>
                  </c:pt>
                  <c:pt idx="6">
                    <c:v>M3</c:v>
                  </c:pt>
                  <c:pt idx="7">
                    <c:v>M4</c:v>
                  </c:pt>
                  <c:pt idx="8">
                    <c:v>M1</c:v>
                  </c:pt>
                  <c:pt idx="9">
                    <c:v>M2</c:v>
                  </c:pt>
                  <c:pt idx="10">
                    <c:v>M3</c:v>
                  </c:pt>
                  <c:pt idx="11">
                    <c:v>M4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DF-4EFB-BFF6-C480E1D751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4781520"/>
        <c:axId val="1904775696"/>
      </c:scatterChart>
      <c:valAx>
        <c:axId val="19047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5696"/>
        <c:crosses val="autoZero"/>
        <c:crossBetween val="midCat"/>
      </c:valAx>
      <c:valAx>
        <c:axId val="19047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egg laying (clutch/survey/N)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Sheet2!$E$4:$E$7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Sheet2!$F$4:$F$7</c:f>
              <c:numCache>
                <c:formatCode>General</c:formatCode>
                <c:ptCount val="4"/>
                <c:pt idx="0">
                  <c:v>3210</c:v>
                </c:pt>
                <c:pt idx="1">
                  <c:v>1070</c:v>
                </c:pt>
                <c:pt idx="2">
                  <c:v>1429.9999999999998</c:v>
                </c:pt>
                <c:pt idx="3">
                  <c:v>357.14285714285711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6-4BA0-B9D0-F8454A3F30BC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Sheet2!$E$4:$E$7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Sheet2!$G$4:$G$7</c:f>
              <c:numCache>
                <c:formatCode>General</c:formatCode>
                <c:ptCount val="4"/>
                <c:pt idx="0">
                  <c:v>2140</c:v>
                </c:pt>
                <c:pt idx="1">
                  <c:v>1070</c:v>
                </c:pt>
                <c:pt idx="2">
                  <c:v>360</c:v>
                </c:pt>
                <c:pt idx="3">
                  <c:v>1071.4285714285713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6-4BA0-B9D0-F8454A3F30BC}"/>
            </c:ext>
          </c:extLst>
        </c:ser>
        <c:ser>
          <c:idx val="2"/>
          <c:order val="2"/>
          <c:tx>
            <c:strRef>
              <c:f>Sheet2!$H$3</c:f>
              <c:strCache>
                <c:ptCount val="1"/>
                <c:pt idx="0">
                  <c:v>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Sheet2!$E$4:$E$7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Sheet2!$H$4:$H$7</c:f>
              <c:numCache>
                <c:formatCode>General</c:formatCode>
                <c:ptCount val="4"/>
                <c:pt idx="0">
                  <c:v>1790</c:v>
                </c:pt>
                <c:pt idx="1">
                  <c:v>1070</c:v>
                </c:pt>
                <c:pt idx="2">
                  <c:v>1790</c:v>
                </c:pt>
                <c:pt idx="3">
                  <c:v>714.28571428571422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6-4BA0-B9D0-F8454A3F30BC}"/>
            </c:ext>
          </c:extLst>
        </c:ser>
        <c:ser>
          <c:idx val="3"/>
          <c:order val="3"/>
          <c:tx>
            <c:strRef>
              <c:f>Sheet2!$I$3</c:f>
              <c:strCache>
                <c:ptCount val="1"/>
                <c:pt idx="0">
                  <c:v>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Sheet2!$E$4:$E$7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Sheet2!$I$4:$I$7</c:f>
              <c:numCache>
                <c:formatCode>General</c:formatCode>
                <c:ptCount val="4"/>
                <c:pt idx="0">
                  <c:v>1790</c:v>
                </c:pt>
                <c:pt idx="1">
                  <c:v>3210</c:v>
                </c:pt>
                <c:pt idx="2">
                  <c:v>2500</c:v>
                </c:pt>
                <c:pt idx="3">
                  <c:v>1428.5714285714284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6-4BA0-B9D0-F8454A3F3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23040"/>
        <c:axId val="715023680"/>
      </c:scatterChart>
      <c:valAx>
        <c:axId val="700523040"/>
        <c:scaling>
          <c:orientation val="minMax"/>
          <c:max val="2022"/>
          <c:min val="20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23680"/>
        <c:crosses val="autoZero"/>
        <c:crossBetween val="midCat"/>
        <c:majorUnit val="1"/>
      </c:valAx>
      <c:valAx>
        <c:axId val="715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P. maculata</a:t>
                </a:r>
                <a:r>
                  <a:rPr lang="en-US"/>
                  <a:t> Density</a:t>
                </a:r>
                <a:r>
                  <a:rPr lang="en-US" baseline="0"/>
                  <a:t> (snails/ha)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</xdr:colOff>
      <xdr:row>16</xdr:row>
      <xdr:rowOff>121920</xdr:rowOff>
    </xdr:from>
    <xdr:to>
      <xdr:col>20</xdr:col>
      <xdr:colOff>333375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AD19C-700B-BA77-52E1-63EF5255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522605</xdr:colOff>
      <xdr:row>0</xdr:row>
      <xdr:rowOff>87630</xdr:rowOff>
    </xdr:from>
    <xdr:to>
      <xdr:col>20</xdr:col>
      <xdr:colOff>220345</xdr:colOff>
      <xdr:row>15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72413-69B3-32CA-DC52-FA31AF24D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491490</xdr:colOff>
      <xdr:row>8</xdr:row>
      <xdr:rowOff>125730</xdr:rowOff>
    </xdr:from>
    <xdr:to>
      <xdr:col>12</xdr:col>
      <xdr:colOff>186690</xdr:colOff>
      <xdr:row>23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6D6607-887B-FF2E-53BC-BF658FFFC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3131-87F5-4AA4-9984-C0504AF0BF42}">
  <dimension ref="A1:L33"/>
  <sheetViews>
    <sheetView tabSelected="1" workbookViewId="0">
      <selection activeCell="L18" sqref="L18"/>
    </sheetView>
  </sheetViews>
  <sheetFormatPr defaultRowHeight="14.4" x14ac:dyDescent="0.3"/>
  <cols>
    <col min="7" max="7" width="8.77734375" customWidth="1"/>
    <col min="8" max="8" width="13.77734375" bestFit="1" customWidth="1"/>
    <col min="9" max="9" width="12.109375" bestFit="1" customWidth="1"/>
    <col min="11" max="11" width="8.77734375" customWidth="1"/>
    <col min="12" max="12" width="12" bestFit="1" customWidth="1"/>
  </cols>
  <sheetData>
    <row r="1" spans="1:12" x14ac:dyDescent="0.3">
      <c r="A1" s="2" t="s">
        <v>14</v>
      </c>
    </row>
    <row r="2" spans="1:12" x14ac:dyDescent="0.3">
      <c r="A2" t="s">
        <v>13</v>
      </c>
      <c r="B2" t="s">
        <v>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16</v>
      </c>
      <c r="L2" t="s">
        <v>17</v>
      </c>
    </row>
    <row r="3" spans="1:12" x14ac:dyDescent="0.3">
      <c r="A3">
        <v>2019</v>
      </c>
      <c r="B3" t="s">
        <v>1</v>
      </c>
      <c r="C3">
        <v>0.55000000000000004</v>
      </c>
      <c r="D3">
        <v>2.5</v>
      </c>
      <c r="E3">
        <v>0.26</v>
      </c>
      <c r="F3">
        <v>0.3</v>
      </c>
      <c r="G3">
        <f>C3+D3-E3-F3</f>
        <v>2.4900000000000002</v>
      </c>
      <c r="H3" s="1">
        <v>0.32100000000000001</v>
      </c>
      <c r="I3">
        <f>H3*10000</f>
        <v>3210</v>
      </c>
      <c r="J3">
        <f t="shared" ref="J3:J14" si="0">G3*I3</f>
        <v>7992.9000000000005</v>
      </c>
      <c r="K3">
        <v>23.71</v>
      </c>
      <c r="L3">
        <f>K3/J3</f>
        <v>2.9663826646148454E-3</v>
      </c>
    </row>
    <row r="4" spans="1:12" x14ac:dyDescent="0.3">
      <c r="A4">
        <v>2019</v>
      </c>
      <c r="B4" t="s">
        <v>2</v>
      </c>
      <c r="C4">
        <v>0.5</v>
      </c>
      <c r="D4">
        <v>2.46</v>
      </c>
      <c r="E4">
        <v>0.28000000000000003</v>
      </c>
      <c r="F4">
        <v>0.28999999999999998</v>
      </c>
      <c r="G4">
        <f t="shared" ref="G4:G14" si="1">C4+D4-E4-F4</f>
        <v>2.3899999999999997</v>
      </c>
      <c r="H4" s="1">
        <v>0.214</v>
      </c>
      <c r="I4">
        <f t="shared" ref="I4:I14" si="2">H4*10000</f>
        <v>2140</v>
      </c>
      <c r="J4">
        <f t="shared" si="0"/>
        <v>5114.5999999999995</v>
      </c>
      <c r="K4">
        <v>9.7100000000000009</v>
      </c>
      <c r="L4">
        <f t="shared" ref="L4:L18" si="3">K4/J4</f>
        <v>1.8984866851757716E-3</v>
      </c>
    </row>
    <row r="5" spans="1:12" x14ac:dyDescent="0.3">
      <c r="A5">
        <v>2019</v>
      </c>
      <c r="B5" t="s">
        <v>3</v>
      </c>
      <c r="C5">
        <v>0.62</v>
      </c>
      <c r="D5">
        <v>2.35</v>
      </c>
      <c r="E5">
        <v>0.27</v>
      </c>
      <c r="F5">
        <v>0.26</v>
      </c>
      <c r="G5">
        <f t="shared" si="1"/>
        <v>2.4400000000000004</v>
      </c>
      <c r="H5" s="1">
        <v>0.17899999999999999</v>
      </c>
      <c r="I5">
        <f t="shared" si="2"/>
        <v>1790</v>
      </c>
      <c r="J5">
        <f t="shared" si="0"/>
        <v>4367.6000000000004</v>
      </c>
      <c r="K5">
        <v>29</v>
      </c>
      <c r="L5">
        <f t="shared" si="3"/>
        <v>6.6398021796867839E-3</v>
      </c>
    </row>
    <row r="6" spans="1:12" x14ac:dyDescent="0.3">
      <c r="A6">
        <v>2019</v>
      </c>
      <c r="B6" t="s">
        <v>4</v>
      </c>
      <c r="C6">
        <v>0.54</v>
      </c>
      <c r="D6">
        <v>2.41</v>
      </c>
      <c r="E6">
        <v>0.25</v>
      </c>
      <c r="F6">
        <v>0.24</v>
      </c>
      <c r="G6">
        <f t="shared" si="1"/>
        <v>2.46</v>
      </c>
      <c r="H6" s="1">
        <v>0.17899999999999999</v>
      </c>
      <c r="I6">
        <f t="shared" si="2"/>
        <v>1790</v>
      </c>
      <c r="J6">
        <f t="shared" si="0"/>
        <v>4403.3999999999996</v>
      </c>
      <c r="K6">
        <v>51.71</v>
      </c>
      <c r="L6">
        <f t="shared" si="3"/>
        <v>1.1743198437570969E-2</v>
      </c>
    </row>
    <row r="7" spans="1:12" x14ac:dyDescent="0.3">
      <c r="A7">
        <v>2020</v>
      </c>
      <c r="B7" t="s">
        <v>1</v>
      </c>
      <c r="C7">
        <v>0.55000000000000004</v>
      </c>
      <c r="D7">
        <v>2.5</v>
      </c>
      <c r="E7">
        <v>0.26</v>
      </c>
      <c r="F7">
        <v>0.3</v>
      </c>
      <c r="G7">
        <f t="shared" si="1"/>
        <v>2.4900000000000002</v>
      </c>
      <c r="H7" s="1">
        <v>0.107</v>
      </c>
      <c r="I7">
        <f t="shared" si="2"/>
        <v>1070</v>
      </c>
      <c r="J7">
        <f t="shared" si="0"/>
        <v>2664.3</v>
      </c>
      <c r="K7">
        <v>8.89</v>
      </c>
      <c r="L7">
        <f t="shared" si="3"/>
        <v>3.3367113313065347E-3</v>
      </c>
    </row>
    <row r="8" spans="1:12" x14ac:dyDescent="0.3">
      <c r="A8">
        <v>2020</v>
      </c>
      <c r="B8" t="s">
        <v>2</v>
      </c>
      <c r="C8">
        <v>0.5</v>
      </c>
      <c r="D8">
        <v>2.46</v>
      </c>
      <c r="E8">
        <v>0.28000000000000003</v>
      </c>
      <c r="F8">
        <v>0.28999999999999998</v>
      </c>
      <c r="G8">
        <f t="shared" si="1"/>
        <v>2.3899999999999997</v>
      </c>
      <c r="H8" s="1">
        <v>0.107</v>
      </c>
      <c r="I8">
        <f t="shared" si="2"/>
        <v>1070</v>
      </c>
      <c r="J8">
        <f t="shared" si="0"/>
        <v>2557.2999999999997</v>
      </c>
      <c r="K8">
        <v>4</v>
      </c>
      <c r="L8">
        <f t="shared" si="3"/>
        <v>1.5641496891252494E-3</v>
      </c>
    </row>
    <row r="9" spans="1:12" x14ac:dyDescent="0.3">
      <c r="A9">
        <v>2020</v>
      </c>
      <c r="B9" t="s">
        <v>3</v>
      </c>
      <c r="C9">
        <v>0.62</v>
      </c>
      <c r="D9">
        <v>2.35</v>
      </c>
      <c r="E9">
        <v>0.27</v>
      </c>
      <c r="F9">
        <v>0.26</v>
      </c>
      <c r="G9">
        <f t="shared" si="1"/>
        <v>2.4400000000000004</v>
      </c>
      <c r="H9" s="1">
        <v>0.107</v>
      </c>
      <c r="I9">
        <f t="shared" si="2"/>
        <v>1070</v>
      </c>
      <c r="J9">
        <f t="shared" si="0"/>
        <v>2610.8000000000006</v>
      </c>
      <c r="K9">
        <v>14</v>
      </c>
      <c r="L9">
        <f t="shared" si="3"/>
        <v>5.3623410448904538E-3</v>
      </c>
    </row>
    <row r="10" spans="1:12" x14ac:dyDescent="0.3">
      <c r="A10">
        <v>2020</v>
      </c>
      <c r="B10" t="s">
        <v>4</v>
      </c>
      <c r="C10">
        <v>0.54</v>
      </c>
      <c r="D10">
        <v>2.41</v>
      </c>
      <c r="E10">
        <v>0.25</v>
      </c>
      <c r="F10">
        <v>0.24</v>
      </c>
      <c r="G10">
        <f t="shared" si="1"/>
        <v>2.46</v>
      </c>
      <c r="H10" s="1">
        <v>0.32100000000000001</v>
      </c>
      <c r="I10">
        <f t="shared" si="2"/>
        <v>3210</v>
      </c>
      <c r="J10">
        <f t="shared" si="0"/>
        <v>7896.5999999999995</v>
      </c>
      <c r="K10">
        <v>26.44</v>
      </c>
      <c r="L10">
        <f t="shared" si="3"/>
        <v>3.3482764734189402E-3</v>
      </c>
    </row>
    <row r="11" spans="1:12" x14ac:dyDescent="0.3">
      <c r="A11">
        <v>2021</v>
      </c>
      <c r="B11" t="s">
        <v>1</v>
      </c>
      <c r="C11">
        <v>0.55000000000000004</v>
      </c>
      <c r="D11">
        <v>2.5</v>
      </c>
      <c r="E11">
        <v>0.26</v>
      </c>
      <c r="F11">
        <v>0.3</v>
      </c>
      <c r="G11">
        <f t="shared" si="1"/>
        <v>2.4900000000000002</v>
      </c>
      <c r="H11" s="1">
        <v>0.14299999999999999</v>
      </c>
      <c r="I11">
        <f t="shared" si="2"/>
        <v>1429.9999999999998</v>
      </c>
      <c r="J11">
        <f t="shared" si="0"/>
        <v>3560.7</v>
      </c>
      <c r="K11">
        <v>15</v>
      </c>
      <c r="L11">
        <f t="shared" si="3"/>
        <v>4.212654815064454E-3</v>
      </c>
    </row>
    <row r="12" spans="1:12" x14ac:dyDescent="0.3">
      <c r="A12">
        <v>2021</v>
      </c>
      <c r="B12" t="s">
        <v>2</v>
      </c>
      <c r="C12">
        <v>0.5</v>
      </c>
      <c r="D12">
        <v>2.46</v>
      </c>
      <c r="E12">
        <v>0.28000000000000003</v>
      </c>
      <c r="F12">
        <v>0.28999999999999998</v>
      </c>
      <c r="G12">
        <f t="shared" si="1"/>
        <v>2.3899999999999997</v>
      </c>
      <c r="H12" s="1">
        <v>3.5999999999999997E-2</v>
      </c>
      <c r="I12">
        <f t="shared" si="2"/>
        <v>360</v>
      </c>
      <c r="J12">
        <f t="shared" si="0"/>
        <v>860.39999999999986</v>
      </c>
      <c r="K12">
        <v>5.8</v>
      </c>
      <c r="L12">
        <f t="shared" si="3"/>
        <v>6.7410506741050679E-3</v>
      </c>
    </row>
    <row r="13" spans="1:12" x14ac:dyDescent="0.3">
      <c r="A13">
        <v>2021</v>
      </c>
      <c r="B13" t="s">
        <v>3</v>
      </c>
      <c r="C13">
        <v>0.62</v>
      </c>
      <c r="D13">
        <v>2.35</v>
      </c>
      <c r="E13">
        <v>0.27</v>
      </c>
      <c r="F13">
        <v>0.26</v>
      </c>
      <c r="G13">
        <f t="shared" si="1"/>
        <v>2.4400000000000004</v>
      </c>
      <c r="H13" s="1">
        <v>0.17899999999999999</v>
      </c>
      <c r="I13">
        <f t="shared" si="2"/>
        <v>1790</v>
      </c>
      <c r="J13">
        <f t="shared" si="0"/>
        <v>4367.6000000000004</v>
      </c>
      <c r="K13">
        <v>17.100000000000001</v>
      </c>
      <c r="L13">
        <f t="shared" si="3"/>
        <v>3.9151936990566901E-3</v>
      </c>
    </row>
    <row r="14" spans="1:12" x14ac:dyDescent="0.3">
      <c r="A14">
        <v>2021</v>
      </c>
      <c r="B14" t="s">
        <v>4</v>
      </c>
      <c r="C14">
        <v>0.54</v>
      </c>
      <c r="D14">
        <v>2.41</v>
      </c>
      <c r="E14">
        <v>0.25</v>
      </c>
      <c r="F14">
        <v>0.24</v>
      </c>
      <c r="G14">
        <f t="shared" si="1"/>
        <v>2.46</v>
      </c>
      <c r="H14" s="1">
        <v>0.25</v>
      </c>
      <c r="I14">
        <f t="shared" si="2"/>
        <v>2500</v>
      </c>
      <c r="J14">
        <f t="shared" si="0"/>
        <v>6150</v>
      </c>
      <c r="K14">
        <v>31.5</v>
      </c>
      <c r="L14">
        <f t="shared" si="3"/>
        <v>5.1219512195121953E-3</v>
      </c>
    </row>
    <row r="15" spans="1:12" x14ac:dyDescent="0.3">
      <c r="A15">
        <v>2022</v>
      </c>
      <c r="B15" t="s">
        <v>1</v>
      </c>
      <c r="C15">
        <v>0.55000000000000004</v>
      </c>
      <c r="D15">
        <v>2.5</v>
      </c>
      <c r="E15">
        <v>0.26</v>
      </c>
      <c r="F15">
        <v>0.3</v>
      </c>
      <c r="G15">
        <f t="shared" ref="G15:G18" si="4">C15+D15-E15-F15</f>
        <v>2.4900000000000002</v>
      </c>
      <c r="H15" s="1">
        <f>1/28</f>
        <v>3.5714285714285712E-2</v>
      </c>
      <c r="I15">
        <f t="shared" ref="I15:I18" si="5">H15*10000</f>
        <v>357.14285714285711</v>
      </c>
      <c r="J15">
        <f t="shared" ref="J15:J18" si="6">G15*I15</f>
        <v>889.28571428571433</v>
      </c>
      <c r="L15">
        <f t="shared" si="3"/>
        <v>0</v>
      </c>
    </row>
    <row r="16" spans="1:12" x14ac:dyDescent="0.3">
      <c r="A16">
        <v>2022</v>
      </c>
      <c r="B16" t="s">
        <v>2</v>
      </c>
      <c r="C16">
        <v>0.5</v>
      </c>
      <c r="D16">
        <v>2.46</v>
      </c>
      <c r="E16">
        <v>0.28000000000000003</v>
      </c>
      <c r="F16">
        <v>0.28999999999999998</v>
      </c>
      <c r="G16">
        <f t="shared" si="4"/>
        <v>2.3899999999999997</v>
      </c>
      <c r="H16" s="1">
        <f>3/28</f>
        <v>0.10714285714285714</v>
      </c>
      <c r="I16">
        <f t="shared" si="5"/>
        <v>1071.4285714285713</v>
      </c>
      <c r="J16">
        <f t="shared" si="6"/>
        <v>2560.7142857142853</v>
      </c>
      <c r="L16">
        <f t="shared" si="3"/>
        <v>0</v>
      </c>
    </row>
    <row r="17" spans="1:12" x14ac:dyDescent="0.3">
      <c r="A17">
        <v>2022</v>
      </c>
      <c r="B17" t="s">
        <v>3</v>
      </c>
      <c r="C17">
        <v>0.62</v>
      </c>
      <c r="D17">
        <v>2.35</v>
      </c>
      <c r="E17">
        <v>0.27</v>
      </c>
      <c r="F17">
        <v>0.26</v>
      </c>
      <c r="G17">
        <f t="shared" si="4"/>
        <v>2.4400000000000004</v>
      </c>
      <c r="H17" s="1">
        <f>2/28</f>
        <v>7.1428571428571425E-2</v>
      </c>
      <c r="I17">
        <f t="shared" si="5"/>
        <v>714.28571428571422</v>
      </c>
      <c r="J17">
        <f t="shared" si="6"/>
        <v>1742.8571428571429</v>
      </c>
      <c r="L17">
        <f t="shared" si="3"/>
        <v>0</v>
      </c>
    </row>
    <row r="18" spans="1:12" x14ac:dyDescent="0.3">
      <c r="A18">
        <v>2022</v>
      </c>
      <c r="B18" t="s">
        <v>4</v>
      </c>
      <c r="C18">
        <v>0.54</v>
      </c>
      <c r="D18">
        <v>2.41</v>
      </c>
      <c r="E18">
        <v>0.25</v>
      </c>
      <c r="F18">
        <v>0.24</v>
      </c>
      <c r="G18">
        <f t="shared" si="4"/>
        <v>2.46</v>
      </c>
      <c r="H18" s="1">
        <f>4/28</f>
        <v>0.14285714285714285</v>
      </c>
      <c r="I18">
        <f t="shared" si="5"/>
        <v>1428.5714285714284</v>
      </c>
      <c r="J18">
        <f t="shared" si="6"/>
        <v>3514.2857142857138</v>
      </c>
      <c r="L18">
        <f t="shared" si="3"/>
        <v>0</v>
      </c>
    </row>
    <row r="20" spans="1:12" x14ac:dyDescent="0.3">
      <c r="A20" s="2" t="s">
        <v>15</v>
      </c>
    </row>
    <row r="21" spans="1:12" x14ac:dyDescent="0.3">
      <c r="A21" t="s">
        <v>13</v>
      </c>
      <c r="B21" t="s">
        <v>0</v>
      </c>
      <c r="C21" t="s">
        <v>5</v>
      </c>
      <c r="D21" t="s">
        <v>6</v>
      </c>
      <c r="E21" t="s">
        <v>7</v>
      </c>
      <c r="F21" t="s">
        <v>8</v>
      </c>
      <c r="G21" t="s">
        <v>9</v>
      </c>
      <c r="H21" t="s">
        <v>10</v>
      </c>
      <c r="I21" t="s">
        <v>11</v>
      </c>
      <c r="J21" t="s">
        <v>12</v>
      </c>
      <c r="K21" t="s">
        <v>16</v>
      </c>
      <c r="L21" t="s">
        <v>17</v>
      </c>
    </row>
    <row r="22" spans="1:12" x14ac:dyDescent="0.3">
      <c r="A22">
        <v>2019</v>
      </c>
      <c r="B22" t="s">
        <v>1</v>
      </c>
      <c r="C22">
        <v>0.55000000000000004</v>
      </c>
      <c r="D22">
        <v>2.5</v>
      </c>
      <c r="E22">
        <v>0.26</v>
      </c>
      <c r="F22">
        <v>0.3</v>
      </c>
      <c r="G22">
        <f>C22+D22-E22-F22</f>
        <v>2.4900000000000002</v>
      </c>
      <c r="H22">
        <v>7.0999999999999994E-2</v>
      </c>
      <c r="I22">
        <f>H22*10000</f>
        <v>709.99999999999989</v>
      </c>
      <c r="J22">
        <f>G22*I22</f>
        <v>1767.8999999999999</v>
      </c>
      <c r="K22">
        <v>3.86</v>
      </c>
      <c r="L22">
        <f>K22/J22</f>
        <v>2.183381412975847E-3</v>
      </c>
    </row>
    <row r="23" spans="1:12" x14ac:dyDescent="0.3">
      <c r="A23">
        <v>2019</v>
      </c>
      <c r="B23" t="s">
        <v>2</v>
      </c>
      <c r="C23">
        <v>0.5</v>
      </c>
      <c r="D23">
        <v>2.46</v>
      </c>
      <c r="E23">
        <v>0.28000000000000003</v>
      </c>
      <c r="F23">
        <v>0.28999999999999998</v>
      </c>
      <c r="G23">
        <f>C23+D23-E23-F23</f>
        <v>2.3899999999999997</v>
      </c>
      <c r="H23">
        <v>3.5999999999999997E-2</v>
      </c>
      <c r="I23">
        <f t="shared" ref="I23:I29" si="7">H23*10000</f>
        <v>360</v>
      </c>
      <c r="J23">
        <f>G23*I23</f>
        <v>860.39999999999986</v>
      </c>
      <c r="K23">
        <v>17.14</v>
      </c>
      <c r="L23">
        <f t="shared" ref="L23:L33" si="8">K23/J23</f>
        <v>1.9920966992096702E-2</v>
      </c>
    </row>
    <row r="24" spans="1:12" x14ac:dyDescent="0.3">
      <c r="A24">
        <v>2019</v>
      </c>
      <c r="B24" t="s">
        <v>3</v>
      </c>
      <c r="C24">
        <v>0.62</v>
      </c>
      <c r="D24">
        <v>2.35</v>
      </c>
      <c r="E24">
        <v>0.27</v>
      </c>
      <c r="F24">
        <v>0.26</v>
      </c>
      <c r="G24">
        <f>C24+D24-E24-F24</f>
        <v>2.4400000000000004</v>
      </c>
      <c r="H24">
        <v>7.0999999999999994E-2</v>
      </c>
      <c r="I24">
        <f t="shared" si="7"/>
        <v>709.99999999999989</v>
      </c>
      <c r="J24">
        <f>G24*I24</f>
        <v>1732.4</v>
      </c>
      <c r="K24">
        <v>18.57</v>
      </c>
      <c r="L24">
        <f t="shared" si="8"/>
        <v>1.0719233433387208E-2</v>
      </c>
    </row>
    <row r="25" spans="1:12" x14ac:dyDescent="0.3">
      <c r="A25">
        <v>2020</v>
      </c>
      <c r="B25" t="s">
        <v>1</v>
      </c>
      <c r="C25">
        <v>0.55000000000000004</v>
      </c>
      <c r="D25">
        <v>2.5</v>
      </c>
      <c r="E25">
        <v>0.26</v>
      </c>
      <c r="F25">
        <v>0.3</v>
      </c>
      <c r="G25">
        <f t="shared" ref="G25:G30" si="9">C25+D25-E25-F25</f>
        <v>2.4900000000000002</v>
      </c>
      <c r="H25">
        <v>0.01</v>
      </c>
      <c r="I25">
        <f t="shared" si="7"/>
        <v>100</v>
      </c>
      <c r="J25">
        <f t="shared" ref="J25:J30" si="10">G25*I25</f>
        <v>249.00000000000003</v>
      </c>
      <c r="K25">
        <v>1.22</v>
      </c>
      <c r="L25">
        <f t="shared" si="8"/>
        <v>4.8995983935742962E-3</v>
      </c>
    </row>
    <row r="26" spans="1:12" x14ac:dyDescent="0.3">
      <c r="A26">
        <v>2020</v>
      </c>
      <c r="B26" t="s">
        <v>2</v>
      </c>
      <c r="C26">
        <v>0.5</v>
      </c>
      <c r="D26">
        <v>2.46</v>
      </c>
      <c r="E26">
        <v>0.28000000000000003</v>
      </c>
      <c r="F26">
        <v>0.28999999999999998</v>
      </c>
      <c r="G26">
        <f t="shared" si="9"/>
        <v>2.3899999999999997</v>
      </c>
      <c r="H26">
        <v>7.0999999999999994E-2</v>
      </c>
      <c r="I26">
        <f t="shared" si="7"/>
        <v>709.99999999999989</v>
      </c>
      <c r="J26">
        <f t="shared" si="10"/>
        <v>1696.8999999999994</v>
      </c>
      <c r="K26">
        <v>11.89</v>
      </c>
      <c r="L26">
        <f t="shared" si="8"/>
        <v>7.0068949260416085E-3</v>
      </c>
    </row>
    <row r="27" spans="1:12" x14ac:dyDescent="0.3">
      <c r="A27">
        <v>2020</v>
      </c>
      <c r="B27" t="s">
        <v>3</v>
      </c>
      <c r="C27">
        <v>0.62</v>
      </c>
      <c r="D27">
        <v>2.35</v>
      </c>
      <c r="E27">
        <v>0.27</v>
      </c>
      <c r="F27">
        <v>0.26</v>
      </c>
      <c r="G27">
        <f t="shared" si="9"/>
        <v>2.4400000000000004</v>
      </c>
      <c r="H27">
        <v>3.5999999999999997E-2</v>
      </c>
      <c r="I27">
        <f t="shared" si="7"/>
        <v>360</v>
      </c>
      <c r="J27">
        <f t="shared" si="10"/>
        <v>878.40000000000009</v>
      </c>
      <c r="K27">
        <v>7.67</v>
      </c>
      <c r="L27">
        <f t="shared" si="8"/>
        <v>8.7317850637522766E-3</v>
      </c>
    </row>
    <row r="28" spans="1:12" x14ac:dyDescent="0.3">
      <c r="A28">
        <v>2021</v>
      </c>
      <c r="B28" t="s">
        <v>1</v>
      </c>
      <c r="C28">
        <v>0.55000000000000004</v>
      </c>
      <c r="D28">
        <v>2.5</v>
      </c>
      <c r="E28">
        <v>0.26</v>
      </c>
      <c r="F28">
        <v>0.3</v>
      </c>
      <c r="G28">
        <f t="shared" si="9"/>
        <v>2.4900000000000002</v>
      </c>
      <c r="H28">
        <v>0.01</v>
      </c>
      <c r="I28">
        <f t="shared" si="7"/>
        <v>100</v>
      </c>
      <c r="J28">
        <f t="shared" si="10"/>
        <v>249.00000000000003</v>
      </c>
      <c r="K28">
        <v>1.5</v>
      </c>
      <c r="L28">
        <f t="shared" si="8"/>
        <v>6.0240963855421681E-3</v>
      </c>
    </row>
    <row r="29" spans="1:12" x14ac:dyDescent="0.3">
      <c r="A29">
        <v>2021</v>
      </c>
      <c r="B29" t="s">
        <v>2</v>
      </c>
      <c r="C29">
        <v>0.5</v>
      </c>
      <c r="D29">
        <v>2.46</v>
      </c>
      <c r="E29">
        <v>0.28000000000000003</v>
      </c>
      <c r="F29">
        <v>0.28999999999999998</v>
      </c>
      <c r="G29">
        <f t="shared" si="9"/>
        <v>2.3899999999999997</v>
      </c>
      <c r="H29">
        <v>0.107</v>
      </c>
      <c r="I29">
        <f t="shared" si="7"/>
        <v>1070</v>
      </c>
      <c r="J29">
        <f t="shared" si="10"/>
        <v>2557.2999999999997</v>
      </c>
      <c r="K29">
        <v>8.5</v>
      </c>
      <c r="L29">
        <f t="shared" si="8"/>
        <v>3.3238180893911552E-3</v>
      </c>
    </row>
    <row r="30" spans="1:12" x14ac:dyDescent="0.3">
      <c r="A30">
        <v>2021</v>
      </c>
      <c r="B30" t="s">
        <v>3</v>
      </c>
      <c r="C30">
        <v>0.62</v>
      </c>
      <c r="D30">
        <v>2.35</v>
      </c>
      <c r="E30">
        <v>0.27</v>
      </c>
      <c r="F30">
        <v>0.26</v>
      </c>
      <c r="G30">
        <f t="shared" si="9"/>
        <v>2.4400000000000004</v>
      </c>
      <c r="H30">
        <v>3.5999999999999997E-2</v>
      </c>
      <c r="I30">
        <f>H30*10000</f>
        <v>360</v>
      </c>
      <c r="J30">
        <f t="shared" si="10"/>
        <v>878.40000000000009</v>
      </c>
      <c r="K30">
        <v>8.5</v>
      </c>
      <c r="L30">
        <f t="shared" si="8"/>
        <v>9.6766848816029136E-3</v>
      </c>
    </row>
    <row r="31" spans="1:12" x14ac:dyDescent="0.3">
      <c r="A31">
        <v>2022</v>
      </c>
      <c r="B31" t="s">
        <v>1</v>
      </c>
      <c r="C31">
        <v>0.55000000000000004</v>
      </c>
      <c r="D31">
        <v>2.5</v>
      </c>
      <c r="E31">
        <v>0.26</v>
      </c>
      <c r="F31">
        <v>0.3</v>
      </c>
      <c r="G31">
        <f>C31+D31-E31-F31</f>
        <v>2.4900000000000002</v>
      </c>
      <c r="I31">
        <f t="shared" ref="I31:I33" si="11">H31*10000</f>
        <v>0</v>
      </c>
      <c r="J31">
        <f t="shared" ref="J31:J33" si="12">G31*I31</f>
        <v>0</v>
      </c>
      <c r="L31" t="e">
        <f t="shared" si="8"/>
        <v>#DIV/0!</v>
      </c>
    </row>
    <row r="32" spans="1:12" x14ac:dyDescent="0.3">
      <c r="A32">
        <v>2022</v>
      </c>
      <c r="B32" t="s">
        <v>2</v>
      </c>
      <c r="C32">
        <v>0.5</v>
      </c>
      <c r="D32">
        <v>2.46</v>
      </c>
      <c r="E32">
        <v>0.28000000000000003</v>
      </c>
      <c r="F32">
        <v>0.28999999999999998</v>
      </c>
      <c r="G32">
        <f>C32+D32-E32-F32</f>
        <v>2.3899999999999997</v>
      </c>
      <c r="I32">
        <f t="shared" si="11"/>
        <v>0</v>
      </c>
      <c r="J32">
        <f t="shared" si="12"/>
        <v>0</v>
      </c>
      <c r="L32" t="e">
        <f t="shared" si="8"/>
        <v>#DIV/0!</v>
      </c>
    </row>
    <row r="33" spans="1:12" x14ac:dyDescent="0.3">
      <c r="A33">
        <v>2022</v>
      </c>
      <c r="B33" t="s">
        <v>3</v>
      </c>
      <c r="C33">
        <v>0.62</v>
      </c>
      <c r="D33">
        <v>2.35</v>
      </c>
      <c r="E33">
        <v>0.27</v>
      </c>
      <c r="F33">
        <v>0.26</v>
      </c>
      <c r="G33">
        <f>C33+D33-E33-F33</f>
        <v>2.4400000000000004</v>
      </c>
      <c r="I33">
        <f t="shared" si="11"/>
        <v>0</v>
      </c>
      <c r="J33">
        <f t="shared" si="12"/>
        <v>0</v>
      </c>
      <c r="L33" t="e">
        <f t="shared" si="8"/>
        <v>#DIV/0!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BAF6-B8CD-4D52-BCF6-FA2A07C12B4E}">
  <dimension ref="A1:N19"/>
  <sheetViews>
    <sheetView topLeftCell="A7" workbookViewId="0">
      <selection activeCell="C18" sqref="C18:C19"/>
    </sheetView>
  </sheetViews>
  <sheetFormatPr defaultRowHeight="14.4" x14ac:dyDescent="0.3"/>
  <sheetData>
    <row r="1" spans="1:14" x14ac:dyDescent="0.3">
      <c r="A1" t="s">
        <v>18</v>
      </c>
    </row>
    <row r="3" spans="1:14" x14ac:dyDescent="0.3">
      <c r="A3" t="s">
        <v>13</v>
      </c>
      <c r="B3" t="s">
        <v>0</v>
      </c>
      <c r="C3" t="s">
        <v>11</v>
      </c>
      <c r="E3" t="s">
        <v>13</v>
      </c>
      <c r="F3" t="s">
        <v>1</v>
      </c>
      <c r="G3" t="s">
        <v>2</v>
      </c>
      <c r="H3" t="s">
        <v>3</v>
      </c>
      <c r="I3" t="s">
        <v>4</v>
      </c>
      <c r="J3" t="s">
        <v>19</v>
      </c>
      <c r="K3" t="s">
        <v>20</v>
      </c>
      <c r="L3" t="s">
        <v>23</v>
      </c>
      <c r="M3" t="s">
        <v>21</v>
      </c>
      <c r="N3" t="s">
        <v>22</v>
      </c>
    </row>
    <row r="4" spans="1:14" x14ac:dyDescent="0.3">
      <c r="A4">
        <v>2019</v>
      </c>
      <c r="B4" t="s">
        <v>1</v>
      </c>
      <c r="C4">
        <v>3210</v>
      </c>
      <c r="E4">
        <v>2019</v>
      </c>
      <c r="F4">
        <v>3210</v>
      </c>
      <c r="G4">
        <v>2140</v>
      </c>
      <c r="H4">
        <v>1790</v>
      </c>
      <c r="I4">
        <v>1790</v>
      </c>
      <c r="J4">
        <f>AVERAGE(F4:I5)</f>
        <v>1918.75</v>
      </c>
      <c r="K4">
        <f>_xlfn.STDEV.S(F4:I4)</f>
        <v>672.22887967318593</v>
      </c>
      <c r="L4">
        <f>K4/SQRT(4)</f>
        <v>336.11443983659296</v>
      </c>
      <c r="M4">
        <f>J4+(1.96*L4)</f>
        <v>2577.5343020797222</v>
      </c>
      <c r="N4">
        <f>J4-(1.96*L4)</f>
        <v>1259.9656979202778</v>
      </c>
    </row>
    <row r="5" spans="1:14" x14ac:dyDescent="0.3">
      <c r="A5">
        <v>2019</v>
      </c>
      <c r="B5" t="s">
        <v>2</v>
      </c>
      <c r="C5">
        <v>2140</v>
      </c>
      <c r="E5">
        <v>2020</v>
      </c>
      <c r="F5">
        <v>1070</v>
      </c>
      <c r="G5">
        <v>1070</v>
      </c>
      <c r="H5">
        <v>1070</v>
      </c>
      <c r="I5">
        <v>3210</v>
      </c>
      <c r="J5">
        <f t="shared" ref="J5:J7" si="0">AVERAGE(F5:I6)</f>
        <v>1562.5</v>
      </c>
      <c r="K5">
        <f t="shared" ref="K5:K7" si="1">_xlfn.STDEV.S(F5:I5)</f>
        <v>1070</v>
      </c>
      <c r="L5">
        <f t="shared" ref="L5:L7" si="2">K5/SQRT(4)</f>
        <v>535</v>
      </c>
      <c r="M5">
        <f t="shared" ref="M5:M7" si="3">J5+(1.96*L5)</f>
        <v>2611.1</v>
      </c>
      <c r="N5">
        <f t="shared" ref="N5:N7" si="4">J5-(1.96*L5)</f>
        <v>513.90000000000009</v>
      </c>
    </row>
    <row r="6" spans="1:14" x14ac:dyDescent="0.3">
      <c r="A6">
        <v>2019</v>
      </c>
      <c r="B6" t="s">
        <v>3</v>
      </c>
      <c r="C6">
        <v>1790</v>
      </c>
      <c r="E6">
        <v>2021</v>
      </c>
      <c r="F6">
        <v>1429.9999999999998</v>
      </c>
      <c r="G6">
        <v>360</v>
      </c>
      <c r="H6">
        <v>1790</v>
      </c>
      <c r="I6">
        <v>2500</v>
      </c>
      <c r="J6">
        <f t="shared" si="0"/>
        <v>1206.4285714285716</v>
      </c>
      <c r="K6">
        <f t="shared" si="1"/>
        <v>892.00149476705849</v>
      </c>
      <c r="L6">
        <f t="shared" si="2"/>
        <v>446.00074738352924</v>
      </c>
      <c r="M6">
        <f t="shared" si="3"/>
        <v>2080.5900363002888</v>
      </c>
      <c r="N6">
        <f t="shared" si="4"/>
        <v>332.26710655685429</v>
      </c>
    </row>
    <row r="7" spans="1:14" x14ac:dyDescent="0.3">
      <c r="A7">
        <v>2019</v>
      </c>
      <c r="B7" t="s">
        <v>4</v>
      </c>
      <c r="C7">
        <v>1790</v>
      </c>
      <c r="E7">
        <v>2022</v>
      </c>
      <c r="F7">
        <v>357.14285714285711</v>
      </c>
      <c r="G7">
        <v>1071.4285714285713</v>
      </c>
      <c r="H7">
        <v>714.28571428571422</v>
      </c>
      <c r="I7">
        <v>1428.5714285714284</v>
      </c>
      <c r="J7">
        <f t="shared" si="0"/>
        <v>892.85714285714278</v>
      </c>
      <c r="K7">
        <f t="shared" si="1"/>
        <v>461.06944597707354</v>
      </c>
      <c r="L7">
        <f t="shared" si="2"/>
        <v>230.53472298853677</v>
      </c>
      <c r="M7">
        <f t="shared" si="3"/>
        <v>1344.7051999146747</v>
      </c>
      <c r="N7">
        <f t="shared" si="4"/>
        <v>441.00908579961072</v>
      </c>
    </row>
    <row r="8" spans="1:14" x14ac:dyDescent="0.3">
      <c r="A8">
        <v>2020</v>
      </c>
      <c r="B8" t="s">
        <v>1</v>
      </c>
      <c r="C8">
        <v>1070</v>
      </c>
    </row>
    <row r="9" spans="1:14" x14ac:dyDescent="0.3">
      <c r="A9">
        <v>2020</v>
      </c>
      <c r="B9" t="s">
        <v>2</v>
      </c>
      <c r="C9">
        <v>1070</v>
      </c>
    </row>
    <row r="10" spans="1:14" x14ac:dyDescent="0.3">
      <c r="A10">
        <v>2020</v>
      </c>
      <c r="B10" t="s">
        <v>3</v>
      </c>
      <c r="C10">
        <v>1070</v>
      </c>
    </row>
    <row r="11" spans="1:14" x14ac:dyDescent="0.3">
      <c r="A11">
        <v>2020</v>
      </c>
      <c r="B11" t="s">
        <v>4</v>
      </c>
      <c r="C11">
        <v>3210</v>
      </c>
    </row>
    <row r="12" spans="1:14" x14ac:dyDescent="0.3">
      <c r="A12">
        <v>2021</v>
      </c>
      <c r="B12" t="s">
        <v>1</v>
      </c>
      <c r="C12">
        <v>1429.9999999999998</v>
      </c>
    </row>
    <row r="13" spans="1:14" x14ac:dyDescent="0.3">
      <c r="A13">
        <v>2021</v>
      </c>
      <c r="B13" t="s">
        <v>2</v>
      </c>
      <c r="C13">
        <v>360</v>
      </c>
    </row>
    <row r="14" spans="1:14" x14ac:dyDescent="0.3">
      <c r="A14">
        <v>2021</v>
      </c>
      <c r="B14" t="s">
        <v>3</v>
      </c>
      <c r="C14">
        <v>1790</v>
      </c>
    </row>
    <row r="15" spans="1:14" x14ac:dyDescent="0.3">
      <c r="A15">
        <v>2021</v>
      </c>
      <c r="B15" t="s">
        <v>4</v>
      </c>
      <c r="C15">
        <v>2500</v>
      </c>
    </row>
    <row r="16" spans="1:14" x14ac:dyDescent="0.3">
      <c r="A16">
        <v>2022</v>
      </c>
      <c r="B16" t="s">
        <v>1</v>
      </c>
      <c r="C16">
        <v>357.14285714285711</v>
      </c>
    </row>
    <row r="17" spans="1:3" x14ac:dyDescent="0.3">
      <c r="A17">
        <v>2022</v>
      </c>
      <c r="B17" t="s">
        <v>2</v>
      </c>
      <c r="C17" s="3">
        <v>1071.4285714285713</v>
      </c>
    </row>
    <row r="18" spans="1:3" x14ac:dyDescent="0.3">
      <c r="A18">
        <v>2022</v>
      </c>
      <c r="B18" t="s">
        <v>3</v>
      </c>
      <c r="C18" s="3">
        <v>714.28571428571422</v>
      </c>
    </row>
    <row r="19" spans="1:3" x14ac:dyDescent="0.3">
      <c r="A19">
        <v>2022</v>
      </c>
      <c r="B19" t="s">
        <v>4</v>
      </c>
      <c r="C19" s="3">
        <v>1428.5714285714284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2023-01-25T15:44:33Z</dcterms:created>
  <dcterms:modified xsi:type="dcterms:W3CDTF">2024-01-31T15:54:08Z</dcterms:modified>
</cp:coreProperties>
</file>