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3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P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K74" i="1" l="1"/>
  <c r="J74" i="1"/>
  <c r="K71" i="1"/>
  <c r="J71" i="1"/>
  <c r="J72" i="1"/>
  <c r="K72" i="1"/>
  <c r="K69" i="1"/>
  <c r="J69" i="1"/>
  <c r="K65" i="1"/>
  <c r="J65" i="1"/>
  <c r="K67" i="1"/>
  <c r="J67" i="1"/>
  <c r="K61" i="1"/>
  <c r="J61" i="1"/>
  <c r="K63" i="1"/>
  <c r="J63" i="1"/>
  <c r="K58" i="1"/>
  <c r="J58" i="1"/>
  <c r="K43" i="1"/>
  <c r="J43" i="1"/>
  <c r="K17" i="1"/>
  <c r="J17" i="1"/>
  <c r="K20" i="1"/>
  <c r="J20" i="1"/>
  <c r="K22" i="1"/>
  <c r="J22" i="1"/>
  <c r="K24" i="1"/>
  <c r="J24" i="1"/>
  <c r="J23" i="1"/>
  <c r="K23" i="1"/>
  <c r="K9" i="1"/>
  <c r="J9" i="1"/>
  <c r="K73" i="1"/>
  <c r="J73" i="1"/>
  <c r="K70" i="1"/>
  <c r="J70" i="1"/>
  <c r="K68" i="1"/>
  <c r="J68" i="1"/>
  <c r="K66" i="1"/>
  <c r="J66" i="1"/>
  <c r="K64" i="1"/>
  <c r="J64" i="1"/>
  <c r="K62" i="1"/>
  <c r="J62" i="1"/>
  <c r="K60" i="1"/>
  <c r="J60" i="1"/>
  <c r="K59" i="1"/>
  <c r="J59" i="1"/>
  <c r="K57" i="1"/>
  <c r="J57" i="1"/>
  <c r="K56" i="1"/>
  <c r="J56" i="1"/>
  <c r="K55" i="1"/>
  <c r="J55" i="1"/>
  <c r="K54" i="1"/>
  <c r="J54" i="1"/>
  <c r="K53" i="1"/>
  <c r="J53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K34" i="1"/>
  <c r="J34" i="1"/>
  <c r="K33" i="1"/>
  <c r="J33" i="1"/>
  <c r="K32" i="1"/>
  <c r="J32" i="1"/>
  <c r="K31" i="1"/>
  <c r="J31" i="1"/>
  <c r="K29" i="1"/>
  <c r="J29" i="1"/>
  <c r="K28" i="1"/>
  <c r="J28" i="1"/>
  <c r="K25" i="1"/>
  <c r="J25" i="1"/>
  <c r="K21" i="1"/>
  <c r="J21" i="1"/>
  <c r="K19" i="1"/>
  <c r="J19" i="1"/>
  <c r="K18" i="1"/>
  <c r="J18" i="1"/>
  <c r="K16" i="1"/>
  <c r="J16" i="1"/>
  <c r="K15" i="1"/>
  <c r="J15" i="1"/>
  <c r="K14" i="1"/>
  <c r="J14" i="1"/>
  <c r="K13" i="1"/>
  <c r="J13" i="1"/>
  <c r="K12" i="1"/>
  <c r="J12" i="1"/>
  <c r="K11" i="1"/>
  <c r="J11" i="1"/>
  <c r="K8" i="1"/>
  <c r="J8" i="1"/>
  <c r="K7" i="1"/>
  <c r="J7" i="1"/>
  <c r="K3" i="1"/>
  <c r="J3" i="1"/>
</calcChain>
</file>

<file path=xl/sharedStrings.xml><?xml version="1.0" encoding="utf-8"?>
<sst xmlns="http://schemas.openxmlformats.org/spreadsheetml/2006/main" count="676" uniqueCount="249">
  <si>
    <t>N addition</t>
  </si>
  <si>
    <t>Warming</t>
  </si>
  <si>
    <t>CO2 Enri-</t>
  </si>
  <si>
    <t>Pre-A</t>
  </si>
  <si>
    <t>Pre-D</t>
  </si>
  <si>
    <t>文献编号</t>
  </si>
  <si>
    <t>文献类别</t>
  </si>
  <si>
    <t>Country</t>
  </si>
  <si>
    <t>City</t>
  </si>
  <si>
    <t>Site</t>
  </si>
  <si>
    <t>Location(W)</t>
  </si>
  <si>
    <t>Location(J)</t>
  </si>
  <si>
    <t>New Zealand</t>
  </si>
  <si>
    <t>Palmerston North</t>
  </si>
  <si>
    <t>Dairy Farm-4 of Massey University</t>
  </si>
  <si>
    <r>
      <t>40°21</t>
    </r>
    <r>
      <rPr>
        <sz val="11"/>
        <color theme="1"/>
        <rFont val="等线"/>
        <family val="3"/>
        <charset val="134"/>
        <scheme val="minor"/>
      </rPr>
      <t>′</t>
    </r>
    <phoneticPr fontId="1" type="noConversion"/>
  </si>
  <si>
    <t>S</t>
    <phoneticPr fontId="1" type="noConversion"/>
  </si>
  <si>
    <r>
      <t>175°39</t>
    </r>
    <r>
      <rPr>
        <sz val="11"/>
        <color theme="1"/>
        <rFont val="等线"/>
        <family val="3"/>
        <charset val="134"/>
        <scheme val="minor"/>
      </rPr>
      <t>′</t>
    </r>
    <r>
      <rPr>
        <sz val="11"/>
        <color theme="1"/>
        <rFont val="等线"/>
        <family val="2"/>
        <scheme val="minor"/>
      </rPr>
      <t/>
    </r>
    <phoneticPr fontId="1" type="noConversion"/>
  </si>
  <si>
    <t>E</t>
    <phoneticPr fontId="1" type="noConversion"/>
  </si>
  <si>
    <r>
      <t>40°21</t>
    </r>
    <r>
      <rPr>
        <sz val="11"/>
        <color theme="1"/>
        <rFont val="等线"/>
        <family val="3"/>
        <charset val="134"/>
        <scheme val="minor"/>
      </rPr>
      <t>′</t>
    </r>
    <phoneticPr fontId="1" type="noConversion"/>
  </si>
  <si>
    <r>
      <t>175°39</t>
    </r>
    <r>
      <rPr>
        <sz val="11"/>
        <color theme="1"/>
        <rFont val="等线"/>
        <family val="3"/>
        <charset val="134"/>
        <scheme val="minor"/>
      </rPr>
      <t>′</t>
    </r>
    <r>
      <rPr>
        <sz val="11"/>
        <color theme="1"/>
        <rFont val="等线"/>
        <family val="2"/>
        <scheme val="minor"/>
      </rPr>
      <t/>
    </r>
    <phoneticPr fontId="1" type="noConversion"/>
  </si>
  <si>
    <t>Canada</t>
  </si>
  <si>
    <t>Alberta</t>
  </si>
  <si>
    <t>Lethbridge</t>
  </si>
  <si>
    <t>N</t>
    <phoneticPr fontId="1" type="noConversion"/>
  </si>
  <si>
    <t>W</t>
    <phoneticPr fontId="1" type="noConversion"/>
  </si>
  <si>
    <t>USA</t>
  </si>
  <si>
    <t>Colorado</t>
  </si>
  <si>
    <t>USDA-ARS Central Plains Experimental Range (CPER)</t>
  </si>
  <si>
    <r>
      <t>40°50</t>
    </r>
    <r>
      <rPr>
        <sz val="11"/>
        <color theme="1"/>
        <rFont val="等线"/>
        <family val="3"/>
        <charset val="134"/>
        <scheme val="minor"/>
      </rPr>
      <t>′</t>
    </r>
    <phoneticPr fontId="1" type="noConversion"/>
  </si>
  <si>
    <r>
      <t>104°43</t>
    </r>
    <r>
      <rPr>
        <sz val="11"/>
        <color theme="1"/>
        <rFont val="等线"/>
        <family val="3"/>
        <charset val="134"/>
        <scheme val="minor"/>
      </rPr>
      <t>′</t>
    </r>
    <r>
      <rPr>
        <sz val="11"/>
        <color theme="1"/>
        <rFont val="等线"/>
        <family val="2"/>
        <scheme val="minor"/>
      </rPr>
      <t/>
    </r>
    <phoneticPr fontId="1" type="noConversion"/>
  </si>
  <si>
    <t>China</t>
    <phoneticPr fontId="1" type="noConversion"/>
  </si>
  <si>
    <t>Inner Mongolia</t>
  </si>
  <si>
    <t>Duolun</t>
  </si>
  <si>
    <r>
      <t>42°05</t>
    </r>
    <r>
      <rPr>
        <sz val="11"/>
        <color theme="1"/>
        <rFont val="等线"/>
        <family val="3"/>
        <charset val="134"/>
        <scheme val="minor"/>
      </rPr>
      <t>′</t>
    </r>
    <phoneticPr fontId="1" type="noConversion"/>
  </si>
  <si>
    <r>
      <t>116°17</t>
    </r>
    <r>
      <rPr>
        <sz val="11"/>
        <color theme="1"/>
        <rFont val="等线"/>
        <family val="3"/>
        <charset val="134"/>
        <scheme val="minor"/>
      </rPr>
      <t>′</t>
    </r>
    <r>
      <rPr>
        <sz val="11"/>
        <color theme="1"/>
        <rFont val="等线"/>
        <family val="2"/>
        <scheme val="minor"/>
      </rPr>
      <t/>
    </r>
    <phoneticPr fontId="1" type="noConversion"/>
  </si>
  <si>
    <r>
      <t>42°05</t>
    </r>
    <r>
      <rPr>
        <sz val="11"/>
        <color theme="1"/>
        <rFont val="等线"/>
        <family val="3"/>
        <charset val="134"/>
        <scheme val="minor"/>
      </rPr>
      <t>′</t>
    </r>
    <phoneticPr fontId="1" type="noConversion"/>
  </si>
  <si>
    <r>
      <t>116°17</t>
    </r>
    <r>
      <rPr>
        <sz val="11"/>
        <color theme="1"/>
        <rFont val="等线"/>
        <family val="3"/>
        <charset val="134"/>
        <scheme val="minor"/>
      </rPr>
      <t>′</t>
    </r>
    <r>
      <rPr>
        <sz val="11"/>
        <color theme="1"/>
        <rFont val="等线"/>
        <family val="2"/>
        <scheme val="minor"/>
      </rPr>
      <t/>
    </r>
    <phoneticPr fontId="1" type="noConversion"/>
  </si>
  <si>
    <t>Mongolia</t>
  </si>
  <si>
    <t>Ulaanbaatar</t>
  </si>
  <si>
    <t>Bayan-Unjuul</t>
  </si>
  <si>
    <r>
      <t>42°02</t>
    </r>
    <r>
      <rPr>
        <sz val="11"/>
        <color theme="1"/>
        <rFont val="等线"/>
        <family val="3"/>
        <charset val="134"/>
        <scheme val="minor"/>
      </rPr>
      <t>′</t>
    </r>
    <phoneticPr fontId="1" type="noConversion"/>
  </si>
  <si>
    <r>
      <t>105°57</t>
    </r>
    <r>
      <rPr>
        <sz val="11"/>
        <color theme="1"/>
        <rFont val="等线"/>
        <family val="3"/>
        <charset val="134"/>
        <scheme val="minor"/>
      </rPr>
      <t>′</t>
    </r>
    <r>
      <rPr>
        <sz val="11"/>
        <color theme="1"/>
        <rFont val="等线"/>
        <family val="2"/>
        <scheme val="minor"/>
      </rPr>
      <t/>
    </r>
    <phoneticPr fontId="1" type="noConversion"/>
  </si>
  <si>
    <t>Western Australia</t>
  </si>
  <si>
    <t>Pilbara region</t>
  </si>
  <si>
    <t>Hamersley Station</t>
  </si>
  <si>
    <r>
      <t>22°17</t>
    </r>
    <r>
      <rPr>
        <sz val="11"/>
        <color theme="1"/>
        <rFont val="等线"/>
        <family val="3"/>
        <charset val="134"/>
        <scheme val="minor"/>
      </rPr>
      <t>′</t>
    </r>
    <phoneticPr fontId="1" type="noConversion"/>
  </si>
  <si>
    <r>
      <t>117°40</t>
    </r>
    <r>
      <rPr>
        <sz val="11"/>
        <color theme="1"/>
        <rFont val="等线"/>
        <family val="3"/>
        <charset val="134"/>
        <scheme val="minor"/>
      </rPr>
      <t>′</t>
    </r>
    <r>
      <rPr>
        <sz val="11"/>
        <color theme="1"/>
        <rFont val="等线"/>
        <family val="2"/>
        <scheme val="minor"/>
      </rPr>
      <t/>
    </r>
    <phoneticPr fontId="1" type="noConversion"/>
  </si>
  <si>
    <t>China</t>
  </si>
  <si>
    <t>Shanxi</t>
  </si>
  <si>
    <t>Youyu county</t>
  </si>
  <si>
    <t>Dunlun county</t>
  </si>
  <si>
    <r>
      <t>42°27</t>
    </r>
    <r>
      <rPr>
        <sz val="11"/>
        <color theme="1"/>
        <rFont val="等线"/>
        <family val="3"/>
        <charset val="134"/>
        <scheme val="minor"/>
      </rPr>
      <t>′</t>
    </r>
    <phoneticPr fontId="1" type="noConversion"/>
  </si>
  <si>
    <r>
      <t>116°40</t>
    </r>
    <r>
      <rPr>
        <sz val="11"/>
        <color theme="1"/>
        <rFont val="等线"/>
        <family val="3"/>
        <charset val="134"/>
        <scheme val="minor"/>
      </rPr>
      <t>′</t>
    </r>
    <r>
      <rPr>
        <sz val="11"/>
        <color theme="1"/>
        <rFont val="等线"/>
        <family val="2"/>
        <scheme val="minor"/>
      </rPr>
      <t/>
    </r>
    <phoneticPr fontId="1" type="noConversion"/>
  </si>
  <si>
    <t>Sichuan province</t>
  </si>
  <si>
    <t>Maoxian Ecological Station</t>
  </si>
  <si>
    <r>
      <t>31°41</t>
    </r>
    <r>
      <rPr>
        <sz val="11"/>
        <color theme="1"/>
        <rFont val="等线"/>
        <family val="3"/>
        <charset val="134"/>
        <scheme val="minor"/>
      </rPr>
      <t>′</t>
    </r>
    <phoneticPr fontId="1" type="noConversion"/>
  </si>
  <si>
    <r>
      <t>103°53</t>
    </r>
    <r>
      <rPr>
        <sz val="11"/>
        <color theme="1"/>
        <rFont val="等线"/>
        <family val="3"/>
        <charset val="134"/>
        <scheme val="minor"/>
      </rPr>
      <t>′</t>
    </r>
    <r>
      <rPr>
        <sz val="11"/>
        <color theme="1"/>
        <rFont val="等线"/>
        <family val="2"/>
        <scheme val="minor"/>
      </rPr>
      <t/>
    </r>
    <phoneticPr fontId="1" type="noConversion"/>
  </si>
  <si>
    <t>Wyoming</t>
  </si>
  <si>
    <t>US Department of Agriculture Agricultural Research Service (USDA-ARS) High Plains Grasslands Research Station</t>
    <phoneticPr fontId="1" type="noConversion"/>
  </si>
  <si>
    <r>
      <t>41°11</t>
    </r>
    <r>
      <rPr>
        <sz val="11"/>
        <color theme="1"/>
        <rFont val="等线"/>
        <family val="3"/>
        <charset val="134"/>
        <scheme val="minor"/>
      </rPr>
      <t>′</t>
    </r>
    <phoneticPr fontId="1" type="noConversion"/>
  </si>
  <si>
    <r>
      <t>104°54</t>
    </r>
    <r>
      <rPr>
        <sz val="11"/>
        <color theme="1"/>
        <rFont val="等线"/>
        <family val="3"/>
        <charset val="134"/>
        <scheme val="minor"/>
      </rPr>
      <t>′</t>
    </r>
    <r>
      <rPr>
        <sz val="11"/>
        <color theme="1"/>
        <rFont val="等线"/>
        <family val="2"/>
        <scheme val="minor"/>
      </rPr>
      <t/>
    </r>
    <phoneticPr fontId="1" type="noConversion"/>
  </si>
  <si>
    <t>Oak Ridge, TN,</t>
    <phoneticPr fontId="1" type="noConversion"/>
  </si>
  <si>
    <t>Oak Ridge National Environmental Research Park</t>
    <phoneticPr fontId="1" type="noConversion"/>
  </si>
  <si>
    <r>
      <t>35°54</t>
    </r>
    <r>
      <rPr>
        <sz val="11"/>
        <color theme="1"/>
        <rFont val="等线"/>
        <family val="3"/>
        <charset val="134"/>
        <scheme val="minor"/>
      </rPr>
      <t>′</t>
    </r>
    <phoneticPr fontId="1" type="noConversion"/>
  </si>
  <si>
    <r>
      <t>84°20</t>
    </r>
    <r>
      <rPr>
        <sz val="11"/>
        <color theme="1"/>
        <rFont val="等线"/>
        <family val="3"/>
        <charset val="134"/>
        <scheme val="minor"/>
      </rPr>
      <t>′</t>
    </r>
    <r>
      <rPr>
        <sz val="11"/>
        <color theme="1"/>
        <rFont val="等线"/>
        <family val="2"/>
        <scheme val="minor"/>
      </rPr>
      <t/>
    </r>
    <phoneticPr fontId="1" type="noConversion"/>
  </si>
  <si>
    <t>mixed-grass prairie west of Cheyenne</t>
    <phoneticPr fontId="1" type="noConversion"/>
  </si>
  <si>
    <t>Australia</t>
  </si>
  <si>
    <t>southeastern Tasmania</t>
    <phoneticPr fontId="1" type="noConversion"/>
  </si>
  <si>
    <r>
      <t>42°42</t>
    </r>
    <r>
      <rPr>
        <sz val="11"/>
        <color theme="1"/>
        <rFont val="等线"/>
        <family val="3"/>
        <charset val="134"/>
        <scheme val="minor"/>
      </rPr>
      <t>′</t>
    </r>
    <phoneticPr fontId="1" type="noConversion"/>
  </si>
  <si>
    <r>
      <t>147°16</t>
    </r>
    <r>
      <rPr>
        <sz val="11"/>
        <color theme="1"/>
        <rFont val="等线"/>
        <family val="3"/>
        <charset val="134"/>
        <scheme val="minor"/>
      </rPr>
      <t>′</t>
    </r>
    <r>
      <rPr>
        <sz val="11"/>
        <color theme="1"/>
        <rFont val="等线"/>
        <family val="2"/>
        <scheme val="minor"/>
      </rPr>
      <t/>
    </r>
    <phoneticPr fontId="1" type="noConversion"/>
  </si>
  <si>
    <t>ACT</t>
  </si>
  <si>
    <t>Canberra</t>
    <phoneticPr fontId="1" type="noConversion"/>
  </si>
  <si>
    <r>
      <t>35°22</t>
    </r>
    <r>
      <rPr>
        <sz val="11"/>
        <color theme="1"/>
        <rFont val="等线"/>
        <family val="3"/>
        <charset val="134"/>
        <scheme val="minor"/>
      </rPr>
      <t>′</t>
    </r>
    <phoneticPr fontId="1" type="noConversion"/>
  </si>
  <si>
    <t>S</t>
    <phoneticPr fontId="1" type="noConversion"/>
  </si>
  <si>
    <r>
      <t>149°13</t>
    </r>
    <r>
      <rPr>
        <sz val="11"/>
        <color theme="1"/>
        <rFont val="等线"/>
        <family val="3"/>
        <charset val="134"/>
        <scheme val="minor"/>
      </rPr>
      <t>′</t>
    </r>
    <r>
      <rPr>
        <sz val="11"/>
        <color theme="1"/>
        <rFont val="等线"/>
        <family val="2"/>
        <scheme val="minor"/>
      </rPr>
      <t/>
    </r>
    <phoneticPr fontId="1" type="noConversion"/>
  </si>
  <si>
    <t>E</t>
    <phoneticPr fontId="1" type="noConversion"/>
  </si>
  <si>
    <t>California</t>
  </si>
  <si>
    <t>Jasper Ridge Global Change Experiment ( JRGCE)</t>
    <phoneticPr fontId="1" type="noConversion"/>
  </si>
  <si>
    <r>
      <t>37°24</t>
    </r>
    <r>
      <rPr>
        <sz val="11"/>
        <color theme="1"/>
        <rFont val="等线"/>
        <family val="3"/>
        <charset val="134"/>
        <scheme val="minor"/>
      </rPr>
      <t>′</t>
    </r>
    <phoneticPr fontId="1" type="noConversion"/>
  </si>
  <si>
    <t>N</t>
    <phoneticPr fontId="1" type="noConversion"/>
  </si>
  <si>
    <r>
      <t>122°14</t>
    </r>
    <r>
      <rPr>
        <sz val="11"/>
        <color theme="1"/>
        <rFont val="等线"/>
        <family val="3"/>
        <charset val="134"/>
        <scheme val="minor"/>
      </rPr>
      <t>′</t>
    </r>
    <r>
      <rPr>
        <sz val="11"/>
        <color theme="1"/>
        <rFont val="等线"/>
        <family val="2"/>
        <scheme val="minor"/>
      </rPr>
      <t/>
    </r>
    <phoneticPr fontId="1" type="noConversion"/>
  </si>
  <si>
    <t>W</t>
    <phoneticPr fontId="1" type="noConversion"/>
  </si>
  <si>
    <t>Minnesota</t>
  </si>
  <si>
    <t>Cedar Creek Natural History</t>
  </si>
  <si>
    <t>45°</t>
    <phoneticPr fontId="1" type="noConversion"/>
  </si>
  <si>
    <r>
      <t>93°</t>
    </r>
    <r>
      <rPr>
        <sz val="11"/>
        <color theme="1"/>
        <rFont val="等线"/>
        <family val="2"/>
        <scheme val="minor"/>
      </rPr>
      <t/>
    </r>
    <phoneticPr fontId="1" type="noConversion"/>
  </si>
  <si>
    <t>Turkey</t>
  </si>
  <si>
    <t>Ondokuz Mayis University Research Station</t>
    <phoneticPr fontId="1" type="noConversion"/>
  </si>
  <si>
    <r>
      <t>41°21</t>
    </r>
    <r>
      <rPr>
        <sz val="11"/>
        <color theme="1"/>
        <rFont val="等线"/>
        <family val="3"/>
        <charset val="134"/>
        <scheme val="minor"/>
      </rPr>
      <t>′</t>
    </r>
    <phoneticPr fontId="1" type="noConversion"/>
  </si>
  <si>
    <r>
      <t>36°15</t>
    </r>
    <r>
      <rPr>
        <sz val="11"/>
        <color theme="1"/>
        <rFont val="等线"/>
        <family val="3"/>
        <charset val="134"/>
        <scheme val="minor"/>
      </rPr>
      <t>′</t>
    </r>
    <r>
      <rPr>
        <sz val="11"/>
        <color theme="1"/>
        <rFont val="等线"/>
        <family val="2"/>
        <scheme val="minor"/>
      </rPr>
      <t/>
    </r>
    <phoneticPr fontId="1" type="noConversion"/>
  </si>
  <si>
    <t>Kansas</t>
  </si>
  <si>
    <t>Konza Prairie Biological Station (KPBS)</t>
  </si>
  <si>
    <r>
      <t>39°05</t>
    </r>
    <r>
      <rPr>
        <sz val="11"/>
        <color theme="1"/>
        <rFont val="等线"/>
        <family val="3"/>
        <charset val="134"/>
        <scheme val="minor"/>
      </rPr>
      <t>′</t>
    </r>
    <phoneticPr fontId="1" type="noConversion"/>
  </si>
  <si>
    <r>
      <t>96°35</t>
    </r>
    <r>
      <rPr>
        <sz val="11"/>
        <color theme="1"/>
        <rFont val="等线"/>
        <family val="3"/>
        <charset val="134"/>
        <scheme val="minor"/>
      </rPr>
      <t>′</t>
    </r>
    <r>
      <rPr>
        <sz val="11"/>
        <color theme="1"/>
        <rFont val="等线"/>
        <family val="2"/>
        <scheme val="minor"/>
      </rPr>
      <t/>
    </r>
    <phoneticPr fontId="1" type="noConversion"/>
  </si>
  <si>
    <t>CA</t>
  </si>
  <si>
    <t>Irvine Ranch Land Reserve in Orange County</t>
    <phoneticPr fontId="1" type="noConversion"/>
  </si>
  <si>
    <t>Oklahoma</t>
  </si>
  <si>
    <t>Kessler Farm Field Laboratory</t>
    <phoneticPr fontId="1" type="noConversion"/>
  </si>
  <si>
    <r>
      <t>34°59</t>
    </r>
    <r>
      <rPr>
        <sz val="11"/>
        <color theme="1"/>
        <rFont val="等线"/>
        <family val="3"/>
        <charset val="134"/>
        <scheme val="minor"/>
      </rPr>
      <t>′</t>
    </r>
    <phoneticPr fontId="1" type="noConversion"/>
  </si>
  <si>
    <r>
      <t>97°31</t>
    </r>
    <r>
      <rPr>
        <sz val="11"/>
        <color theme="1"/>
        <rFont val="等线"/>
        <family val="3"/>
        <charset val="134"/>
        <scheme val="minor"/>
      </rPr>
      <t>′</t>
    </r>
    <r>
      <rPr>
        <sz val="11"/>
        <color theme="1"/>
        <rFont val="等线"/>
        <family val="2"/>
        <scheme val="minor"/>
      </rPr>
      <t/>
    </r>
    <phoneticPr fontId="1" type="noConversion"/>
  </si>
  <si>
    <t>The Netherlands</t>
  </si>
  <si>
    <t>of Limburg</t>
  </si>
  <si>
    <r>
      <t>50°51</t>
    </r>
    <r>
      <rPr>
        <sz val="11"/>
        <color theme="1"/>
        <rFont val="等线"/>
        <family val="3"/>
        <charset val="134"/>
        <scheme val="minor"/>
      </rPr>
      <t>′</t>
    </r>
    <phoneticPr fontId="1" type="noConversion"/>
  </si>
  <si>
    <r>
      <t>5°54</t>
    </r>
    <r>
      <rPr>
        <sz val="11"/>
        <color theme="1"/>
        <rFont val="等线"/>
        <family val="3"/>
        <charset val="134"/>
        <scheme val="minor"/>
      </rPr>
      <t>′</t>
    </r>
    <r>
      <rPr>
        <sz val="11"/>
        <color theme="1"/>
        <rFont val="等线"/>
        <family val="2"/>
        <scheme val="minor"/>
      </rPr>
      <t/>
    </r>
    <phoneticPr fontId="1" type="noConversion"/>
  </si>
  <si>
    <t>Maoxian Ecological Station of Chinese Academy of Sciences</t>
    <phoneticPr fontId="1" type="noConversion"/>
  </si>
  <si>
    <r>
      <t>31°41</t>
    </r>
    <r>
      <rPr>
        <sz val="11"/>
        <color theme="1"/>
        <rFont val="等线"/>
        <family val="3"/>
        <charset val="134"/>
        <scheme val="minor"/>
      </rPr>
      <t>′</t>
    </r>
    <phoneticPr fontId="1" type="noConversion"/>
  </si>
  <si>
    <r>
      <t>103°53</t>
    </r>
    <r>
      <rPr>
        <sz val="11"/>
        <color theme="1"/>
        <rFont val="等线"/>
        <family val="3"/>
        <charset val="134"/>
        <scheme val="minor"/>
      </rPr>
      <t>′</t>
    </r>
    <r>
      <rPr>
        <sz val="11"/>
        <color theme="1"/>
        <rFont val="等线"/>
        <family val="2"/>
        <scheme val="minor"/>
      </rPr>
      <t/>
    </r>
    <phoneticPr fontId="1" type="noConversion"/>
  </si>
  <si>
    <t>southeast Spain</t>
  </si>
  <si>
    <t>Almerı´a province</t>
  </si>
  <si>
    <r>
      <t>36°49</t>
    </r>
    <r>
      <rPr>
        <sz val="11"/>
        <color theme="1"/>
        <rFont val="等线"/>
        <family val="3"/>
        <charset val="134"/>
        <scheme val="minor"/>
      </rPr>
      <t>′</t>
    </r>
    <phoneticPr fontId="1" type="noConversion"/>
  </si>
  <si>
    <r>
      <t>2°15</t>
    </r>
    <r>
      <rPr>
        <sz val="11"/>
        <color theme="1"/>
        <rFont val="等线"/>
        <family val="3"/>
        <charset val="134"/>
        <scheme val="minor"/>
      </rPr>
      <t>′</t>
    </r>
    <r>
      <rPr>
        <sz val="11"/>
        <color theme="1"/>
        <rFont val="等线"/>
        <family val="2"/>
        <scheme val="minor"/>
      </rPr>
      <t/>
    </r>
    <phoneticPr fontId="1" type="noConversion"/>
  </si>
  <si>
    <t>37°</t>
    <phoneticPr fontId="1" type="noConversion"/>
  </si>
  <si>
    <r>
      <t>2°26</t>
    </r>
    <r>
      <rPr>
        <sz val="11"/>
        <color theme="1"/>
        <rFont val="等线"/>
        <family val="3"/>
        <charset val="134"/>
        <scheme val="minor"/>
      </rPr>
      <t>′</t>
    </r>
    <r>
      <rPr>
        <sz val="11"/>
        <color theme="1"/>
        <rFont val="等线"/>
        <family val="2"/>
        <scheme val="minor"/>
      </rPr>
      <t/>
    </r>
    <phoneticPr fontId="1" type="noConversion"/>
  </si>
  <si>
    <r>
      <t>37°5</t>
    </r>
    <r>
      <rPr>
        <sz val="11"/>
        <color theme="1"/>
        <rFont val="等线"/>
        <family val="3"/>
        <charset val="134"/>
        <scheme val="minor"/>
      </rPr>
      <t>′</t>
    </r>
    <phoneticPr fontId="1" type="noConversion"/>
  </si>
  <si>
    <r>
      <t>2°21</t>
    </r>
    <r>
      <rPr>
        <sz val="11"/>
        <color theme="1"/>
        <rFont val="等线"/>
        <family val="3"/>
        <charset val="134"/>
        <scheme val="minor"/>
      </rPr>
      <t>′</t>
    </r>
    <r>
      <rPr>
        <sz val="11"/>
        <color theme="1"/>
        <rFont val="等线"/>
        <family val="2"/>
        <scheme val="minor"/>
      </rPr>
      <t/>
    </r>
    <phoneticPr fontId="1" type="noConversion"/>
  </si>
  <si>
    <t>Norman</t>
  </si>
  <si>
    <t>Great Plain Apiaries</t>
    <phoneticPr fontId="1" type="noConversion"/>
  </si>
  <si>
    <r>
      <t>34°58</t>
    </r>
    <r>
      <rPr>
        <sz val="11"/>
        <color theme="1"/>
        <rFont val="等线"/>
        <family val="3"/>
        <charset val="134"/>
        <scheme val="minor"/>
      </rPr>
      <t>′</t>
    </r>
    <phoneticPr fontId="1" type="noConversion"/>
  </si>
  <si>
    <t>Calif</t>
  </si>
  <si>
    <t>Jasper Ridge Biological Preserve</t>
  </si>
  <si>
    <r>
      <t>37°24</t>
    </r>
    <r>
      <rPr>
        <sz val="11"/>
        <color theme="1"/>
        <rFont val="等线"/>
        <family val="3"/>
        <charset val="134"/>
        <scheme val="minor"/>
      </rPr>
      <t>′</t>
    </r>
    <phoneticPr fontId="1" type="noConversion"/>
  </si>
  <si>
    <t>N</t>
    <phoneticPr fontId="1" type="noConversion"/>
  </si>
  <si>
    <r>
      <t>122°13</t>
    </r>
    <r>
      <rPr>
        <sz val="11"/>
        <color theme="1"/>
        <rFont val="等线"/>
        <family val="3"/>
        <charset val="134"/>
        <scheme val="minor"/>
      </rPr>
      <t>′</t>
    </r>
    <r>
      <rPr>
        <sz val="11"/>
        <color theme="1"/>
        <rFont val="等线"/>
        <family val="2"/>
        <scheme val="minor"/>
      </rPr>
      <t/>
    </r>
    <phoneticPr fontId="1" type="noConversion"/>
  </si>
  <si>
    <t>W</t>
    <phoneticPr fontId="1" type="noConversion"/>
  </si>
  <si>
    <t>Jasper Ridge Biological Preserve</t>
    <phoneticPr fontId="1" type="noConversion"/>
  </si>
  <si>
    <r>
      <t>122°14</t>
    </r>
    <r>
      <rPr>
        <sz val="11"/>
        <color theme="1"/>
        <rFont val="等线"/>
        <family val="3"/>
        <charset val="134"/>
        <scheme val="minor"/>
      </rPr>
      <t>′</t>
    </r>
    <r>
      <rPr>
        <sz val="11"/>
        <color theme="1"/>
        <rFont val="等线"/>
        <family val="2"/>
        <scheme val="minor"/>
      </rPr>
      <t/>
    </r>
    <phoneticPr fontId="1" type="noConversion"/>
  </si>
  <si>
    <t>Konza Prairie Research Natural Area (KPRNA</t>
  </si>
  <si>
    <r>
      <t>39°5</t>
    </r>
    <r>
      <rPr>
        <sz val="11"/>
        <color theme="1"/>
        <rFont val="等线"/>
        <family val="3"/>
        <charset val="134"/>
        <scheme val="minor"/>
      </rPr>
      <t>′</t>
    </r>
    <phoneticPr fontId="1" type="noConversion"/>
  </si>
  <si>
    <r>
      <t>96°35</t>
    </r>
    <r>
      <rPr>
        <sz val="11"/>
        <color theme="1"/>
        <rFont val="等线"/>
        <family val="3"/>
        <charset val="134"/>
        <scheme val="minor"/>
      </rPr>
      <t>′</t>
    </r>
    <r>
      <rPr>
        <sz val="11"/>
        <color theme="1"/>
        <rFont val="等线"/>
        <family val="2"/>
        <scheme val="minor"/>
      </rPr>
      <t/>
    </r>
    <phoneticPr fontId="1" type="noConversion"/>
  </si>
  <si>
    <t>Theix</t>
  </si>
  <si>
    <t>French Massif Central</t>
  </si>
  <si>
    <r>
      <t>45°43</t>
    </r>
    <r>
      <rPr>
        <sz val="11"/>
        <color theme="1"/>
        <rFont val="等线"/>
        <family val="3"/>
        <charset val="134"/>
        <scheme val="minor"/>
      </rPr>
      <t>′</t>
    </r>
    <phoneticPr fontId="1" type="noConversion"/>
  </si>
  <si>
    <r>
      <t>03°1</t>
    </r>
    <r>
      <rPr>
        <sz val="11"/>
        <color theme="1"/>
        <rFont val="等线"/>
        <family val="3"/>
        <charset val="134"/>
        <scheme val="minor"/>
      </rPr>
      <t>′</t>
    </r>
    <r>
      <rPr>
        <sz val="11"/>
        <color theme="1"/>
        <rFont val="等线"/>
        <family val="2"/>
        <scheme val="minor"/>
      </rPr>
      <t/>
    </r>
    <phoneticPr fontId="1" type="noConversion"/>
  </si>
  <si>
    <t>E</t>
    <phoneticPr fontId="1" type="noConversion"/>
  </si>
  <si>
    <t>Kessler Farm Field Laboratory (KFFL)</t>
    <phoneticPr fontId="1" type="noConversion"/>
  </si>
  <si>
    <r>
      <t>34°58</t>
    </r>
    <r>
      <rPr>
        <sz val="11"/>
        <color theme="1"/>
        <rFont val="等线"/>
        <family val="3"/>
        <charset val="134"/>
        <scheme val="minor"/>
      </rPr>
      <t>′</t>
    </r>
    <phoneticPr fontId="1" type="noConversion"/>
  </si>
  <si>
    <r>
      <t>97°31</t>
    </r>
    <r>
      <rPr>
        <sz val="11"/>
        <color theme="1"/>
        <rFont val="等线"/>
        <family val="3"/>
        <charset val="134"/>
        <scheme val="minor"/>
      </rPr>
      <t>′</t>
    </r>
    <r>
      <rPr>
        <sz val="11"/>
        <color theme="1"/>
        <rFont val="等线"/>
        <family val="2"/>
        <scheme val="minor"/>
      </rPr>
      <t/>
    </r>
    <phoneticPr fontId="1" type="noConversion"/>
  </si>
  <si>
    <r>
      <t>39°05</t>
    </r>
    <r>
      <rPr>
        <sz val="11"/>
        <color theme="1"/>
        <rFont val="等线"/>
        <family val="3"/>
        <charset val="134"/>
        <scheme val="minor"/>
      </rPr>
      <t>′</t>
    </r>
    <phoneticPr fontId="1" type="noConversion"/>
  </si>
  <si>
    <t>Great Plain Apiaries</t>
  </si>
  <si>
    <t>Duolun County</t>
  </si>
  <si>
    <r>
      <t>42°2</t>
    </r>
    <r>
      <rPr>
        <sz val="11"/>
        <color theme="1"/>
        <rFont val="等线"/>
        <family val="3"/>
        <charset val="134"/>
        <scheme val="minor"/>
      </rPr>
      <t>′</t>
    </r>
    <phoneticPr fontId="1" type="noConversion"/>
  </si>
  <si>
    <r>
      <t>116°17</t>
    </r>
    <r>
      <rPr>
        <sz val="11"/>
        <color theme="1"/>
        <rFont val="等线"/>
        <family val="3"/>
        <charset val="134"/>
        <scheme val="minor"/>
      </rPr>
      <t>′</t>
    </r>
    <r>
      <rPr>
        <sz val="11"/>
        <color theme="1"/>
        <rFont val="等线"/>
        <family val="2"/>
        <scheme val="minor"/>
      </rPr>
      <t/>
    </r>
    <phoneticPr fontId="1" type="noConversion"/>
  </si>
  <si>
    <t>Qinghai Province</t>
    <phoneticPr fontId="1" type="noConversion"/>
  </si>
  <si>
    <t>Haibei Alpine Research Station (HARS)</t>
    <phoneticPr fontId="1" type="noConversion"/>
  </si>
  <si>
    <r>
      <t>37°37</t>
    </r>
    <r>
      <rPr>
        <sz val="11"/>
        <color theme="1"/>
        <rFont val="等线"/>
        <family val="3"/>
        <charset val="134"/>
        <scheme val="minor"/>
      </rPr>
      <t>′</t>
    </r>
    <phoneticPr fontId="1" type="noConversion"/>
  </si>
  <si>
    <r>
      <t>101°12</t>
    </r>
    <r>
      <rPr>
        <sz val="11"/>
        <color theme="1"/>
        <rFont val="等线"/>
        <family val="3"/>
        <charset val="134"/>
        <scheme val="minor"/>
      </rPr>
      <t>′</t>
    </r>
    <r>
      <rPr>
        <sz val="11"/>
        <color theme="1"/>
        <rFont val="等线"/>
        <family val="2"/>
        <scheme val="minor"/>
      </rPr>
      <t/>
    </r>
    <phoneticPr fontId="1" type="noConversion"/>
  </si>
  <si>
    <t>Argentina</t>
  </si>
  <si>
    <t>Chubut</t>
  </si>
  <si>
    <t>Instituto Nacional de Tecnologı´a Agropecuaria (INTA)</t>
    <phoneticPr fontId="1" type="noConversion"/>
  </si>
  <si>
    <r>
      <t>45°41</t>
    </r>
    <r>
      <rPr>
        <sz val="11"/>
        <color theme="1"/>
        <rFont val="等线"/>
        <family val="3"/>
        <charset val="134"/>
        <scheme val="minor"/>
      </rPr>
      <t>′</t>
    </r>
    <phoneticPr fontId="1" type="noConversion"/>
  </si>
  <si>
    <t>S</t>
    <phoneticPr fontId="1" type="noConversion"/>
  </si>
  <si>
    <r>
      <t>70°16</t>
    </r>
    <r>
      <rPr>
        <sz val="11"/>
        <color theme="1"/>
        <rFont val="等线"/>
        <family val="3"/>
        <charset val="134"/>
        <scheme val="minor"/>
      </rPr>
      <t>′</t>
    </r>
    <r>
      <rPr>
        <sz val="11"/>
        <color theme="1"/>
        <rFont val="等线"/>
        <family val="2"/>
        <scheme val="minor"/>
      </rPr>
      <t/>
    </r>
    <phoneticPr fontId="1" type="noConversion"/>
  </si>
  <si>
    <t>W</t>
    <phoneticPr fontId="1" type="noConversion"/>
  </si>
  <si>
    <t>Xilingol steppe</t>
  </si>
  <si>
    <r>
      <t>43°26</t>
    </r>
    <r>
      <rPr>
        <sz val="11"/>
        <color theme="1"/>
        <rFont val="等线"/>
        <family val="3"/>
        <charset val="134"/>
        <scheme val="minor"/>
      </rPr>
      <t>′</t>
    </r>
    <phoneticPr fontId="1" type="noConversion"/>
  </si>
  <si>
    <r>
      <t>115°32</t>
    </r>
    <r>
      <rPr>
        <sz val="11"/>
        <color theme="1"/>
        <rFont val="等线"/>
        <family val="3"/>
        <charset val="134"/>
        <scheme val="minor"/>
      </rPr>
      <t>′</t>
    </r>
    <r>
      <rPr>
        <sz val="11"/>
        <color theme="1"/>
        <rFont val="等线"/>
        <family val="2"/>
        <scheme val="minor"/>
      </rPr>
      <t/>
    </r>
    <phoneticPr fontId="1" type="noConversion"/>
  </si>
  <si>
    <r>
      <t>44°29</t>
    </r>
    <r>
      <rPr>
        <sz val="11"/>
        <color theme="1"/>
        <rFont val="等线"/>
        <family val="3"/>
        <charset val="134"/>
        <scheme val="minor"/>
      </rPr>
      <t>′</t>
    </r>
    <phoneticPr fontId="1" type="noConversion"/>
  </si>
  <si>
    <r>
      <t>117°12</t>
    </r>
    <r>
      <rPr>
        <sz val="11"/>
        <color theme="1"/>
        <rFont val="等线"/>
        <family val="3"/>
        <charset val="134"/>
        <scheme val="minor"/>
      </rPr>
      <t>′</t>
    </r>
    <r>
      <rPr>
        <sz val="11"/>
        <color theme="1"/>
        <rFont val="等线"/>
        <family val="2"/>
        <scheme val="minor"/>
      </rPr>
      <t/>
    </r>
    <phoneticPr fontId="1" type="noConversion"/>
  </si>
  <si>
    <t>Indiana</t>
  </si>
  <si>
    <t>Purdue Wildlife Area near West Lafayette</t>
    <phoneticPr fontId="1" type="noConversion"/>
  </si>
  <si>
    <t>Yuba County</t>
  </si>
  <si>
    <t>Sierra Foothill Research and Extension Center (SFREC) located in Browns Valley</t>
    <phoneticPr fontId="1" type="noConversion"/>
  </si>
  <si>
    <r>
      <t>39°15</t>
    </r>
    <r>
      <rPr>
        <sz val="11"/>
        <color theme="1"/>
        <rFont val="等线"/>
        <family val="3"/>
        <charset val="134"/>
        <scheme val="minor"/>
      </rPr>
      <t>′</t>
    </r>
    <phoneticPr fontId="1" type="noConversion"/>
  </si>
  <si>
    <r>
      <t>121°17</t>
    </r>
    <r>
      <rPr>
        <sz val="11"/>
        <color theme="1"/>
        <rFont val="等线"/>
        <family val="3"/>
        <charset val="134"/>
        <scheme val="minor"/>
      </rPr>
      <t>′</t>
    </r>
    <r>
      <rPr>
        <sz val="11"/>
        <color theme="1"/>
        <rFont val="等线"/>
        <family val="2"/>
        <scheme val="minor"/>
      </rPr>
      <t/>
    </r>
    <phoneticPr fontId="1" type="noConversion"/>
  </si>
  <si>
    <t>Oregon</t>
  </si>
  <si>
    <t>Northern Great Basin Experimental Range</t>
  </si>
  <si>
    <r>
      <t>43°29</t>
    </r>
    <r>
      <rPr>
        <sz val="11"/>
        <color theme="1"/>
        <rFont val="等线"/>
        <family val="3"/>
        <charset val="134"/>
        <scheme val="minor"/>
      </rPr>
      <t>′</t>
    </r>
    <phoneticPr fontId="1" type="noConversion"/>
  </si>
  <si>
    <r>
      <t>119°43</t>
    </r>
    <r>
      <rPr>
        <sz val="11"/>
        <color theme="1"/>
        <rFont val="等线"/>
        <family val="3"/>
        <charset val="134"/>
        <scheme val="minor"/>
      </rPr>
      <t>′</t>
    </r>
    <r>
      <rPr>
        <sz val="11"/>
        <color theme="1"/>
        <rFont val="等线"/>
        <family val="2"/>
        <scheme val="minor"/>
      </rPr>
      <t/>
    </r>
    <phoneticPr fontId="1" type="noConversion"/>
  </si>
  <si>
    <t>Ecological Station of Inner Mongolia University</t>
    <phoneticPr fontId="1" type="noConversion"/>
  </si>
  <si>
    <r>
      <t>44°1</t>
    </r>
    <r>
      <rPr>
        <sz val="11"/>
        <color theme="1"/>
        <rFont val="等线"/>
        <family val="3"/>
        <charset val="134"/>
        <scheme val="minor"/>
      </rPr>
      <t>′</t>
    </r>
    <phoneticPr fontId="1" type="noConversion"/>
  </si>
  <si>
    <r>
      <t>116°28</t>
    </r>
    <r>
      <rPr>
        <sz val="11"/>
        <color theme="1"/>
        <rFont val="等线"/>
        <family val="3"/>
        <charset val="134"/>
        <scheme val="minor"/>
      </rPr>
      <t>′</t>
    </r>
    <r>
      <rPr>
        <sz val="11"/>
        <color theme="1"/>
        <rFont val="等线"/>
        <family val="2"/>
        <scheme val="minor"/>
      </rPr>
      <t/>
    </r>
    <phoneticPr fontId="1" type="noConversion"/>
  </si>
  <si>
    <t>China</t>
    <phoneticPr fontId="1" type="noConversion"/>
  </si>
  <si>
    <t>Xilinhot</t>
  </si>
  <si>
    <r>
      <t>44°48</t>
    </r>
    <r>
      <rPr>
        <sz val="11"/>
        <color theme="1"/>
        <rFont val="等线"/>
        <family val="3"/>
        <charset val="134"/>
        <scheme val="minor"/>
      </rPr>
      <t>′</t>
    </r>
    <phoneticPr fontId="1" type="noConversion"/>
  </si>
  <si>
    <r>
      <t>116°2</t>
    </r>
    <r>
      <rPr>
        <sz val="11"/>
        <color theme="1"/>
        <rFont val="等线"/>
        <family val="3"/>
        <charset val="134"/>
        <scheme val="minor"/>
      </rPr>
      <t>′</t>
    </r>
    <r>
      <rPr>
        <sz val="11"/>
        <color theme="1"/>
        <rFont val="等线"/>
        <family val="2"/>
        <scheme val="minor"/>
      </rPr>
      <t/>
    </r>
    <phoneticPr fontId="1" type="noConversion"/>
  </si>
  <si>
    <t>Pretoria</t>
  </si>
  <si>
    <t>Hatfield Experimental Farm</t>
  </si>
  <si>
    <r>
      <t>25°45</t>
    </r>
    <r>
      <rPr>
        <sz val="11"/>
        <color theme="1"/>
        <rFont val="等线"/>
        <family val="3"/>
        <charset val="134"/>
        <scheme val="minor"/>
      </rPr>
      <t>′</t>
    </r>
    <phoneticPr fontId="1" type="noConversion"/>
  </si>
  <si>
    <r>
      <t>28°16</t>
    </r>
    <r>
      <rPr>
        <sz val="11"/>
        <color theme="1"/>
        <rFont val="等线"/>
        <family val="3"/>
        <charset val="134"/>
        <scheme val="minor"/>
      </rPr>
      <t>′</t>
    </r>
    <r>
      <rPr>
        <sz val="11"/>
        <color theme="1"/>
        <rFont val="等线"/>
        <family val="2"/>
        <scheme val="minor"/>
      </rPr>
      <t/>
    </r>
    <phoneticPr fontId="1" type="noConversion"/>
  </si>
  <si>
    <t>France</t>
  </si>
  <si>
    <t>INRA-Clermont-Ferrand</t>
  </si>
  <si>
    <r>
      <t>45°47</t>
    </r>
    <r>
      <rPr>
        <sz val="11"/>
        <color theme="1"/>
        <rFont val="等线"/>
        <family val="3"/>
        <charset val="134"/>
        <scheme val="minor"/>
      </rPr>
      <t>′</t>
    </r>
    <phoneticPr fontId="1" type="noConversion"/>
  </si>
  <si>
    <r>
      <t>3°5</t>
    </r>
    <r>
      <rPr>
        <sz val="11"/>
        <color theme="1"/>
        <rFont val="等线"/>
        <family val="3"/>
        <charset val="134"/>
        <scheme val="minor"/>
      </rPr>
      <t>′</t>
    </r>
    <r>
      <rPr>
        <sz val="11"/>
        <color theme="1"/>
        <rFont val="等线"/>
        <family val="2"/>
        <scheme val="minor"/>
      </rPr>
      <t/>
    </r>
    <phoneticPr fontId="1" type="noConversion"/>
  </si>
  <si>
    <t>northeast China</t>
  </si>
  <si>
    <t>Western Jilin Province</t>
  </si>
  <si>
    <t>Changling Horse Breeding Farm</t>
  </si>
  <si>
    <r>
      <t>44°45</t>
    </r>
    <r>
      <rPr>
        <sz val="11"/>
        <color theme="1"/>
        <rFont val="等线"/>
        <family val="3"/>
        <charset val="134"/>
        <scheme val="minor"/>
      </rPr>
      <t>′</t>
    </r>
    <phoneticPr fontId="1" type="noConversion"/>
  </si>
  <si>
    <r>
      <t>123°56</t>
    </r>
    <r>
      <rPr>
        <sz val="11"/>
        <color theme="1"/>
        <rFont val="等线"/>
        <family val="3"/>
        <charset val="134"/>
        <scheme val="minor"/>
      </rPr>
      <t>′</t>
    </r>
    <r>
      <rPr>
        <sz val="11"/>
        <color theme="1"/>
        <rFont val="等线"/>
        <family val="2"/>
        <scheme val="minor"/>
      </rPr>
      <t/>
    </r>
    <phoneticPr fontId="1" type="noConversion"/>
  </si>
  <si>
    <t>Gurbantunggut Desert</t>
  </si>
  <si>
    <t>Fukang Station of DesertEcology</t>
  </si>
  <si>
    <r>
      <t>44°17</t>
    </r>
    <r>
      <rPr>
        <sz val="11"/>
        <color theme="1"/>
        <rFont val="等线"/>
        <family val="3"/>
        <charset val="134"/>
        <scheme val="minor"/>
      </rPr>
      <t>′</t>
    </r>
    <phoneticPr fontId="1" type="noConversion"/>
  </si>
  <si>
    <r>
      <t>87°56</t>
    </r>
    <r>
      <rPr>
        <sz val="11"/>
        <color theme="1"/>
        <rFont val="等线"/>
        <family val="3"/>
        <charset val="134"/>
        <scheme val="minor"/>
      </rPr>
      <t>′</t>
    </r>
    <r>
      <rPr>
        <sz val="11"/>
        <color theme="1"/>
        <rFont val="等线"/>
        <family val="2"/>
        <scheme val="minor"/>
      </rPr>
      <t/>
    </r>
    <phoneticPr fontId="1" type="noConversion"/>
  </si>
  <si>
    <t>Duolun</t>
    <phoneticPr fontId="1" type="noConversion"/>
  </si>
  <si>
    <r>
      <t>42°02</t>
    </r>
    <r>
      <rPr>
        <sz val="11"/>
        <color theme="1"/>
        <rFont val="等线"/>
        <family val="3"/>
        <charset val="134"/>
        <scheme val="minor"/>
      </rPr>
      <t>′</t>
    </r>
    <r>
      <rPr>
        <sz val="11"/>
        <color theme="1"/>
        <rFont val="等线"/>
        <family val="2"/>
        <scheme val="minor"/>
      </rPr>
      <t/>
    </r>
    <phoneticPr fontId="1" type="noConversion"/>
  </si>
  <si>
    <r>
      <t>116°17</t>
    </r>
    <r>
      <rPr>
        <sz val="11"/>
        <color theme="1"/>
        <rFont val="等线"/>
        <family val="3"/>
        <charset val="134"/>
        <scheme val="minor"/>
      </rPr>
      <t>′</t>
    </r>
    <phoneticPr fontId="1" type="noConversion"/>
  </si>
  <si>
    <t>Xinjiang Uygur Autonomous Region</t>
    <phoneticPr fontId="1" type="noConversion"/>
  </si>
  <si>
    <t>Bayinbuluk Grassland Ecosystem Research Station</t>
    <phoneticPr fontId="1" type="noConversion"/>
  </si>
  <si>
    <r>
      <t>42°53</t>
    </r>
    <r>
      <rPr>
        <sz val="11"/>
        <color theme="1"/>
        <rFont val="等线"/>
        <family val="3"/>
        <charset val="134"/>
        <scheme val="minor"/>
      </rPr>
      <t>′</t>
    </r>
    <r>
      <rPr>
        <sz val="11"/>
        <color theme="1"/>
        <rFont val="等线"/>
        <family val="2"/>
        <scheme val="minor"/>
      </rPr>
      <t/>
    </r>
    <phoneticPr fontId="1" type="noConversion"/>
  </si>
  <si>
    <r>
      <t>83°42</t>
    </r>
    <r>
      <rPr>
        <sz val="11"/>
        <color theme="1"/>
        <rFont val="等线"/>
        <family val="3"/>
        <charset val="134"/>
        <scheme val="minor"/>
      </rPr>
      <t>′</t>
    </r>
    <phoneticPr fontId="1" type="noConversion"/>
  </si>
  <si>
    <r>
      <t>34°58</t>
    </r>
    <r>
      <rPr>
        <sz val="11"/>
        <color theme="1"/>
        <rFont val="等线"/>
        <family val="3"/>
        <charset val="134"/>
        <scheme val="minor"/>
      </rPr>
      <t>′</t>
    </r>
    <r>
      <rPr>
        <sz val="11"/>
        <color theme="1"/>
        <rFont val="等线"/>
        <family val="2"/>
        <scheme val="minor"/>
      </rPr>
      <t/>
    </r>
    <phoneticPr fontId="1" type="noConversion"/>
  </si>
  <si>
    <r>
      <t>97°31</t>
    </r>
    <r>
      <rPr>
        <sz val="11"/>
        <color theme="1"/>
        <rFont val="等线"/>
        <family val="3"/>
        <charset val="134"/>
        <scheme val="minor"/>
      </rPr>
      <t>′</t>
    </r>
    <phoneticPr fontId="1" type="noConversion"/>
  </si>
  <si>
    <r>
      <t>47°27</t>
    </r>
    <r>
      <rPr>
        <sz val="11"/>
        <color theme="1"/>
        <rFont val="等线"/>
        <family val="3"/>
        <charset val="134"/>
        <scheme val="minor"/>
      </rPr>
      <t>′</t>
    </r>
    <r>
      <rPr>
        <sz val="11"/>
        <color theme="1"/>
        <rFont val="等线"/>
        <family val="2"/>
        <scheme val="minor"/>
      </rPr>
      <t/>
    </r>
    <phoneticPr fontId="1" type="noConversion"/>
  </si>
  <si>
    <r>
      <t>8°41</t>
    </r>
    <r>
      <rPr>
        <sz val="11"/>
        <color theme="1"/>
        <rFont val="等线"/>
        <family val="3"/>
        <charset val="134"/>
        <scheme val="minor"/>
      </rPr>
      <t>′</t>
    </r>
    <phoneticPr fontId="1" type="noConversion"/>
  </si>
  <si>
    <t>图例颜色</t>
    <phoneticPr fontId="1" type="noConversion"/>
  </si>
  <si>
    <t>红色</t>
    <phoneticPr fontId="1" type="noConversion"/>
  </si>
  <si>
    <t>点标号</t>
    <phoneticPr fontId="1" type="noConversion"/>
  </si>
  <si>
    <t>绿色</t>
    <phoneticPr fontId="1" type="noConversion"/>
  </si>
  <si>
    <t>橙色</t>
    <phoneticPr fontId="1" type="noConversion"/>
  </si>
  <si>
    <t>黄色</t>
    <phoneticPr fontId="1" type="noConversion"/>
  </si>
  <si>
    <t>橙色</t>
    <phoneticPr fontId="1" type="noConversion"/>
  </si>
  <si>
    <t>绿色</t>
    <phoneticPr fontId="1" type="noConversion"/>
  </si>
  <si>
    <t>橙色</t>
    <phoneticPr fontId="1" type="noConversion"/>
  </si>
  <si>
    <t>绿色</t>
    <phoneticPr fontId="1" type="noConversion"/>
  </si>
  <si>
    <t>橙色</t>
    <phoneticPr fontId="1" type="noConversion"/>
  </si>
  <si>
    <t>绿色</t>
    <phoneticPr fontId="1" type="noConversion"/>
  </si>
  <si>
    <t>图例样式</t>
    <phoneticPr fontId="1" type="noConversion"/>
  </si>
  <si>
    <t>Gassland Type</t>
    <phoneticPr fontId="1" type="noConversion"/>
  </si>
  <si>
    <t>TG</t>
    <phoneticPr fontId="1" type="noConversion"/>
  </si>
  <si>
    <t>MG</t>
    <phoneticPr fontId="1" type="noConversion"/>
  </si>
  <si>
    <t>MG</t>
    <phoneticPr fontId="1" type="noConversion"/>
  </si>
  <si>
    <t>MG</t>
    <phoneticPr fontId="1" type="noConversion"/>
  </si>
  <si>
    <t>SBG</t>
    <phoneticPr fontId="1" type="noConversion"/>
  </si>
  <si>
    <t>TS</t>
    <phoneticPr fontId="1" type="noConversion"/>
  </si>
  <si>
    <t>TG</t>
    <phoneticPr fontId="1" type="noConversion"/>
  </si>
  <si>
    <t>圆形</t>
    <phoneticPr fontId="1" type="noConversion"/>
  </si>
  <si>
    <t>正方形</t>
    <phoneticPr fontId="1" type="noConversion"/>
  </si>
  <si>
    <t>三角形</t>
    <phoneticPr fontId="1" type="noConversion"/>
  </si>
  <si>
    <t>菱形</t>
    <phoneticPr fontId="1" type="noConversion"/>
  </si>
  <si>
    <t xml:space="preserve">图例 </t>
    <phoneticPr fontId="1" type="noConversion"/>
  </si>
  <si>
    <t>红色</t>
    <phoneticPr fontId="1" type="noConversion"/>
  </si>
  <si>
    <t>N addition</t>
    <phoneticPr fontId="1" type="noConversion"/>
  </si>
  <si>
    <t>橙色</t>
    <phoneticPr fontId="1" type="noConversion"/>
  </si>
  <si>
    <t>warming</t>
    <phoneticPr fontId="1" type="noConversion"/>
  </si>
  <si>
    <t>黄色</t>
    <phoneticPr fontId="1" type="noConversion"/>
  </si>
  <si>
    <t>CO2 Enrichment</t>
    <phoneticPr fontId="1" type="noConversion"/>
  </si>
  <si>
    <t>绿色</t>
    <phoneticPr fontId="1" type="noConversion"/>
  </si>
  <si>
    <t>Precipientation change</t>
    <phoneticPr fontId="1" type="noConversion"/>
  </si>
  <si>
    <t>圆形</t>
    <phoneticPr fontId="1" type="noConversion"/>
  </si>
  <si>
    <t>temperate grassland</t>
    <phoneticPr fontId="1" type="noConversion"/>
  </si>
  <si>
    <t>tropical and subtropical grassland</t>
    <phoneticPr fontId="1" type="noConversion"/>
  </si>
  <si>
    <t>Montane grassland</t>
    <phoneticPr fontId="1" type="noConversion"/>
  </si>
  <si>
    <t>temperate savanna</t>
    <phoneticPr fontId="1" type="noConversion"/>
  </si>
  <si>
    <r>
      <t>49°28</t>
    </r>
    <r>
      <rPr>
        <sz val="11"/>
        <color theme="1"/>
        <rFont val="等线"/>
        <family val="3"/>
        <charset val="134"/>
        <scheme val="minor"/>
      </rPr>
      <t>′</t>
    </r>
    <phoneticPr fontId="1" type="noConversion"/>
  </si>
  <si>
    <r>
      <t>112°56</t>
    </r>
    <r>
      <rPr>
        <sz val="11"/>
        <color theme="1"/>
        <rFont val="等线"/>
        <family val="3"/>
        <charset val="134"/>
        <scheme val="minor"/>
      </rPr>
      <t>′</t>
    </r>
    <r>
      <rPr>
        <sz val="11"/>
        <color theme="1"/>
        <rFont val="等线"/>
        <family val="2"/>
        <scheme val="minor"/>
      </rPr>
      <t/>
    </r>
    <phoneticPr fontId="1" type="noConversion"/>
  </si>
  <si>
    <r>
      <t>33°37</t>
    </r>
    <r>
      <rPr>
        <sz val="11"/>
        <color theme="1"/>
        <rFont val="等线"/>
        <family val="3"/>
        <charset val="134"/>
        <scheme val="minor"/>
      </rPr>
      <t>′</t>
    </r>
    <phoneticPr fontId="1" type="noConversion"/>
  </si>
  <si>
    <r>
      <t>117°45</t>
    </r>
    <r>
      <rPr>
        <sz val="11"/>
        <color theme="1"/>
        <rFont val="等线"/>
        <family val="3"/>
        <charset val="134"/>
        <scheme val="minor"/>
      </rPr>
      <t>′</t>
    </r>
    <r>
      <rPr>
        <sz val="11"/>
        <color theme="1"/>
        <rFont val="等线"/>
        <family val="2"/>
        <scheme val="minor"/>
      </rPr>
      <t/>
    </r>
    <phoneticPr fontId="1" type="noConversion"/>
  </si>
  <si>
    <r>
      <t>40°24</t>
    </r>
    <r>
      <rPr>
        <sz val="11"/>
        <color theme="1"/>
        <rFont val="等线"/>
        <family val="3"/>
        <charset val="134"/>
        <scheme val="minor"/>
      </rPr>
      <t>′</t>
    </r>
    <phoneticPr fontId="1" type="noConversion"/>
  </si>
  <si>
    <r>
      <t>86°54</t>
    </r>
    <r>
      <rPr>
        <sz val="11"/>
        <color theme="1"/>
        <rFont val="等线"/>
        <family val="3"/>
        <charset val="134"/>
        <scheme val="minor"/>
      </rPr>
      <t>′</t>
    </r>
    <r>
      <rPr>
        <sz val="11"/>
        <color theme="1"/>
        <rFont val="等线"/>
        <family val="2"/>
        <scheme val="minor"/>
      </rPr>
      <t/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</si>
</sst>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5"/>
  <sheetViews>
    <sheetView tabSelected="1" topLeftCell="K40" workbookViewId="0">
      <selection activeCell="T80" sqref="T80"/>
    </sheetView>
  </sheetViews>
  <sheetFormatPr defaultRowHeight="14.25" x14ac:dyDescent="0.2"/>
  <cols>
    <col min="1" max="1" width="9" style="1"/>
    <col min="2" max="6" width="5.625" style="1" customWidth="1"/>
    <col min="7" max="8" width="9" style="2"/>
    <col min="9" max="11" width="12.25" style="3" bestFit="1" customWidth="1"/>
    <col min="12" max="19" width="9" style="2"/>
    <col min="20" max="16384" width="9" style="1"/>
  </cols>
  <sheetData>
    <row r="1" spans="1:23" ht="20.100000000000001" customHeigh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23" ht="20.100000000000001" customHeight="1" x14ac:dyDescent="0.2">
      <c r="A2" s="1" t="s">
        <v>5</v>
      </c>
      <c r="B2" s="1" t="s">
        <v>6</v>
      </c>
      <c r="G2" s="2" t="s">
        <v>7</v>
      </c>
      <c r="H2" s="2" t="s">
        <v>8</v>
      </c>
      <c r="I2" s="3" t="s">
        <v>9</v>
      </c>
      <c r="J2" s="3" t="s">
        <v>10</v>
      </c>
      <c r="K2" s="3" t="s">
        <v>11</v>
      </c>
      <c r="R2" s="2" t="s">
        <v>217</v>
      </c>
      <c r="S2" s="12" t="s">
        <v>206</v>
      </c>
      <c r="T2" s="11" t="s">
        <v>204</v>
      </c>
      <c r="U2" s="11" t="s">
        <v>216</v>
      </c>
    </row>
    <row r="3" spans="1:23" ht="20.100000000000001" customHeight="1" x14ac:dyDescent="0.2">
      <c r="A3" s="1">
        <v>1</v>
      </c>
      <c r="B3" s="4"/>
      <c r="G3" s="2" t="s">
        <v>12</v>
      </c>
      <c r="H3" s="2" t="s">
        <v>13</v>
      </c>
      <c r="I3" s="3" t="s">
        <v>14</v>
      </c>
      <c r="J3" s="3">
        <f>40+21/60</f>
        <v>40.35</v>
      </c>
      <c r="K3" s="3">
        <f>175+39/60</f>
        <v>175.65</v>
      </c>
      <c r="L3" s="2" t="s">
        <v>15</v>
      </c>
      <c r="M3" s="2" t="s">
        <v>16</v>
      </c>
      <c r="N3" s="2" t="s">
        <v>17</v>
      </c>
      <c r="O3" s="2" t="s">
        <v>18</v>
      </c>
      <c r="P3" s="2">
        <f>IF(M3="S",-J3,J3)</f>
        <v>-40.35</v>
      </c>
      <c r="Q3" s="2">
        <f>IF(O3="W",-K3,K3)</f>
        <v>175.65</v>
      </c>
      <c r="R3" s="2" t="s">
        <v>218</v>
      </c>
      <c r="S3" s="2">
        <v>1</v>
      </c>
      <c r="T3" s="11" t="s">
        <v>205</v>
      </c>
      <c r="U3" s="11" t="s">
        <v>225</v>
      </c>
      <c r="V3" s="1">
        <f>IF(T3="红色",1,IF(T3="橙色",2,IF(T3="绿色",3,4)))</f>
        <v>1</v>
      </c>
      <c r="W3" s="1">
        <f>IF(U3="圆形",1,IF(U3="正方形",2,IF(U3="三角形",3,4)))</f>
        <v>1</v>
      </c>
    </row>
    <row r="4" spans="1:23" ht="20.100000000000001" customHeight="1" x14ac:dyDescent="0.2">
      <c r="A4" s="1">
        <v>2</v>
      </c>
      <c r="B4" s="4"/>
      <c r="G4" s="2" t="s">
        <v>12</v>
      </c>
      <c r="H4" s="2" t="s">
        <v>13</v>
      </c>
      <c r="I4" s="3" t="s">
        <v>14</v>
      </c>
      <c r="J4" s="3">
        <v>40.35</v>
      </c>
      <c r="K4" s="3">
        <v>175.65</v>
      </c>
      <c r="L4" s="2" t="s">
        <v>19</v>
      </c>
      <c r="M4" s="2" t="s">
        <v>16</v>
      </c>
      <c r="N4" s="2" t="s">
        <v>20</v>
      </c>
      <c r="O4" s="2" t="s">
        <v>18</v>
      </c>
      <c r="P4" s="2">
        <f t="shared" ref="P4:P67" si="0">IF(M4="S",-J4,J4)</f>
        <v>-40.35</v>
      </c>
      <c r="Q4" s="2">
        <f t="shared" ref="Q4:Q67" si="1">IF(O4="W",-K4,K4)</f>
        <v>175.65</v>
      </c>
      <c r="R4" s="2" t="s">
        <v>218</v>
      </c>
      <c r="S4" s="2">
        <v>2</v>
      </c>
      <c r="T4" s="11" t="s">
        <v>205</v>
      </c>
      <c r="U4" s="11" t="s">
        <v>225</v>
      </c>
      <c r="V4" s="1">
        <f t="shared" ref="V4:V67" si="2">IF(T4="红色",1,IF(T4="橙色",2,IF(T4="绿色",3,4)))</f>
        <v>1</v>
      </c>
      <c r="W4" s="1">
        <f t="shared" ref="W4:W67" si="3">IF(U4="圆形",1,IF(U4="正方形",2,IF(U4="三角形",3,4)))</f>
        <v>1</v>
      </c>
    </row>
    <row r="5" spans="1:23" ht="20.100000000000001" customHeight="1" x14ac:dyDescent="0.2">
      <c r="A5" s="1">
        <v>3</v>
      </c>
      <c r="C5" s="5"/>
      <c r="E5" s="6"/>
      <c r="G5" s="2" t="s">
        <v>21</v>
      </c>
      <c r="H5" s="2" t="s">
        <v>22</v>
      </c>
      <c r="I5" s="3" t="s">
        <v>23</v>
      </c>
      <c r="J5" s="3">
        <v>49.470919000000002</v>
      </c>
      <c r="K5" s="3">
        <v>112.94025000000001</v>
      </c>
      <c r="L5" s="2" t="s">
        <v>243</v>
      </c>
      <c r="M5" s="2" t="s">
        <v>24</v>
      </c>
      <c r="N5" s="2" t="s">
        <v>244</v>
      </c>
      <c r="O5" s="2" t="s">
        <v>25</v>
      </c>
      <c r="P5" s="2">
        <f t="shared" si="0"/>
        <v>49.470919000000002</v>
      </c>
      <c r="Q5" s="2">
        <f t="shared" si="1"/>
        <v>-112.94025000000001</v>
      </c>
      <c r="R5" s="2" t="s">
        <v>218</v>
      </c>
      <c r="S5" s="2">
        <v>3</v>
      </c>
      <c r="T5" s="11" t="s">
        <v>208</v>
      </c>
      <c r="U5" s="11" t="s">
        <v>225</v>
      </c>
      <c r="V5" s="1">
        <f t="shared" si="2"/>
        <v>2</v>
      </c>
      <c r="W5" s="1">
        <f t="shared" si="3"/>
        <v>1</v>
      </c>
    </row>
    <row r="6" spans="1:23" ht="20.100000000000001" customHeight="1" x14ac:dyDescent="0.2">
      <c r="C6" s="8"/>
      <c r="D6" s="8"/>
      <c r="E6" s="8"/>
      <c r="J6" s="3">
        <v>49.470919000000002</v>
      </c>
      <c r="K6" s="3">
        <v>112.94025000000001</v>
      </c>
      <c r="L6" s="2" t="s">
        <v>243</v>
      </c>
      <c r="M6" s="2" t="s">
        <v>24</v>
      </c>
      <c r="N6" s="2" t="s">
        <v>244</v>
      </c>
      <c r="O6" s="2" t="s">
        <v>25</v>
      </c>
      <c r="P6" s="2">
        <f t="shared" si="0"/>
        <v>49.470919000000002</v>
      </c>
      <c r="Q6" s="2">
        <f t="shared" si="1"/>
        <v>-112.94025000000001</v>
      </c>
      <c r="R6" s="2" t="s">
        <v>218</v>
      </c>
      <c r="S6" s="2">
        <v>4</v>
      </c>
      <c r="T6" s="11" t="s">
        <v>207</v>
      </c>
      <c r="U6" s="11" t="s">
        <v>225</v>
      </c>
      <c r="V6" s="1">
        <f t="shared" si="2"/>
        <v>3</v>
      </c>
      <c r="W6" s="1">
        <f t="shared" si="3"/>
        <v>1</v>
      </c>
    </row>
    <row r="7" spans="1:23" ht="20.100000000000001" customHeight="1" x14ac:dyDescent="0.2">
      <c r="A7" s="1">
        <v>4</v>
      </c>
      <c r="D7" s="7"/>
      <c r="G7" s="2" t="s">
        <v>26</v>
      </c>
      <c r="H7" s="2" t="s">
        <v>27</v>
      </c>
      <c r="I7" s="3" t="s">
        <v>28</v>
      </c>
      <c r="J7" s="3">
        <f>40+50/60</f>
        <v>40.833333333333336</v>
      </c>
      <c r="K7" s="3">
        <f>104+43/60</f>
        <v>104.71666666666667</v>
      </c>
      <c r="L7" s="2" t="s">
        <v>29</v>
      </c>
      <c r="M7" s="2" t="s">
        <v>24</v>
      </c>
      <c r="N7" s="2" t="s">
        <v>30</v>
      </c>
      <c r="O7" s="2" t="s">
        <v>25</v>
      </c>
      <c r="P7" s="2">
        <f t="shared" si="0"/>
        <v>40.833333333333336</v>
      </c>
      <c r="Q7" s="2">
        <f t="shared" si="1"/>
        <v>-104.71666666666667</v>
      </c>
      <c r="R7" s="2" t="s">
        <v>218</v>
      </c>
      <c r="S7" s="2">
        <v>5</v>
      </c>
      <c r="T7" s="11" t="s">
        <v>209</v>
      </c>
      <c r="U7" s="11" t="s">
        <v>225</v>
      </c>
      <c r="V7" s="1">
        <f t="shared" si="2"/>
        <v>4</v>
      </c>
      <c r="W7" s="1">
        <f t="shared" si="3"/>
        <v>1</v>
      </c>
    </row>
    <row r="8" spans="1:23" ht="20.100000000000001" customHeight="1" x14ac:dyDescent="0.2">
      <c r="A8" s="1">
        <v>5</v>
      </c>
      <c r="B8" s="4"/>
      <c r="C8" s="5"/>
      <c r="G8" s="2" t="s">
        <v>31</v>
      </c>
      <c r="H8" s="2" t="s">
        <v>32</v>
      </c>
      <c r="I8" s="3" t="s">
        <v>33</v>
      </c>
      <c r="J8" s="3">
        <f>42+5/60</f>
        <v>42.083333333333336</v>
      </c>
      <c r="K8" s="3">
        <f>116+17/60</f>
        <v>116.28333333333333</v>
      </c>
      <c r="L8" s="2" t="s">
        <v>34</v>
      </c>
      <c r="M8" s="2" t="s">
        <v>24</v>
      </c>
      <c r="N8" s="2" t="s">
        <v>35</v>
      </c>
      <c r="O8" s="2" t="s">
        <v>18</v>
      </c>
      <c r="P8" s="2">
        <f t="shared" si="0"/>
        <v>42.083333333333336</v>
      </c>
      <c r="Q8" s="2">
        <f t="shared" si="1"/>
        <v>116.28333333333333</v>
      </c>
      <c r="R8" s="2" t="s">
        <v>218</v>
      </c>
      <c r="S8" s="2">
        <v>6</v>
      </c>
      <c r="T8" s="11" t="s">
        <v>205</v>
      </c>
      <c r="U8" s="11" t="s">
        <v>225</v>
      </c>
      <c r="V8" s="1">
        <f t="shared" si="2"/>
        <v>1</v>
      </c>
      <c r="W8" s="1">
        <f t="shared" si="3"/>
        <v>1</v>
      </c>
    </row>
    <row r="9" spans="1:23" ht="20.100000000000001" customHeight="1" x14ac:dyDescent="0.2">
      <c r="B9" s="8"/>
      <c r="C9" s="8"/>
      <c r="J9" s="3">
        <f>42+5/60</f>
        <v>42.083333333333336</v>
      </c>
      <c r="K9" s="3">
        <f>116+17/60</f>
        <v>116.28333333333333</v>
      </c>
      <c r="L9" s="2" t="s">
        <v>34</v>
      </c>
      <c r="M9" s="2" t="s">
        <v>24</v>
      </c>
      <c r="N9" s="2" t="s">
        <v>35</v>
      </c>
      <c r="O9" s="2" t="s">
        <v>18</v>
      </c>
      <c r="P9" s="2">
        <f t="shared" si="0"/>
        <v>42.083333333333336</v>
      </c>
      <c r="Q9" s="2">
        <f t="shared" si="1"/>
        <v>116.28333333333333</v>
      </c>
      <c r="R9" s="2" t="s">
        <v>218</v>
      </c>
      <c r="S9" s="2">
        <v>7</v>
      </c>
      <c r="T9" s="11" t="s">
        <v>208</v>
      </c>
      <c r="U9" s="11" t="s">
        <v>225</v>
      </c>
      <c r="V9" s="1">
        <f t="shared" si="2"/>
        <v>2</v>
      </c>
      <c r="W9" s="1">
        <f t="shared" si="3"/>
        <v>1</v>
      </c>
    </row>
    <row r="10" spans="1:23" ht="20.100000000000001" customHeight="1" x14ac:dyDescent="0.2">
      <c r="A10" s="1">
        <v>6</v>
      </c>
      <c r="E10" s="6"/>
      <c r="G10" s="2" t="s">
        <v>31</v>
      </c>
      <c r="H10" s="2" t="s">
        <v>32</v>
      </c>
      <c r="I10" s="3" t="s">
        <v>33</v>
      </c>
      <c r="J10" s="3">
        <v>42.083333333333336</v>
      </c>
      <c r="K10" s="3">
        <v>116.28333333333333</v>
      </c>
      <c r="L10" s="2" t="s">
        <v>36</v>
      </c>
      <c r="M10" s="2" t="s">
        <v>24</v>
      </c>
      <c r="N10" s="2" t="s">
        <v>37</v>
      </c>
      <c r="O10" s="2" t="s">
        <v>18</v>
      </c>
      <c r="P10" s="2">
        <f t="shared" si="0"/>
        <v>42.083333333333336</v>
      </c>
      <c r="Q10" s="2">
        <f t="shared" si="1"/>
        <v>116.28333333333333</v>
      </c>
      <c r="R10" s="2" t="s">
        <v>218</v>
      </c>
      <c r="S10" s="2">
        <v>8</v>
      </c>
      <c r="T10" s="11" t="s">
        <v>207</v>
      </c>
      <c r="U10" s="11" t="s">
        <v>225</v>
      </c>
      <c r="V10" s="1">
        <f t="shared" si="2"/>
        <v>3</v>
      </c>
      <c r="W10" s="1">
        <f t="shared" si="3"/>
        <v>1</v>
      </c>
    </row>
    <row r="11" spans="1:23" ht="20.100000000000001" customHeight="1" x14ac:dyDescent="0.2">
      <c r="A11" s="1">
        <v>7</v>
      </c>
      <c r="B11" s="4"/>
      <c r="G11" s="2" t="s">
        <v>38</v>
      </c>
      <c r="H11" s="2" t="s">
        <v>39</v>
      </c>
      <c r="I11" s="3" t="s">
        <v>40</v>
      </c>
      <c r="J11" s="3">
        <f>42+2/60</f>
        <v>42.033333333333331</v>
      </c>
      <c r="K11" s="3">
        <f>105+57/60</f>
        <v>105.95</v>
      </c>
      <c r="L11" s="2" t="s">
        <v>41</v>
      </c>
      <c r="M11" s="2" t="s">
        <v>24</v>
      </c>
      <c r="N11" s="2" t="s">
        <v>42</v>
      </c>
      <c r="O11" s="2" t="s">
        <v>18</v>
      </c>
      <c r="P11" s="2">
        <f t="shared" si="0"/>
        <v>42.033333333333331</v>
      </c>
      <c r="Q11" s="2">
        <f t="shared" si="1"/>
        <v>105.95</v>
      </c>
      <c r="R11" s="2" t="s">
        <v>218</v>
      </c>
      <c r="S11" s="2">
        <v>9</v>
      </c>
      <c r="T11" s="11" t="s">
        <v>205</v>
      </c>
      <c r="U11" s="11" t="s">
        <v>225</v>
      </c>
      <c r="V11" s="1">
        <f t="shared" si="2"/>
        <v>1</v>
      </c>
      <c r="W11" s="1">
        <f t="shared" si="3"/>
        <v>1</v>
      </c>
    </row>
    <row r="12" spans="1:23" ht="20.100000000000001" customHeight="1" x14ac:dyDescent="0.2">
      <c r="A12" s="1">
        <v>10</v>
      </c>
      <c r="B12" s="4"/>
      <c r="G12" s="2" t="s">
        <v>43</v>
      </c>
      <c r="H12" s="2" t="s">
        <v>44</v>
      </c>
      <c r="I12" s="3" t="s">
        <v>45</v>
      </c>
      <c r="J12" s="3">
        <f>22+17/60</f>
        <v>22.283333333333335</v>
      </c>
      <c r="K12" s="3">
        <f>117+40/60</f>
        <v>117.66666666666667</v>
      </c>
      <c r="L12" s="2" t="s">
        <v>46</v>
      </c>
      <c r="M12" s="2" t="s">
        <v>16</v>
      </c>
      <c r="N12" s="2" t="s">
        <v>47</v>
      </c>
      <c r="O12" s="2" t="s">
        <v>18</v>
      </c>
      <c r="P12" s="2">
        <f t="shared" si="0"/>
        <v>-22.283333333333335</v>
      </c>
      <c r="Q12" s="2">
        <f t="shared" si="1"/>
        <v>117.66666666666667</v>
      </c>
      <c r="R12" s="2" t="s">
        <v>222</v>
      </c>
      <c r="S12" s="2">
        <v>10</v>
      </c>
      <c r="T12" s="11" t="s">
        <v>205</v>
      </c>
      <c r="U12" s="11" t="s">
        <v>226</v>
      </c>
      <c r="V12" s="1">
        <f t="shared" si="2"/>
        <v>1</v>
      </c>
      <c r="W12" s="1">
        <f t="shared" si="3"/>
        <v>2</v>
      </c>
    </row>
    <row r="13" spans="1:23" ht="20.100000000000001" customHeight="1" x14ac:dyDescent="0.2">
      <c r="A13" s="1">
        <v>12</v>
      </c>
      <c r="B13" s="4"/>
      <c r="G13" s="2" t="s">
        <v>48</v>
      </c>
      <c r="H13" s="2" t="s">
        <v>49</v>
      </c>
      <c r="I13" s="3" t="s">
        <v>50</v>
      </c>
      <c r="J13" s="3">
        <f>42+2/60</f>
        <v>42.033333333333331</v>
      </c>
      <c r="K13" s="3">
        <f>116+17/60</f>
        <v>116.28333333333333</v>
      </c>
      <c r="L13" s="2" t="s">
        <v>41</v>
      </c>
      <c r="M13" s="2" t="s">
        <v>24</v>
      </c>
      <c r="N13" s="2" t="s">
        <v>35</v>
      </c>
      <c r="O13" s="2" t="s">
        <v>18</v>
      </c>
      <c r="P13" s="2">
        <f t="shared" si="0"/>
        <v>42.033333333333331</v>
      </c>
      <c r="Q13" s="2">
        <f t="shared" si="1"/>
        <v>116.28333333333333</v>
      </c>
      <c r="R13" s="2" t="s">
        <v>219</v>
      </c>
      <c r="S13" s="2">
        <v>11</v>
      </c>
      <c r="T13" s="11" t="s">
        <v>205</v>
      </c>
      <c r="U13" s="11" t="s">
        <v>227</v>
      </c>
      <c r="V13" s="1">
        <f t="shared" si="2"/>
        <v>1</v>
      </c>
      <c r="W13" s="1">
        <f t="shared" si="3"/>
        <v>3</v>
      </c>
    </row>
    <row r="14" spans="1:23" ht="20.100000000000001" customHeight="1" x14ac:dyDescent="0.2">
      <c r="A14" s="1">
        <v>13</v>
      </c>
      <c r="B14" s="4"/>
      <c r="G14" s="2" t="s">
        <v>31</v>
      </c>
      <c r="H14" s="2" t="s">
        <v>32</v>
      </c>
      <c r="I14" s="3" t="s">
        <v>51</v>
      </c>
      <c r="J14" s="3">
        <f>42+27/60</f>
        <v>42.45</v>
      </c>
      <c r="K14" s="3">
        <f>116+40/60</f>
        <v>116.66666666666667</v>
      </c>
      <c r="L14" s="2" t="s">
        <v>52</v>
      </c>
      <c r="M14" s="2" t="s">
        <v>24</v>
      </c>
      <c r="N14" s="2" t="s">
        <v>53</v>
      </c>
      <c r="O14" s="2" t="s">
        <v>18</v>
      </c>
      <c r="P14" s="2">
        <f t="shared" si="0"/>
        <v>42.45</v>
      </c>
      <c r="Q14" s="2">
        <f t="shared" si="1"/>
        <v>116.66666666666667</v>
      </c>
      <c r="R14" s="2" t="s">
        <v>218</v>
      </c>
      <c r="S14" s="2">
        <v>12</v>
      </c>
      <c r="T14" s="11" t="s">
        <v>205</v>
      </c>
      <c r="U14" s="11" t="s">
        <v>226</v>
      </c>
      <c r="V14" s="1">
        <f t="shared" si="2"/>
        <v>1</v>
      </c>
      <c r="W14" s="1">
        <f t="shared" si="3"/>
        <v>2</v>
      </c>
    </row>
    <row r="15" spans="1:23" ht="20.100000000000001" customHeight="1" x14ac:dyDescent="0.2">
      <c r="A15" s="1">
        <v>14</v>
      </c>
      <c r="B15" s="4"/>
      <c r="G15" s="2" t="s">
        <v>48</v>
      </c>
      <c r="H15" s="2" t="s">
        <v>54</v>
      </c>
      <c r="I15" s="3" t="s">
        <v>55</v>
      </c>
      <c r="J15" s="3">
        <f>31+41/60</f>
        <v>31.683333333333334</v>
      </c>
      <c r="K15" s="3">
        <f>103+53/60</f>
        <v>103.88333333333334</v>
      </c>
      <c r="L15" s="2" t="s">
        <v>56</v>
      </c>
      <c r="M15" s="2" t="s">
        <v>24</v>
      </c>
      <c r="N15" s="2" t="s">
        <v>57</v>
      </c>
      <c r="O15" s="2" t="s">
        <v>18</v>
      </c>
      <c r="P15" s="2">
        <f t="shared" si="0"/>
        <v>31.683333333333334</v>
      </c>
      <c r="Q15" s="2">
        <f t="shared" si="1"/>
        <v>103.88333333333334</v>
      </c>
      <c r="R15" s="2" t="s">
        <v>220</v>
      </c>
      <c r="S15" s="2">
        <v>13</v>
      </c>
      <c r="T15" s="11" t="s">
        <v>205</v>
      </c>
      <c r="U15" s="11" t="s">
        <v>227</v>
      </c>
      <c r="V15" s="1">
        <f t="shared" si="2"/>
        <v>1</v>
      </c>
      <c r="W15" s="1">
        <f t="shared" si="3"/>
        <v>3</v>
      </c>
    </row>
    <row r="16" spans="1:23" ht="20.100000000000001" customHeight="1" x14ac:dyDescent="0.2">
      <c r="A16" s="1">
        <v>15</v>
      </c>
      <c r="C16" s="5"/>
      <c r="D16" s="7"/>
      <c r="E16" s="8"/>
      <c r="G16" s="2" t="s">
        <v>26</v>
      </c>
      <c r="H16" s="2" t="s">
        <v>58</v>
      </c>
      <c r="I16" s="3" t="s">
        <v>59</v>
      </c>
      <c r="J16" s="3">
        <f>41+11/60</f>
        <v>41.18333333333333</v>
      </c>
      <c r="K16" s="3">
        <f>104+54/60</f>
        <v>104.9</v>
      </c>
      <c r="L16" s="2" t="s">
        <v>60</v>
      </c>
      <c r="M16" s="2" t="s">
        <v>24</v>
      </c>
      <c r="N16" s="2" t="s">
        <v>61</v>
      </c>
      <c r="O16" s="2" t="s">
        <v>25</v>
      </c>
      <c r="P16" s="2">
        <f t="shared" si="0"/>
        <v>41.18333333333333</v>
      </c>
      <c r="Q16" s="2">
        <f t="shared" si="1"/>
        <v>-104.9</v>
      </c>
      <c r="R16" s="2" t="s">
        <v>218</v>
      </c>
      <c r="S16" s="2">
        <v>14</v>
      </c>
      <c r="T16" s="11" t="s">
        <v>208</v>
      </c>
      <c r="U16" s="11" t="s">
        <v>225</v>
      </c>
      <c r="V16" s="1">
        <f t="shared" si="2"/>
        <v>2</v>
      </c>
      <c r="W16" s="1">
        <f t="shared" si="3"/>
        <v>1</v>
      </c>
    </row>
    <row r="17" spans="1:23" ht="20.100000000000001" customHeight="1" x14ac:dyDescent="0.2">
      <c r="C17" s="8"/>
      <c r="D17" s="8"/>
      <c r="E17" s="8"/>
      <c r="J17" s="3">
        <f>41+11/60</f>
        <v>41.18333333333333</v>
      </c>
      <c r="K17" s="3">
        <f>104+54/60</f>
        <v>104.9</v>
      </c>
      <c r="L17" s="2" t="s">
        <v>60</v>
      </c>
      <c r="M17" s="2" t="s">
        <v>24</v>
      </c>
      <c r="N17" s="2" t="s">
        <v>61</v>
      </c>
      <c r="O17" s="2" t="s">
        <v>25</v>
      </c>
      <c r="P17" s="2">
        <f t="shared" si="0"/>
        <v>41.18333333333333</v>
      </c>
      <c r="Q17" s="2">
        <f t="shared" si="1"/>
        <v>-104.9</v>
      </c>
      <c r="R17" s="2" t="s">
        <v>218</v>
      </c>
      <c r="S17" s="2">
        <v>15</v>
      </c>
      <c r="T17" s="11" t="s">
        <v>209</v>
      </c>
      <c r="U17" s="11" t="s">
        <v>225</v>
      </c>
      <c r="V17" s="1">
        <f t="shared" si="2"/>
        <v>4</v>
      </c>
      <c r="W17" s="1">
        <f t="shared" si="3"/>
        <v>1</v>
      </c>
    </row>
    <row r="18" spans="1:23" ht="20.100000000000001" customHeight="1" x14ac:dyDescent="0.2">
      <c r="A18" s="1">
        <v>16</v>
      </c>
      <c r="D18" s="7"/>
      <c r="G18" s="2" t="s">
        <v>26</v>
      </c>
      <c r="H18" s="2" t="s">
        <v>62</v>
      </c>
      <c r="I18" s="3" t="s">
        <v>63</v>
      </c>
      <c r="J18" s="3">
        <f>35+54/60</f>
        <v>35.9</v>
      </c>
      <c r="K18" s="3">
        <f>84+20/60</f>
        <v>84.333333333333329</v>
      </c>
      <c r="L18" s="2" t="s">
        <v>64</v>
      </c>
      <c r="M18" s="2" t="s">
        <v>24</v>
      </c>
      <c r="N18" s="2" t="s">
        <v>65</v>
      </c>
      <c r="O18" s="2" t="s">
        <v>25</v>
      </c>
      <c r="P18" s="2">
        <f t="shared" si="0"/>
        <v>35.9</v>
      </c>
      <c r="Q18" s="2">
        <f t="shared" si="1"/>
        <v>-84.333333333333329</v>
      </c>
      <c r="R18" s="2" t="s">
        <v>218</v>
      </c>
      <c r="S18" s="2">
        <v>16</v>
      </c>
      <c r="T18" s="11" t="s">
        <v>209</v>
      </c>
      <c r="U18" s="11" t="s">
        <v>225</v>
      </c>
      <c r="V18" s="1">
        <f t="shared" si="2"/>
        <v>4</v>
      </c>
      <c r="W18" s="1">
        <f t="shared" si="3"/>
        <v>1</v>
      </c>
    </row>
    <row r="19" spans="1:23" ht="20.100000000000001" customHeight="1" x14ac:dyDescent="0.2">
      <c r="A19" s="1">
        <v>17</v>
      </c>
      <c r="C19" s="5"/>
      <c r="D19" s="7"/>
      <c r="G19" s="2" t="s">
        <v>26</v>
      </c>
      <c r="H19" s="2" t="s">
        <v>58</v>
      </c>
      <c r="I19" s="3" t="s">
        <v>66</v>
      </c>
      <c r="J19" s="3">
        <f>41+11/60</f>
        <v>41.18333333333333</v>
      </c>
      <c r="K19" s="3">
        <f>104+54/60</f>
        <v>104.9</v>
      </c>
      <c r="L19" s="2" t="s">
        <v>60</v>
      </c>
      <c r="M19" s="2" t="s">
        <v>24</v>
      </c>
      <c r="N19" s="2" t="s">
        <v>61</v>
      </c>
      <c r="O19" s="2" t="s">
        <v>25</v>
      </c>
      <c r="P19" s="2">
        <f t="shared" si="0"/>
        <v>41.18333333333333</v>
      </c>
      <c r="Q19" s="2">
        <f t="shared" si="1"/>
        <v>-104.9</v>
      </c>
      <c r="R19" s="2" t="s">
        <v>218</v>
      </c>
      <c r="S19" s="2">
        <v>17</v>
      </c>
      <c r="T19" s="11" t="s">
        <v>208</v>
      </c>
      <c r="U19" s="11" t="s">
        <v>225</v>
      </c>
      <c r="V19" s="1">
        <f t="shared" si="2"/>
        <v>2</v>
      </c>
      <c r="W19" s="1">
        <f t="shared" si="3"/>
        <v>1</v>
      </c>
    </row>
    <row r="20" spans="1:23" ht="20.100000000000001" customHeight="1" x14ac:dyDescent="0.2">
      <c r="C20" s="8"/>
      <c r="D20" s="8"/>
      <c r="J20" s="3">
        <f>41+11/60</f>
        <v>41.18333333333333</v>
      </c>
      <c r="K20" s="3">
        <f>104+54/60</f>
        <v>104.9</v>
      </c>
      <c r="L20" s="2" t="s">
        <v>60</v>
      </c>
      <c r="M20" s="2" t="s">
        <v>24</v>
      </c>
      <c r="N20" s="2" t="s">
        <v>61</v>
      </c>
      <c r="O20" s="2" t="s">
        <v>25</v>
      </c>
      <c r="P20" s="2">
        <f t="shared" si="0"/>
        <v>41.18333333333333</v>
      </c>
      <c r="Q20" s="2">
        <f t="shared" si="1"/>
        <v>-104.9</v>
      </c>
      <c r="R20" s="2" t="s">
        <v>218</v>
      </c>
      <c r="S20" s="2">
        <v>18</v>
      </c>
      <c r="T20" s="11" t="s">
        <v>209</v>
      </c>
      <c r="U20" s="11" t="s">
        <v>225</v>
      </c>
      <c r="V20" s="1">
        <f t="shared" si="2"/>
        <v>4</v>
      </c>
      <c r="W20" s="1">
        <f t="shared" si="3"/>
        <v>1</v>
      </c>
    </row>
    <row r="21" spans="1:23" ht="20.100000000000001" customHeight="1" x14ac:dyDescent="0.2">
      <c r="A21" s="1">
        <v>18</v>
      </c>
      <c r="C21" s="5"/>
      <c r="D21" s="7"/>
      <c r="G21" s="2" t="s">
        <v>67</v>
      </c>
      <c r="I21" s="3" t="s">
        <v>68</v>
      </c>
      <c r="J21" s="3">
        <f>42+42/60</f>
        <v>42.7</v>
      </c>
      <c r="K21" s="3">
        <f>147+16/60</f>
        <v>147.26666666666668</v>
      </c>
      <c r="L21" s="2" t="s">
        <v>69</v>
      </c>
      <c r="M21" s="2" t="s">
        <v>16</v>
      </c>
      <c r="N21" s="2" t="s">
        <v>70</v>
      </c>
      <c r="O21" s="2" t="s">
        <v>18</v>
      </c>
      <c r="P21" s="2">
        <f t="shared" si="0"/>
        <v>-42.7</v>
      </c>
      <c r="Q21" s="2">
        <f t="shared" si="1"/>
        <v>147.26666666666668</v>
      </c>
      <c r="R21" s="2" t="s">
        <v>218</v>
      </c>
      <c r="S21" s="2">
        <v>19</v>
      </c>
      <c r="T21" s="11" t="s">
        <v>210</v>
      </c>
      <c r="U21" s="11" t="s">
        <v>225</v>
      </c>
      <c r="V21" s="1">
        <f t="shared" si="2"/>
        <v>2</v>
      </c>
      <c r="W21" s="1">
        <f t="shared" si="3"/>
        <v>1</v>
      </c>
    </row>
    <row r="22" spans="1:23" ht="20.100000000000001" customHeight="1" x14ac:dyDescent="0.2">
      <c r="C22" s="8"/>
      <c r="D22" s="8"/>
      <c r="J22" s="3">
        <f>42+42/60</f>
        <v>42.7</v>
      </c>
      <c r="K22" s="3">
        <f>147+16/60</f>
        <v>147.26666666666668</v>
      </c>
      <c r="L22" s="2" t="s">
        <v>69</v>
      </c>
      <c r="M22" s="2" t="s">
        <v>16</v>
      </c>
      <c r="N22" s="2" t="s">
        <v>70</v>
      </c>
      <c r="O22" s="2" t="s">
        <v>18</v>
      </c>
      <c r="P22" s="2">
        <f t="shared" si="0"/>
        <v>-42.7</v>
      </c>
      <c r="Q22" s="2">
        <f t="shared" si="1"/>
        <v>147.26666666666668</v>
      </c>
      <c r="R22" s="2" t="s">
        <v>218</v>
      </c>
      <c r="S22" s="2">
        <v>20</v>
      </c>
      <c r="T22" s="11" t="s">
        <v>209</v>
      </c>
      <c r="U22" s="11" t="s">
        <v>225</v>
      </c>
      <c r="V22" s="1">
        <f t="shared" si="2"/>
        <v>4</v>
      </c>
      <c r="W22" s="1">
        <f t="shared" si="3"/>
        <v>1</v>
      </c>
    </row>
    <row r="23" spans="1:23" ht="20.100000000000001" customHeight="1" x14ac:dyDescent="0.2">
      <c r="A23" s="1">
        <v>19</v>
      </c>
      <c r="C23" s="5"/>
      <c r="D23" s="7"/>
      <c r="G23" s="2" t="s">
        <v>67</v>
      </c>
      <c r="H23" s="2" t="s">
        <v>71</v>
      </c>
      <c r="I23" s="3" t="s">
        <v>72</v>
      </c>
      <c r="J23" s="3">
        <f>35+22/60</f>
        <v>35.366666666666667</v>
      </c>
      <c r="K23" s="3">
        <f>149+13/60</f>
        <v>149.21666666666667</v>
      </c>
      <c r="L23" s="2" t="s">
        <v>73</v>
      </c>
      <c r="M23" s="2" t="s">
        <v>74</v>
      </c>
      <c r="N23" s="2" t="s">
        <v>75</v>
      </c>
      <c r="O23" s="2" t="s">
        <v>76</v>
      </c>
      <c r="P23" s="2">
        <f t="shared" si="0"/>
        <v>-35.366666666666667</v>
      </c>
      <c r="Q23" s="2">
        <f t="shared" si="1"/>
        <v>149.21666666666667</v>
      </c>
      <c r="R23" s="2" t="s">
        <v>218</v>
      </c>
      <c r="S23" s="2">
        <v>21</v>
      </c>
      <c r="T23" s="11" t="s">
        <v>210</v>
      </c>
      <c r="U23" s="11" t="s">
        <v>225</v>
      </c>
      <c r="V23" s="1">
        <f t="shared" si="2"/>
        <v>2</v>
      </c>
      <c r="W23" s="1">
        <f t="shared" si="3"/>
        <v>1</v>
      </c>
    </row>
    <row r="24" spans="1:23" ht="20.100000000000001" customHeight="1" x14ac:dyDescent="0.2">
      <c r="C24" s="8"/>
      <c r="D24" s="8"/>
      <c r="J24" s="3">
        <f>35+22/60</f>
        <v>35.366666666666667</v>
      </c>
      <c r="K24" s="3">
        <f>149+13/60</f>
        <v>149.21666666666667</v>
      </c>
      <c r="L24" s="2" t="s">
        <v>73</v>
      </c>
      <c r="M24" s="2" t="s">
        <v>74</v>
      </c>
      <c r="N24" s="2" t="s">
        <v>75</v>
      </c>
      <c r="O24" s="2" t="s">
        <v>76</v>
      </c>
      <c r="P24" s="2">
        <f t="shared" si="0"/>
        <v>-35.366666666666667</v>
      </c>
      <c r="Q24" s="2">
        <f t="shared" si="1"/>
        <v>149.21666666666667</v>
      </c>
      <c r="R24" s="2" t="s">
        <v>218</v>
      </c>
      <c r="S24" s="2">
        <v>22</v>
      </c>
      <c r="T24" s="11" t="s">
        <v>209</v>
      </c>
      <c r="U24" s="11" t="s">
        <v>225</v>
      </c>
      <c r="V24" s="1">
        <f t="shared" si="2"/>
        <v>4</v>
      </c>
      <c r="W24" s="1">
        <f t="shared" si="3"/>
        <v>1</v>
      </c>
    </row>
    <row r="25" spans="1:23" ht="20.100000000000001" customHeight="1" x14ac:dyDescent="0.2">
      <c r="A25" s="1">
        <v>20</v>
      </c>
      <c r="D25" s="7"/>
      <c r="G25" s="2" t="s">
        <v>26</v>
      </c>
      <c r="H25" s="2" t="s">
        <v>77</v>
      </c>
      <c r="I25" s="3" t="s">
        <v>78</v>
      </c>
      <c r="J25" s="3">
        <f>37+24/60</f>
        <v>37.4</v>
      </c>
      <c r="K25" s="3">
        <f>122+14/60</f>
        <v>122.23333333333333</v>
      </c>
      <c r="L25" s="2" t="s">
        <v>79</v>
      </c>
      <c r="M25" s="2" t="s">
        <v>80</v>
      </c>
      <c r="N25" s="2" t="s">
        <v>81</v>
      </c>
      <c r="O25" s="2" t="s">
        <v>82</v>
      </c>
      <c r="P25" s="2">
        <f t="shared" si="0"/>
        <v>37.4</v>
      </c>
      <c r="Q25" s="2">
        <f t="shared" si="1"/>
        <v>-122.23333333333333</v>
      </c>
      <c r="R25" s="2" t="s">
        <v>218</v>
      </c>
      <c r="S25" s="2">
        <v>23</v>
      </c>
      <c r="T25" s="11" t="s">
        <v>209</v>
      </c>
      <c r="U25" s="11" t="s">
        <v>225</v>
      </c>
      <c r="V25" s="1">
        <f t="shared" si="2"/>
        <v>4</v>
      </c>
      <c r="W25" s="1">
        <f t="shared" si="3"/>
        <v>1</v>
      </c>
    </row>
    <row r="26" spans="1:23" ht="20.100000000000001" customHeight="1" x14ac:dyDescent="0.2">
      <c r="A26" s="1">
        <v>21</v>
      </c>
      <c r="B26" s="4"/>
      <c r="D26" s="7"/>
      <c r="G26" s="2" t="s">
        <v>26</v>
      </c>
      <c r="H26" s="2" t="s">
        <v>83</v>
      </c>
      <c r="I26" s="3" t="s">
        <v>84</v>
      </c>
      <c r="J26" s="3">
        <v>45</v>
      </c>
      <c r="K26" s="3">
        <v>93</v>
      </c>
      <c r="L26" s="2" t="s">
        <v>85</v>
      </c>
      <c r="M26" s="2" t="s">
        <v>80</v>
      </c>
      <c r="N26" s="2" t="s">
        <v>86</v>
      </c>
      <c r="O26" s="2" t="s">
        <v>82</v>
      </c>
      <c r="P26" s="2">
        <f t="shared" si="0"/>
        <v>45</v>
      </c>
      <c r="Q26" s="2">
        <f t="shared" si="1"/>
        <v>-93</v>
      </c>
      <c r="R26" s="2" t="s">
        <v>218</v>
      </c>
      <c r="S26" s="2">
        <v>24</v>
      </c>
      <c r="T26" s="11" t="s">
        <v>205</v>
      </c>
      <c r="U26" s="11" t="s">
        <v>225</v>
      </c>
      <c r="V26" s="1">
        <f t="shared" si="2"/>
        <v>1</v>
      </c>
      <c r="W26" s="1">
        <f t="shared" si="3"/>
        <v>1</v>
      </c>
    </row>
    <row r="27" spans="1:23" ht="20.100000000000001" customHeight="1" x14ac:dyDescent="0.2">
      <c r="B27" s="8"/>
      <c r="C27" s="8"/>
      <c r="D27" s="8"/>
      <c r="J27" s="3">
        <v>45</v>
      </c>
      <c r="K27" s="3">
        <v>93</v>
      </c>
      <c r="L27" s="2" t="s">
        <v>85</v>
      </c>
      <c r="M27" s="2" t="s">
        <v>80</v>
      </c>
      <c r="N27" s="2" t="s">
        <v>86</v>
      </c>
      <c r="O27" s="2" t="s">
        <v>82</v>
      </c>
      <c r="P27" s="2">
        <f t="shared" si="0"/>
        <v>45</v>
      </c>
      <c r="Q27" s="2">
        <f t="shared" si="1"/>
        <v>-93</v>
      </c>
      <c r="R27" s="2" t="s">
        <v>218</v>
      </c>
      <c r="S27" s="2">
        <v>25</v>
      </c>
      <c r="T27" s="11" t="s">
        <v>209</v>
      </c>
      <c r="U27" s="11" t="s">
        <v>225</v>
      </c>
      <c r="V27" s="1">
        <f t="shared" si="2"/>
        <v>4</v>
      </c>
      <c r="W27" s="1">
        <f t="shared" si="3"/>
        <v>1</v>
      </c>
    </row>
    <row r="28" spans="1:23" ht="20.100000000000001" customHeight="1" x14ac:dyDescent="0.2">
      <c r="A28" s="1">
        <v>23</v>
      </c>
      <c r="B28" s="4"/>
      <c r="G28" s="2" t="s">
        <v>87</v>
      </c>
      <c r="I28" s="3" t="s">
        <v>88</v>
      </c>
      <c r="J28" s="3">
        <f>41+21/60</f>
        <v>41.35</v>
      </c>
      <c r="K28" s="3">
        <f>36+15/60</f>
        <v>36.25</v>
      </c>
      <c r="L28" s="2" t="s">
        <v>89</v>
      </c>
      <c r="M28" s="2" t="s">
        <v>80</v>
      </c>
      <c r="N28" s="2" t="s">
        <v>90</v>
      </c>
      <c r="O28" s="2" t="s">
        <v>76</v>
      </c>
      <c r="P28" s="2">
        <f t="shared" si="0"/>
        <v>41.35</v>
      </c>
      <c r="Q28" s="2">
        <f t="shared" si="1"/>
        <v>36.25</v>
      </c>
      <c r="R28" s="2" t="s">
        <v>218</v>
      </c>
      <c r="S28" s="2">
        <v>26</v>
      </c>
      <c r="T28" s="11" t="s">
        <v>205</v>
      </c>
      <c r="U28" s="11" t="s">
        <v>225</v>
      </c>
      <c r="V28" s="1">
        <f t="shared" si="2"/>
        <v>1</v>
      </c>
      <c r="W28" s="1">
        <f t="shared" si="3"/>
        <v>1</v>
      </c>
    </row>
    <row r="29" spans="1:23" ht="20.100000000000001" customHeight="1" x14ac:dyDescent="0.2">
      <c r="A29" s="1">
        <v>24</v>
      </c>
      <c r="B29" s="4"/>
      <c r="G29" s="2" t="s">
        <v>26</v>
      </c>
      <c r="H29" s="2" t="s">
        <v>91</v>
      </c>
      <c r="I29" s="3" t="s">
        <v>92</v>
      </c>
      <c r="J29" s="3">
        <f>39+5/60</f>
        <v>39.083333333333336</v>
      </c>
      <c r="K29" s="3">
        <f>96+35/60</f>
        <v>96.583333333333329</v>
      </c>
      <c r="L29" s="2" t="s">
        <v>93</v>
      </c>
      <c r="M29" s="2" t="s">
        <v>80</v>
      </c>
      <c r="N29" s="2" t="s">
        <v>94</v>
      </c>
      <c r="O29" s="2" t="s">
        <v>82</v>
      </c>
      <c r="P29" s="2">
        <f t="shared" si="0"/>
        <v>39.083333333333336</v>
      </c>
      <c r="Q29" s="2">
        <f t="shared" si="1"/>
        <v>-96.583333333333329</v>
      </c>
      <c r="R29" s="2" t="s">
        <v>218</v>
      </c>
      <c r="S29" s="2">
        <v>27</v>
      </c>
      <c r="T29" s="11" t="s">
        <v>205</v>
      </c>
      <c r="U29" s="11" t="s">
        <v>225</v>
      </c>
      <c r="V29" s="1">
        <f t="shared" si="2"/>
        <v>1</v>
      </c>
      <c r="W29" s="1">
        <f t="shared" si="3"/>
        <v>1</v>
      </c>
    </row>
    <row r="30" spans="1:23" ht="20.100000000000001" customHeight="1" x14ac:dyDescent="0.2">
      <c r="A30" s="1">
        <v>25</v>
      </c>
      <c r="B30" s="4"/>
      <c r="G30" s="2" t="s">
        <v>26</v>
      </c>
      <c r="H30" s="2" t="s">
        <v>95</v>
      </c>
      <c r="I30" s="3" t="s">
        <v>96</v>
      </c>
      <c r="J30" s="3">
        <v>33.624000000000002</v>
      </c>
      <c r="K30" s="3">
        <v>117.755</v>
      </c>
      <c r="L30" s="2" t="s">
        <v>245</v>
      </c>
      <c r="M30" s="2" t="s">
        <v>80</v>
      </c>
      <c r="N30" s="2" t="s">
        <v>246</v>
      </c>
      <c r="O30" s="2" t="s">
        <v>82</v>
      </c>
      <c r="P30" s="2">
        <f t="shared" si="0"/>
        <v>33.624000000000002</v>
      </c>
      <c r="Q30" s="2">
        <f t="shared" si="1"/>
        <v>-117.755</v>
      </c>
      <c r="R30" s="2" t="s">
        <v>218</v>
      </c>
      <c r="S30" s="2">
        <v>28</v>
      </c>
      <c r="T30" s="11" t="s">
        <v>205</v>
      </c>
      <c r="U30" s="11" t="s">
        <v>225</v>
      </c>
      <c r="V30" s="1">
        <f t="shared" si="2"/>
        <v>1</v>
      </c>
      <c r="W30" s="1">
        <f t="shared" si="3"/>
        <v>1</v>
      </c>
    </row>
    <row r="31" spans="1:23" ht="20.100000000000001" customHeight="1" x14ac:dyDescent="0.2">
      <c r="A31" s="1">
        <v>26</v>
      </c>
      <c r="C31" s="5"/>
      <c r="G31" s="2" t="s">
        <v>26</v>
      </c>
      <c r="H31" s="2" t="s">
        <v>97</v>
      </c>
      <c r="I31" s="3" t="s">
        <v>98</v>
      </c>
      <c r="J31" s="3">
        <f>34+59/60</f>
        <v>34.983333333333334</v>
      </c>
      <c r="K31" s="3">
        <f>97+31/60</f>
        <v>97.516666666666666</v>
      </c>
      <c r="L31" s="2" t="s">
        <v>99</v>
      </c>
      <c r="M31" s="2" t="s">
        <v>80</v>
      </c>
      <c r="N31" s="2" t="s">
        <v>100</v>
      </c>
      <c r="O31" s="2" t="s">
        <v>82</v>
      </c>
      <c r="P31" s="2">
        <f t="shared" si="0"/>
        <v>34.983333333333334</v>
      </c>
      <c r="Q31" s="2">
        <f t="shared" si="1"/>
        <v>-97.516666666666666</v>
      </c>
      <c r="R31" s="2" t="s">
        <v>218</v>
      </c>
      <c r="S31" s="2">
        <v>29</v>
      </c>
      <c r="T31" s="11" t="s">
        <v>208</v>
      </c>
      <c r="U31" s="11" t="s">
        <v>225</v>
      </c>
      <c r="V31" s="1">
        <f t="shared" si="2"/>
        <v>2</v>
      </c>
      <c r="W31" s="1">
        <f t="shared" si="3"/>
        <v>1</v>
      </c>
    </row>
    <row r="32" spans="1:23" ht="20.100000000000001" customHeight="1" x14ac:dyDescent="0.2">
      <c r="A32" s="1">
        <v>27</v>
      </c>
      <c r="B32" s="4"/>
      <c r="G32" s="2" t="s">
        <v>101</v>
      </c>
      <c r="I32" s="3" t="s">
        <v>102</v>
      </c>
      <c r="J32" s="3">
        <f>50+51/60</f>
        <v>50.85</v>
      </c>
      <c r="K32" s="3">
        <f>5+54/60</f>
        <v>5.9</v>
      </c>
      <c r="L32" s="2" t="s">
        <v>103</v>
      </c>
      <c r="M32" s="2" t="s">
        <v>80</v>
      </c>
      <c r="N32" s="2" t="s">
        <v>104</v>
      </c>
      <c r="O32" s="2" t="s">
        <v>76</v>
      </c>
      <c r="P32" s="2">
        <f t="shared" si="0"/>
        <v>50.85</v>
      </c>
      <c r="Q32" s="2">
        <f t="shared" si="1"/>
        <v>5.9</v>
      </c>
      <c r="R32" s="2" t="s">
        <v>218</v>
      </c>
      <c r="S32" s="2">
        <v>30</v>
      </c>
      <c r="T32" s="11" t="s">
        <v>205</v>
      </c>
      <c r="U32" s="11" t="s">
        <v>225</v>
      </c>
      <c r="V32" s="1">
        <f t="shared" si="2"/>
        <v>1</v>
      </c>
      <c r="W32" s="1">
        <f t="shared" si="3"/>
        <v>1</v>
      </c>
    </row>
    <row r="33" spans="1:23" ht="20.100000000000001" customHeight="1" x14ac:dyDescent="0.2">
      <c r="A33" s="1">
        <v>28</v>
      </c>
      <c r="B33" s="4"/>
      <c r="C33" s="8"/>
      <c r="F33" s="8"/>
      <c r="G33" s="2" t="s">
        <v>48</v>
      </c>
      <c r="H33" s="2" t="s">
        <v>54</v>
      </c>
      <c r="I33" s="3" t="s">
        <v>105</v>
      </c>
      <c r="J33" s="3">
        <f>31+41/60</f>
        <v>31.683333333333334</v>
      </c>
      <c r="K33" s="3">
        <f>103+53/60</f>
        <v>103.88333333333334</v>
      </c>
      <c r="L33" s="2" t="s">
        <v>106</v>
      </c>
      <c r="M33" s="2" t="s">
        <v>80</v>
      </c>
      <c r="N33" s="2" t="s">
        <v>107</v>
      </c>
      <c r="O33" s="2" t="s">
        <v>76</v>
      </c>
      <c r="P33" s="2">
        <f t="shared" si="0"/>
        <v>31.683333333333334</v>
      </c>
      <c r="Q33" s="2">
        <f t="shared" si="1"/>
        <v>103.88333333333334</v>
      </c>
      <c r="R33" s="2" t="s">
        <v>221</v>
      </c>
      <c r="S33" s="2">
        <v>31</v>
      </c>
      <c r="T33" s="11" t="s">
        <v>205</v>
      </c>
      <c r="U33" s="11" t="s">
        <v>227</v>
      </c>
      <c r="V33" s="1">
        <f t="shared" si="2"/>
        <v>1</v>
      </c>
      <c r="W33" s="1">
        <f t="shared" si="3"/>
        <v>3</v>
      </c>
    </row>
    <row r="34" spans="1:23" ht="20.100000000000001" customHeight="1" x14ac:dyDescent="0.2">
      <c r="A34" s="1">
        <v>29</v>
      </c>
      <c r="E34" s="6"/>
      <c r="F34" s="9"/>
      <c r="G34" s="2" t="s">
        <v>108</v>
      </c>
      <c r="I34" s="3" t="s">
        <v>109</v>
      </c>
      <c r="J34" s="3">
        <f>36+49/60</f>
        <v>36.81666666666667</v>
      </c>
      <c r="K34" s="3">
        <f>2+15/60</f>
        <v>2.25</v>
      </c>
      <c r="L34" s="2" t="s">
        <v>110</v>
      </c>
      <c r="M34" s="2" t="s">
        <v>80</v>
      </c>
      <c r="N34" s="2" t="s">
        <v>111</v>
      </c>
      <c r="O34" s="2" t="s">
        <v>82</v>
      </c>
      <c r="P34" s="2">
        <f t="shared" si="0"/>
        <v>36.81666666666667</v>
      </c>
      <c r="Q34" s="2">
        <f t="shared" si="1"/>
        <v>-2.25</v>
      </c>
      <c r="R34" s="2" t="s">
        <v>223</v>
      </c>
      <c r="S34" s="2">
        <v>32</v>
      </c>
      <c r="T34" s="11" t="s">
        <v>211</v>
      </c>
      <c r="U34" s="11" t="s">
        <v>228</v>
      </c>
      <c r="V34" s="1">
        <f t="shared" si="2"/>
        <v>3</v>
      </c>
      <c r="W34" s="1">
        <f t="shared" si="3"/>
        <v>4</v>
      </c>
    </row>
    <row r="35" spans="1:23" ht="20.100000000000001" customHeight="1" x14ac:dyDescent="0.2">
      <c r="J35" s="3">
        <v>37</v>
      </c>
      <c r="K35" s="3">
        <f>2+26/60</f>
        <v>2.4333333333333336</v>
      </c>
      <c r="L35" s="2" t="s">
        <v>112</v>
      </c>
      <c r="M35" s="2" t="s">
        <v>80</v>
      </c>
      <c r="N35" s="2" t="s">
        <v>113</v>
      </c>
      <c r="O35" s="2" t="s">
        <v>82</v>
      </c>
      <c r="P35" s="2">
        <f t="shared" si="0"/>
        <v>37</v>
      </c>
      <c r="Q35" s="2">
        <f t="shared" si="1"/>
        <v>-2.4333333333333336</v>
      </c>
      <c r="R35" s="2" t="s">
        <v>223</v>
      </c>
      <c r="S35" s="2">
        <v>33</v>
      </c>
      <c r="T35" s="11" t="s">
        <v>211</v>
      </c>
      <c r="U35" s="11" t="s">
        <v>228</v>
      </c>
      <c r="V35" s="1">
        <f t="shared" si="2"/>
        <v>3</v>
      </c>
      <c r="W35" s="1">
        <f t="shared" si="3"/>
        <v>4</v>
      </c>
    </row>
    <row r="36" spans="1:23" ht="20.100000000000001" customHeight="1" x14ac:dyDescent="0.2">
      <c r="J36" s="3">
        <f>37+5/60</f>
        <v>37.083333333333336</v>
      </c>
      <c r="K36" s="3">
        <f>2+21/60</f>
        <v>2.35</v>
      </c>
      <c r="L36" s="2" t="s">
        <v>114</v>
      </c>
      <c r="M36" s="2" t="s">
        <v>80</v>
      </c>
      <c r="N36" s="2" t="s">
        <v>115</v>
      </c>
      <c r="O36" s="2" t="s">
        <v>82</v>
      </c>
      <c r="P36" s="2">
        <f t="shared" si="0"/>
        <v>37.083333333333336</v>
      </c>
      <c r="Q36" s="2">
        <f t="shared" si="1"/>
        <v>-2.35</v>
      </c>
      <c r="R36" s="2" t="s">
        <v>223</v>
      </c>
      <c r="S36" s="2">
        <v>34</v>
      </c>
      <c r="T36" s="11" t="s">
        <v>211</v>
      </c>
      <c r="U36" s="11" t="s">
        <v>228</v>
      </c>
      <c r="V36" s="1">
        <f t="shared" si="2"/>
        <v>3</v>
      </c>
      <c r="W36" s="1">
        <f t="shared" si="3"/>
        <v>4</v>
      </c>
    </row>
    <row r="37" spans="1:23" ht="20.100000000000001" customHeight="1" x14ac:dyDescent="0.2">
      <c r="A37" s="1">
        <v>31</v>
      </c>
      <c r="C37" s="5"/>
      <c r="G37" s="2" t="s">
        <v>26</v>
      </c>
      <c r="H37" s="2" t="s">
        <v>116</v>
      </c>
      <c r="I37" s="3" t="s">
        <v>117</v>
      </c>
      <c r="J37" s="3">
        <f>34+58/60</f>
        <v>34.966666666666669</v>
      </c>
      <c r="K37" s="3">
        <f>97+31/60</f>
        <v>97.516666666666666</v>
      </c>
      <c r="L37" s="2" t="s">
        <v>118</v>
      </c>
      <c r="M37" s="2" t="s">
        <v>80</v>
      </c>
      <c r="N37" s="2" t="s">
        <v>100</v>
      </c>
      <c r="O37" s="2" t="s">
        <v>82</v>
      </c>
      <c r="P37" s="2">
        <f t="shared" si="0"/>
        <v>34.966666666666669</v>
      </c>
      <c r="Q37" s="2">
        <f t="shared" si="1"/>
        <v>-97.516666666666666</v>
      </c>
      <c r="R37" s="2" t="s">
        <v>218</v>
      </c>
      <c r="S37" s="2">
        <v>35</v>
      </c>
      <c r="T37" s="11" t="s">
        <v>212</v>
      </c>
      <c r="U37" s="11" t="s">
        <v>225</v>
      </c>
      <c r="V37" s="1">
        <f t="shared" si="2"/>
        <v>2</v>
      </c>
      <c r="W37" s="1">
        <f t="shared" si="3"/>
        <v>1</v>
      </c>
    </row>
    <row r="38" spans="1:23" ht="20.100000000000001" customHeight="1" x14ac:dyDescent="0.2">
      <c r="A38" s="1">
        <v>32</v>
      </c>
      <c r="D38" s="7"/>
      <c r="G38" s="2" t="s">
        <v>26</v>
      </c>
      <c r="H38" s="2" t="s">
        <v>119</v>
      </c>
      <c r="I38" s="3" t="s">
        <v>120</v>
      </c>
      <c r="J38" s="3">
        <f>37+24/60</f>
        <v>37.4</v>
      </c>
      <c r="K38" s="3">
        <f>122+13/60</f>
        <v>122.21666666666667</v>
      </c>
      <c r="L38" s="2" t="s">
        <v>121</v>
      </c>
      <c r="M38" s="2" t="s">
        <v>122</v>
      </c>
      <c r="N38" s="2" t="s">
        <v>123</v>
      </c>
      <c r="O38" s="2" t="s">
        <v>124</v>
      </c>
      <c r="P38" s="2">
        <f t="shared" si="0"/>
        <v>37.4</v>
      </c>
      <c r="Q38" s="2">
        <f t="shared" si="1"/>
        <v>-122.21666666666667</v>
      </c>
      <c r="R38" s="2" t="s">
        <v>218</v>
      </c>
      <c r="S38" s="2">
        <v>36</v>
      </c>
      <c r="T38" s="11" t="s">
        <v>209</v>
      </c>
      <c r="U38" s="11" t="s">
        <v>225</v>
      </c>
      <c r="V38" s="1">
        <f t="shared" si="2"/>
        <v>4</v>
      </c>
      <c r="W38" s="1">
        <f t="shared" si="3"/>
        <v>1</v>
      </c>
    </row>
    <row r="39" spans="1:23" ht="20.100000000000001" customHeight="1" x14ac:dyDescent="0.2">
      <c r="A39" s="1">
        <v>35</v>
      </c>
      <c r="D39" s="7"/>
      <c r="G39" s="2" t="s">
        <v>26</v>
      </c>
      <c r="H39" s="2" t="s">
        <v>77</v>
      </c>
      <c r="I39" s="3" t="s">
        <v>125</v>
      </c>
      <c r="J39" s="3">
        <f>37+24/60</f>
        <v>37.4</v>
      </c>
      <c r="K39" s="3">
        <f>122+14/60</f>
        <v>122.23333333333333</v>
      </c>
      <c r="L39" s="2" t="s">
        <v>121</v>
      </c>
      <c r="M39" s="2" t="s">
        <v>122</v>
      </c>
      <c r="N39" s="2" t="s">
        <v>126</v>
      </c>
      <c r="O39" s="2" t="s">
        <v>124</v>
      </c>
      <c r="P39" s="2">
        <f t="shared" si="0"/>
        <v>37.4</v>
      </c>
      <c r="Q39" s="2">
        <f t="shared" si="1"/>
        <v>-122.23333333333333</v>
      </c>
      <c r="R39" s="2" t="s">
        <v>218</v>
      </c>
      <c r="S39" s="2">
        <v>37</v>
      </c>
      <c r="T39" s="12" t="s">
        <v>209</v>
      </c>
      <c r="U39" s="11" t="s">
        <v>225</v>
      </c>
      <c r="V39" s="1">
        <f t="shared" si="2"/>
        <v>4</v>
      </c>
      <c r="W39" s="1">
        <f t="shared" si="3"/>
        <v>1</v>
      </c>
    </row>
    <row r="40" spans="1:23" ht="20.100000000000001" customHeight="1" x14ac:dyDescent="0.2">
      <c r="A40" s="1">
        <v>37</v>
      </c>
      <c r="B40" s="10"/>
      <c r="G40" s="2" t="s">
        <v>26</v>
      </c>
      <c r="H40" s="2" t="s">
        <v>91</v>
      </c>
      <c r="I40" s="3" t="s">
        <v>127</v>
      </c>
      <c r="J40" s="3">
        <f>39+5/60</f>
        <v>39.083333333333336</v>
      </c>
      <c r="K40" s="3">
        <f>96+35/60</f>
        <v>96.583333333333329</v>
      </c>
      <c r="L40" s="2" t="s">
        <v>128</v>
      </c>
      <c r="M40" s="2" t="s">
        <v>122</v>
      </c>
      <c r="N40" s="2" t="s">
        <v>129</v>
      </c>
      <c r="O40" s="2" t="s">
        <v>124</v>
      </c>
      <c r="P40" s="2">
        <f t="shared" si="0"/>
        <v>39.083333333333336</v>
      </c>
      <c r="Q40" s="2">
        <f t="shared" si="1"/>
        <v>-96.583333333333329</v>
      </c>
      <c r="R40" s="2" t="s">
        <v>218</v>
      </c>
      <c r="S40" s="2">
        <v>38</v>
      </c>
      <c r="T40" s="12" t="s">
        <v>205</v>
      </c>
      <c r="U40" s="11" t="s">
        <v>225</v>
      </c>
      <c r="V40" s="1">
        <f t="shared" si="2"/>
        <v>1</v>
      </c>
      <c r="W40" s="1">
        <f t="shared" si="3"/>
        <v>1</v>
      </c>
    </row>
    <row r="41" spans="1:23" ht="20.100000000000001" customHeight="1" x14ac:dyDescent="0.2">
      <c r="A41" s="1">
        <v>39</v>
      </c>
      <c r="C41" s="5"/>
      <c r="H41" s="2" t="s">
        <v>130</v>
      </c>
      <c r="I41" s="3" t="s">
        <v>131</v>
      </c>
      <c r="J41" s="3">
        <f>45+43/60</f>
        <v>45.716666666666669</v>
      </c>
      <c r="K41" s="3">
        <f>3+1/60</f>
        <v>3.0166666666666666</v>
      </c>
      <c r="L41" s="2" t="s">
        <v>132</v>
      </c>
      <c r="M41" s="2" t="s">
        <v>122</v>
      </c>
      <c r="N41" s="2" t="s">
        <v>133</v>
      </c>
      <c r="O41" s="2" t="s">
        <v>134</v>
      </c>
      <c r="P41" s="2">
        <f t="shared" si="0"/>
        <v>45.716666666666669</v>
      </c>
      <c r="Q41" s="2">
        <f t="shared" si="1"/>
        <v>3.0166666666666666</v>
      </c>
      <c r="R41" s="2" t="s">
        <v>218</v>
      </c>
      <c r="S41" s="2">
        <v>39</v>
      </c>
      <c r="T41" s="12" t="s">
        <v>205</v>
      </c>
      <c r="U41" s="11" t="s">
        <v>225</v>
      </c>
      <c r="V41" s="1">
        <f t="shared" si="2"/>
        <v>1</v>
      </c>
      <c r="W41" s="1">
        <f t="shared" si="3"/>
        <v>1</v>
      </c>
    </row>
    <row r="42" spans="1:23" ht="20.100000000000001" customHeight="1" x14ac:dyDescent="0.2">
      <c r="A42" s="1">
        <v>40</v>
      </c>
      <c r="C42" s="5"/>
      <c r="E42" s="6"/>
      <c r="H42" s="2" t="s">
        <v>97</v>
      </c>
      <c r="I42" s="3" t="s">
        <v>135</v>
      </c>
      <c r="J42" s="3">
        <f>34+58/60</f>
        <v>34.966666666666669</v>
      </c>
      <c r="K42" s="3">
        <f>97+31/60</f>
        <v>97.516666666666666</v>
      </c>
      <c r="L42" s="2" t="s">
        <v>136</v>
      </c>
      <c r="M42" s="2" t="s">
        <v>122</v>
      </c>
      <c r="N42" s="2" t="s">
        <v>137</v>
      </c>
      <c r="O42" s="2" t="s">
        <v>124</v>
      </c>
      <c r="P42" s="2">
        <f t="shared" si="0"/>
        <v>34.966666666666669</v>
      </c>
      <c r="Q42" s="2">
        <f t="shared" si="1"/>
        <v>-97.516666666666666</v>
      </c>
      <c r="R42" s="2" t="s">
        <v>218</v>
      </c>
      <c r="S42" s="2">
        <v>40</v>
      </c>
      <c r="T42" s="11" t="s">
        <v>210</v>
      </c>
      <c r="U42" s="11" t="s">
        <v>225</v>
      </c>
      <c r="V42" s="1">
        <f t="shared" si="2"/>
        <v>2</v>
      </c>
      <c r="W42" s="1">
        <f t="shared" si="3"/>
        <v>1</v>
      </c>
    </row>
    <row r="43" spans="1:23" ht="20.100000000000001" customHeight="1" x14ac:dyDescent="0.2">
      <c r="C43" s="8"/>
      <c r="D43" s="8"/>
      <c r="E43" s="8"/>
      <c r="J43" s="3">
        <f>34+58/60</f>
        <v>34.966666666666669</v>
      </c>
      <c r="K43" s="3">
        <f>97+31/60</f>
        <v>97.516666666666666</v>
      </c>
      <c r="L43" s="2" t="s">
        <v>136</v>
      </c>
      <c r="M43" s="2" t="s">
        <v>122</v>
      </c>
      <c r="N43" s="2" t="s">
        <v>137</v>
      </c>
      <c r="O43" s="2" t="s">
        <v>124</v>
      </c>
      <c r="P43" s="2">
        <f t="shared" si="0"/>
        <v>34.966666666666669</v>
      </c>
      <c r="Q43" s="2">
        <f t="shared" si="1"/>
        <v>-97.516666666666666</v>
      </c>
      <c r="R43" s="2" t="s">
        <v>218</v>
      </c>
      <c r="S43" s="2">
        <v>41</v>
      </c>
      <c r="T43" s="11" t="s">
        <v>213</v>
      </c>
      <c r="U43" s="11" t="s">
        <v>225</v>
      </c>
      <c r="V43" s="1">
        <f t="shared" si="2"/>
        <v>3</v>
      </c>
      <c r="W43" s="1">
        <f t="shared" si="3"/>
        <v>1</v>
      </c>
    </row>
    <row r="44" spans="1:23" ht="20.100000000000001" customHeight="1" x14ac:dyDescent="0.2">
      <c r="A44" s="1">
        <v>44</v>
      </c>
      <c r="F44" s="9"/>
      <c r="G44" s="2" t="s">
        <v>26</v>
      </c>
      <c r="H44" s="2" t="s">
        <v>91</v>
      </c>
      <c r="I44" s="3" t="s">
        <v>92</v>
      </c>
      <c r="J44" s="3">
        <f>39+5/60</f>
        <v>39.083333333333336</v>
      </c>
      <c r="K44" s="3">
        <f>96+35/60</f>
        <v>96.583333333333329</v>
      </c>
      <c r="L44" s="2" t="s">
        <v>138</v>
      </c>
      <c r="M44" s="2" t="s">
        <v>122</v>
      </c>
      <c r="N44" s="2" t="s">
        <v>129</v>
      </c>
      <c r="O44" s="2" t="s">
        <v>124</v>
      </c>
      <c r="P44" s="2">
        <f t="shared" si="0"/>
        <v>39.083333333333336</v>
      </c>
      <c r="Q44" s="2">
        <f t="shared" si="1"/>
        <v>-96.583333333333329</v>
      </c>
      <c r="R44" s="2" t="s">
        <v>218</v>
      </c>
      <c r="S44" s="2">
        <v>42</v>
      </c>
      <c r="T44" s="11" t="s">
        <v>213</v>
      </c>
      <c r="U44" s="11" t="s">
        <v>225</v>
      </c>
      <c r="V44" s="1">
        <f t="shared" si="2"/>
        <v>3</v>
      </c>
      <c r="W44" s="1">
        <f t="shared" si="3"/>
        <v>1</v>
      </c>
    </row>
    <row r="45" spans="1:23" ht="20.100000000000001" customHeight="1" x14ac:dyDescent="0.2">
      <c r="A45" s="1">
        <v>46</v>
      </c>
      <c r="C45" s="5"/>
      <c r="G45" s="2" t="s">
        <v>26</v>
      </c>
      <c r="H45" s="2" t="s">
        <v>97</v>
      </c>
      <c r="I45" s="3" t="s">
        <v>139</v>
      </c>
      <c r="J45" s="3">
        <f>34+58/60</f>
        <v>34.966666666666669</v>
      </c>
      <c r="K45" s="3">
        <f>97+31/60</f>
        <v>97.516666666666666</v>
      </c>
      <c r="L45" s="2" t="s">
        <v>136</v>
      </c>
      <c r="M45" s="2" t="s">
        <v>122</v>
      </c>
      <c r="N45" s="2" t="s">
        <v>137</v>
      </c>
      <c r="O45" s="2" t="s">
        <v>124</v>
      </c>
      <c r="P45" s="2">
        <f t="shared" si="0"/>
        <v>34.966666666666669</v>
      </c>
      <c r="Q45" s="2">
        <f t="shared" si="1"/>
        <v>-97.516666666666666</v>
      </c>
      <c r="R45" s="2" t="s">
        <v>218</v>
      </c>
      <c r="S45" s="2">
        <v>43</v>
      </c>
      <c r="T45" s="11" t="s">
        <v>210</v>
      </c>
      <c r="U45" s="11" t="s">
        <v>225</v>
      </c>
      <c r="V45" s="1">
        <f t="shared" si="2"/>
        <v>2</v>
      </c>
      <c r="W45" s="1">
        <f t="shared" si="3"/>
        <v>1</v>
      </c>
    </row>
    <row r="46" spans="1:23" ht="20.100000000000001" customHeight="1" x14ac:dyDescent="0.2">
      <c r="A46" s="1">
        <v>47</v>
      </c>
      <c r="C46" s="5"/>
      <c r="G46" s="2" t="s">
        <v>31</v>
      </c>
      <c r="H46" s="2" t="s">
        <v>32</v>
      </c>
      <c r="I46" s="3" t="s">
        <v>140</v>
      </c>
      <c r="J46" s="3">
        <f>42+2/60</f>
        <v>42.033333333333331</v>
      </c>
      <c r="K46" s="3">
        <f>116+17/60</f>
        <v>116.28333333333333</v>
      </c>
      <c r="L46" s="2" t="s">
        <v>141</v>
      </c>
      <c r="M46" s="2" t="s">
        <v>122</v>
      </c>
      <c r="N46" s="2" t="s">
        <v>142</v>
      </c>
      <c r="O46" s="2" t="s">
        <v>134</v>
      </c>
      <c r="P46" s="2">
        <f t="shared" si="0"/>
        <v>42.033333333333331</v>
      </c>
      <c r="Q46" s="2">
        <f t="shared" si="1"/>
        <v>116.28333333333333</v>
      </c>
      <c r="R46" s="2" t="s">
        <v>218</v>
      </c>
      <c r="S46" s="2">
        <v>44</v>
      </c>
      <c r="T46" s="11" t="s">
        <v>210</v>
      </c>
      <c r="U46" s="11" t="s">
        <v>225</v>
      </c>
      <c r="V46" s="1">
        <f t="shared" si="2"/>
        <v>2</v>
      </c>
      <c r="W46" s="1">
        <f t="shared" si="3"/>
        <v>1</v>
      </c>
    </row>
    <row r="47" spans="1:23" ht="20.100000000000001" customHeight="1" x14ac:dyDescent="0.2">
      <c r="A47" s="1">
        <v>48</v>
      </c>
      <c r="C47" s="5"/>
      <c r="G47" s="2" t="s">
        <v>31</v>
      </c>
      <c r="H47" s="2" t="s">
        <v>143</v>
      </c>
      <c r="I47" s="3" t="s">
        <v>144</v>
      </c>
      <c r="J47" s="3">
        <f>37+37/60</f>
        <v>37.616666666666667</v>
      </c>
      <c r="K47" s="3">
        <f>101+12/60</f>
        <v>101.2</v>
      </c>
      <c r="L47" s="2" t="s">
        <v>145</v>
      </c>
      <c r="M47" s="2" t="s">
        <v>122</v>
      </c>
      <c r="N47" s="2" t="s">
        <v>146</v>
      </c>
      <c r="O47" s="2" t="s">
        <v>134</v>
      </c>
      <c r="P47" s="2">
        <f t="shared" si="0"/>
        <v>37.616666666666667</v>
      </c>
      <c r="Q47" s="2">
        <f t="shared" si="1"/>
        <v>101.2</v>
      </c>
      <c r="R47" s="2" t="s">
        <v>221</v>
      </c>
      <c r="S47" s="2">
        <v>45</v>
      </c>
      <c r="T47" s="11" t="s">
        <v>210</v>
      </c>
      <c r="U47" s="11" t="s">
        <v>227</v>
      </c>
      <c r="V47" s="1">
        <f t="shared" si="2"/>
        <v>2</v>
      </c>
      <c r="W47" s="1">
        <f t="shared" si="3"/>
        <v>3</v>
      </c>
    </row>
    <row r="48" spans="1:23" ht="20.100000000000001" customHeight="1" x14ac:dyDescent="0.2">
      <c r="A48" s="1">
        <v>49</v>
      </c>
      <c r="F48" s="9"/>
      <c r="G48" s="2" t="s">
        <v>147</v>
      </c>
      <c r="H48" s="2" t="s">
        <v>148</v>
      </c>
      <c r="I48" s="3" t="s">
        <v>149</v>
      </c>
      <c r="J48" s="3">
        <f>45+41/60</f>
        <v>45.68333333333333</v>
      </c>
      <c r="K48" s="3">
        <f>70+16/60</f>
        <v>70.266666666666666</v>
      </c>
      <c r="L48" s="2" t="s">
        <v>150</v>
      </c>
      <c r="M48" s="2" t="s">
        <v>151</v>
      </c>
      <c r="N48" s="2" t="s">
        <v>152</v>
      </c>
      <c r="O48" s="2" t="s">
        <v>153</v>
      </c>
      <c r="P48" s="2">
        <f t="shared" si="0"/>
        <v>-45.68333333333333</v>
      </c>
      <c r="Q48" s="2">
        <f t="shared" si="1"/>
        <v>-70.266666666666666</v>
      </c>
      <c r="R48" s="2" t="s">
        <v>218</v>
      </c>
      <c r="S48" s="2">
        <v>46</v>
      </c>
      <c r="T48" s="11" t="s">
        <v>213</v>
      </c>
      <c r="U48" s="11" t="s">
        <v>225</v>
      </c>
      <c r="V48" s="1">
        <f t="shared" si="2"/>
        <v>3</v>
      </c>
      <c r="W48" s="1">
        <f t="shared" si="3"/>
        <v>1</v>
      </c>
    </row>
    <row r="49" spans="1:23" ht="20.100000000000001" customHeight="1" x14ac:dyDescent="0.2">
      <c r="A49" s="1">
        <v>50</v>
      </c>
      <c r="G49" s="2" t="s">
        <v>31</v>
      </c>
      <c r="H49" s="2" t="s">
        <v>32</v>
      </c>
      <c r="I49" s="2" t="s">
        <v>154</v>
      </c>
      <c r="J49" s="2">
        <f>43+26/60</f>
        <v>43.43333333333333</v>
      </c>
      <c r="K49" s="2">
        <f>115+32/60</f>
        <v>115.53333333333333</v>
      </c>
      <c r="L49" s="2" t="s">
        <v>155</v>
      </c>
      <c r="M49" s="2" t="s">
        <v>80</v>
      </c>
      <c r="N49" s="2" t="s">
        <v>156</v>
      </c>
      <c r="O49" s="2" t="s">
        <v>76</v>
      </c>
      <c r="P49" s="2">
        <f t="shared" si="0"/>
        <v>43.43333333333333</v>
      </c>
      <c r="Q49" s="2">
        <f t="shared" si="1"/>
        <v>115.53333333333333</v>
      </c>
      <c r="R49" s="2" t="s">
        <v>218</v>
      </c>
      <c r="S49" s="2">
        <v>47</v>
      </c>
      <c r="T49" s="11" t="s">
        <v>213</v>
      </c>
      <c r="U49" s="11" t="s">
        <v>225</v>
      </c>
      <c r="V49" s="1">
        <f t="shared" si="2"/>
        <v>3</v>
      </c>
      <c r="W49" s="1">
        <f t="shared" si="3"/>
        <v>1</v>
      </c>
    </row>
    <row r="50" spans="1:23" ht="20.100000000000001" customHeight="1" x14ac:dyDescent="0.2">
      <c r="I50" s="2"/>
      <c r="J50" s="2">
        <f>44+29/60</f>
        <v>44.483333333333334</v>
      </c>
      <c r="K50" s="2">
        <f>117+12/60</f>
        <v>117.2</v>
      </c>
      <c r="L50" s="2" t="s">
        <v>157</v>
      </c>
      <c r="M50" s="2" t="s">
        <v>80</v>
      </c>
      <c r="N50" s="2" t="s">
        <v>158</v>
      </c>
      <c r="O50" s="2" t="s">
        <v>76</v>
      </c>
      <c r="P50" s="2">
        <f t="shared" si="0"/>
        <v>44.483333333333334</v>
      </c>
      <c r="Q50" s="2">
        <f t="shared" si="1"/>
        <v>117.2</v>
      </c>
      <c r="R50" s="2" t="s">
        <v>218</v>
      </c>
      <c r="S50" s="2">
        <v>48</v>
      </c>
      <c r="T50" s="11" t="s">
        <v>213</v>
      </c>
      <c r="U50" s="11" t="s">
        <v>225</v>
      </c>
      <c r="V50" s="1">
        <f t="shared" si="2"/>
        <v>3</v>
      </c>
      <c r="W50" s="1">
        <f t="shared" si="3"/>
        <v>1</v>
      </c>
    </row>
    <row r="51" spans="1:23" ht="20.100000000000001" customHeight="1" x14ac:dyDescent="0.2">
      <c r="A51" s="1">
        <v>52</v>
      </c>
      <c r="B51" s="4"/>
      <c r="E51" s="6"/>
      <c r="G51" s="2" t="s">
        <v>26</v>
      </c>
      <c r="H51" s="1" t="s">
        <v>159</v>
      </c>
      <c r="I51" s="2" t="s">
        <v>160</v>
      </c>
      <c r="J51" s="2">
        <v>40.4</v>
      </c>
      <c r="K51" s="2">
        <v>86.9</v>
      </c>
      <c r="L51" s="2" t="s">
        <v>247</v>
      </c>
      <c r="M51" s="2" t="s">
        <v>80</v>
      </c>
      <c r="N51" s="2" t="s">
        <v>248</v>
      </c>
      <c r="O51" s="2" t="s">
        <v>82</v>
      </c>
      <c r="P51" s="2">
        <f t="shared" si="0"/>
        <v>40.4</v>
      </c>
      <c r="Q51" s="2">
        <f t="shared" si="1"/>
        <v>-86.9</v>
      </c>
      <c r="R51" s="2" t="s">
        <v>218</v>
      </c>
      <c r="S51" s="2">
        <v>49</v>
      </c>
      <c r="T51" s="11" t="s">
        <v>205</v>
      </c>
      <c r="U51" s="11" t="s">
        <v>225</v>
      </c>
      <c r="V51" s="1">
        <f t="shared" si="2"/>
        <v>1</v>
      </c>
      <c r="W51" s="1">
        <f t="shared" si="3"/>
        <v>1</v>
      </c>
    </row>
    <row r="52" spans="1:23" ht="20.100000000000001" customHeight="1" x14ac:dyDescent="0.2">
      <c r="B52" s="8"/>
      <c r="C52" s="8"/>
      <c r="D52" s="8"/>
      <c r="E52" s="8"/>
      <c r="H52" s="1"/>
      <c r="I52" s="2"/>
      <c r="J52" s="2">
        <v>40.4</v>
      </c>
      <c r="K52" s="2">
        <v>86.9</v>
      </c>
      <c r="L52" s="2" t="s">
        <v>247</v>
      </c>
      <c r="M52" s="2" t="s">
        <v>80</v>
      </c>
      <c r="N52" s="2" t="s">
        <v>248</v>
      </c>
      <c r="O52" s="2" t="s">
        <v>82</v>
      </c>
      <c r="P52" s="2">
        <f t="shared" si="0"/>
        <v>40.4</v>
      </c>
      <c r="Q52" s="2">
        <f t="shared" si="1"/>
        <v>-86.9</v>
      </c>
      <c r="R52" s="2" t="s">
        <v>218</v>
      </c>
      <c r="S52" s="2">
        <v>50</v>
      </c>
      <c r="T52" s="11" t="s">
        <v>213</v>
      </c>
      <c r="U52" s="11" t="s">
        <v>225</v>
      </c>
      <c r="V52" s="1">
        <f t="shared" si="2"/>
        <v>3</v>
      </c>
      <c r="W52" s="1">
        <f t="shared" si="3"/>
        <v>1</v>
      </c>
    </row>
    <row r="53" spans="1:23" ht="20.100000000000001" customHeight="1" x14ac:dyDescent="0.2">
      <c r="A53" s="1">
        <v>54</v>
      </c>
      <c r="E53" s="6"/>
      <c r="G53" s="2" t="s">
        <v>95</v>
      </c>
      <c r="H53" s="2" t="s">
        <v>161</v>
      </c>
      <c r="I53" s="3" t="s">
        <v>162</v>
      </c>
      <c r="J53" s="3">
        <f>39+15/60</f>
        <v>39.25</v>
      </c>
      <c r="K53" s="3">
        <f>121+17/60</f>
        <v>121.28333333333333</v>
      </c>
      <c r="L53" s="2" t="s">
        <v>163</v>
      </c>
      <c r="M53" s="2" t="s">
        <v>80</v>
      </c>
      <c r="N53" s="2" t="s">
        <v>164</v>
      </c>
      <c r="O53" s="2" t="s">
        <v>82</v>
      </c>
      <c r="P53" s="2">
        <f t="shared" si="0"/>
        <v>39.25</v>
      </c>
      <c r="Q53" s="2">
        <f t="shared" si="1"/>
        <v>-121.28333333333333</v>
      </c>
      <c r="R53" s="2" t="s">
        <v>218</v>
      </c>
      <c r="S53" s="2">
        <v>51</v>
      </c>
      <c r="T53" s="11" t="s">
        <v>213</v>
      </c>
      <c r="U53" s="11" t="s">
        <v>225</v>
      </c>
      <c r="V53" s="1">
        <f t="shared" si="2"/>
        <v>3</v>
      </c>
      <c r="W53" s="1">
        <f t="shared" si="3"/>
        <v>1</v>
      </c>
    </row>
    <row r="54" spans="1:23" ht="20.100000000000001" customHeight="1" x14ac:dyDescent="0.2">
      <c r="A54" s="1">
        <v>56</v>
      </c>
      <c r="F54" s="9"/>
      <c r="G54" s="2" t="s">
        <v>26</v>
      </c>
      <c r="H54" s="2" t="s">
        <v>165</v>
      </c>
      <c r="I54" s="3" t="s">
        <v>166</v>
      </c>
      <c r="J54" s="3">
        <f>43+29/60</f>
        <v>43.483333333333334</v>
      </c>
      <c r="K54" s="3">
        <f>119+43/60</f>
        <v>119.71666666666667</v>
      </c>
      <c r="L54" s="2" t="s">
        <v>167</v>
      </c>
      <c r="M54" s="2" t="s">
        <v>80</v>
      </c>
      <c r="N54" s="2" t="s">
        <v>168</v>
      </c>
      <c r="O54" s="2" t="s">
        <v>82</v>
      </c>
      <c r="P54" s="2">
        <f t="shared" si="0"/>
        <v>43.483333333333334</v>
      </c>
      <c r="Q54" s="2">
        <f t="shared" si="1"/>
        <v>-119.71666666666667</v>
      </c>
      <c r="R54" s="2" t="s">
        <v>218</v>
      </c>
      <c r="S54" s="2">
        <v>52</v>
      </c>
      <c r="T54" s="11" t="s">
        <v>207</v>
      </c>
      <c r="U54" s="11" t="s">
        <v>225</v>
      </c>
      <c r="V54" s="1">
        <f t="shared" si="2"/>
        <v>3</v>
      </c>
      <c r="W54" s="1">
        <f t="shared" si="3"/>
        <v>1</v>
      </c>
    </row>
    <row r="55" spans="1:23" ht="20.100000000000001" customHeight="1" x14ac:dyDescent="0.2">
      <c r="A55" s="1">
        <v>57</v>
      </c>
      <c r="E55" s="6"/>
      <c r="G55" s="2" t="s">
        <v>26</v>
      </c>
      <c r="H55" s="2" t="s">
        <v>91</v>
      </c>
      <c r="I55" s="3" t="s">
        <v>92</v>
      </c>
      <c r="J55" s="3">
        <f>39+5/60</f>
        <v>39.083333333333336</v>
      </c>
      <c r="K55" s="3">
        <f>96+35/60</f>
        <v>96.583333333333329</v>
      </c>
      <c r="L55" s="2" t="s">
        <v>93</v>
      </c>
      <c r="M55" s="2" t="s">
        <v>80</v>
      </c>
      <c r="N55" s="2" t="s">
        <v>94</v>
      </c>
      <c r="O55" s="2" t="s">
        <v>82</v>
      </c>
      <c r="P55" s="2">
        <f t="shared" si="0"/>
        <v>39.083333333333336</v>
      </c>
      <c r="Q55" s="2">
        <f t="shared" si="1"/>
        <v>-96.583333333333329</v>
      </c>
      <c r="R55" s="2" t="s">
        <v>218</v>
      </c>
      <c r="S55" s="2">
        <v>53</v>
      </c>
      <c r="T55" s="11" t="s">
        <v>207</v>
      </c>
      <c r="U55" s="11" t="s">
        <v>225</v>
      </c>
      <c r="V55" s="1">
        <f t="shared" si="2"/>
        <v>3</v>
      </c>
      <c r="W55" s="1">
        <f t="shared" si="3"/>
        <v>1</v>
      </c>
    </row>
    <row r="56" spans="1:23" ht="20.100000000000001" customHeight="1" x14ac:dyDescent="0.2">
      <c r="A56" s="1">
        <v>58</v>
      </c>
      <c r="F56" s="9"/>
      <c r="G56" s="2" t="s">
        <v>26</v>
      </c>
      <c r="H56" s="2" t="s">
        <v>91</v>
      </c>
      <c r="I56" s="3" t="s">
        <v>92</v>
      </c>
      <c r="J56" s="3">
        <f>39+5/60</f>
        <v>39.083333333333336</v>
      </c>
      <c r="K56" s="3">
        <f>96+35/60</f>
        <v>96.583333333333329</v>
      </c>
      <c r="L56" s="2" t="s">
        <v>93</v>
      </c>
      <c r="M56" s="2" t="s">
        <v>80</v>
      </c>
      <c r="N56" s="2" t="s">
        <v>94</v>
      </c>
      <c r="O56" s="2" t="s">
        <v>82</v>
      </c>
      <c r="P56" s="2">
        <f t="shared" si="0"/>
        <v>39.083333333333336</v>
      </c>
      <c r="Q56" s="2">
        <f t="shared" si="1"/>
        <v>-96.583333333333329</v>
      </c>
      <c r="R56" s="2" t="s">
        <v>218</v>
      </c>
      <c r="S56" s="2">
        <v>54</v>
      </c>
      <c r="T56" s="11" t="s">
        <v>207</v>
      </c>
      <c r="U56" s="11" t="s">
        <v>225</v>
      </c>
      <c r="V56" s="1">
        <f t="shared" si="2"/>
        <v>3</v>
      </c>
      <c r="W56" s="1">
        <f t="shared" si="3"/>
        <v>1</v>
      </c>
    </row>
    <row r="57" spans="1:23" ht="20.100000000000001" customHeight="1" x14ac:dyDescent="0.2">
      <c r="A57" s="1">
        <v>59</v>
      </c>
      <c r="B57" s="4"/>
      <c r="E57" s="6"/>
      <c r="I57" s="3" t="s">
        <v>169</v>
      </c>
      <c r="J57" s="3">
        <f>40+1/60</f>
        <v>40.016666666666666</v>
      </c>
      <c r="K57" s="3">
        <f>116+28/60</f>
        <v>116.46666666666667</v>
      </c>
      <c r="L57" s="2" t="s">
        <v>170</v>
      </c>
      <c r="M57" s="2" t="s">
        <v>80</v>
      </c>
      <c r="N57" s="2" t="s">
        <v>171</v>
      </c>
      <c r="O57" s="2" t="s">
        <v>76</v>
      </c>
      <c r="P57" s="2">
        <f t="shared" si="0"/>
        <v>40.016666666666666</v>
      </c>
      <c r="Q57" s="2">
        <f t="shared" si="1"/>
        <v>116.46666666666667</v>
      </c>
      <c r="R57" s="2" t="s">
        <v>218</v>
      </c>
      <c r="S57" s="2">
        <v>55</v>
      </c>
      <c r="T57" s="11" t="s">
        <v>205</v>
      </c>
      <c r="U57" s="11" t="s">
        <v>225</v>
      </c>
      <c r="V57" s="1">
        <f t="shared" si="2"/>
        <v>1</v>
      </c>
      <c r="W57" s="1">
        <f t="shared" si="3"/>
        <v>1</v>
      </c>
    </row>
    <row r="58" spans="1:23" ht="20.100000000000001" customHeight="1" x14ac:dyDescent="0.2">
      <c r="B58" s="8"/>
      <c r="C58" s="8"/>
      <c r="D58" s="8"/>
      <c r="E58" s="8"/>
      <c r="J58" s="3">
        <f>40+1/60</f>
        <v>40.016666666666666</v>
      </c>
      <c r="K58" s="3">
        <f>116+28/60</f>
        <v>116.46666666666667</v>
      </c>
      <c r="L58" s="2" t="s">
        <v>170</v>
      </c>
      <c r="M58" s="2" t="s">
        <v>80</v>
      </c>
      <c r="N58" s="2" t="s">
        <v>171</v>
      </c>
      <c r="O58" s="2" t="s">
        <v>76</v>
      </c>
      <c r="P58" s="2">
        <f t="shared" si="0"/>
        <v>40.016666666666666</v>
      </c>
      <c r="Q58" s="2">
        <f t="shared" si="1"/>
        <v>116.46666666666667</v>
      </c>
      <c r="R58" s="2" t="s">
        <v>218</v>
      </c>
      <c r="S58" s="2">
        <v>56</v>
      </c>
      <c r="T58" s="11" t="s">
        <v>207</v>
      </c>
      <c r="U58" s="11" t="s">
        <v>225</v>
      </c>
      <c r="V58" s="1">
        <f t="shared" si="2"/>
        <v>3</v>
      </c>
      <c r="W58" s="1">
        <f t="shared" si="3"/>
        <v>1</v>
      </c>
    </row>
    <row r="59" spans="1:23" ht="20.100000000000001" customHeight="1" x14ac:dyDescent="0.2">
      <c r="A59" s="1">
        <v>71</v>
      </c>
      <c r="E59" s="6"/>
      <c r="G59" s="2" t="s">
        <v>172</v>
      </c>
      <c r="H59" s="2" t="s">
        <v>32</v>
      </c>
      <c r="I59" s="3" t="s">
        <v>173</v>
      </c>
      <c r="J59" s="3">
        <f>44+48/60</f>
        <v>44.8</v>
      </c>
      <c r="K59" s="3">
        <f>116+2/60</f>
        <v>116.03333333333333</v>
      </c>
      <c r="L59" s="2" t="s">
        <v>174</v>
      </c>
      <c r="M59" s="2" t="s">
        <v>80</v>
      </c>
      <c r="N59" s="2" t="s">
        <v>175</v>
      </c>
      <c r="O59" s="2" t="s">
        <v>76</v>
      </c>
      <c r="P59" s="2">
        <f t="shared" si="0"/>
        <v>44.8</v>
      </c>
      <c r="Q59" s="2">
        <f t="shared" si="1"/>
        <v>116.03333333333333</v>
      </c>
      <c r="R59" s="2" t="s">
        <v>218</v>
      </c>
      <c r="S59" s="2">
        <v>57</v>
      </c>
      <c r="T59" s="11" t="s">
        <v>207</v>
      </c>
      <c r="U59" s="11" t="s">
        <v>225</v>
      </c>
      <c r="V59" s="1">
        <f t="shared" si="2"/>
        <v>3</v>
      </c>
      <c r="W59" s="1">
        <f t="shared" si="3"/>
        <v>1</v>
      </c>
    </row>
    <row r="60" spans="1:23" ht="20.100000000000001" customHeight="1" x14ac:dyDescent="0.2">
      <c r="A60" s="1">
        <v>72</v>
      </c>
      <c r="B60" s="4"/>
      <c r="E60" s="6"/>
      <c r="H60" s="2" t="s">
        <v>176</v>
      </c>
      <c r="I60" s="3" t="s">
        <v>177</v>
      </c>
      <c r="J60" s="3">
        <f>25+45/60</f>
        <v>25.75</v>
      </c>
      <c r="K60" s="3">
        <f>28+16/60</f>
        <v>28.266666666666666</v>
      </c>
      <c r="L60" s="2" t="s">
        <v>178</v>
      </c>
      <c r="M60" s="2" t="s">
        <v>74</v>
      </c>
      <c r="N60" s="2" t="s">
        <v>179</v>
      </c>
      <c r="O60" s="2" t="s">
        <v>76</v>
      </c>
      <c r="P60" s="2">
        <f t="shared" si="0"/>
        <v>-25.75</v>
      </c>
      <c r="Q60" s="2">
        <f t="shared" si="1"/>
        <v>28.266666666666666</v>
      </c>
      <c r="R60" s="2" t="s">
        <v>224</v>
      </c>
      <c r="S60" s="2">
        <v>58</v>
      </c>
      <c r="T60" s="11" t="s">
        <v>205</v>
      </c>
      <c r="U60" s="11" t="s">
        <v>225</v>
      </c>
      <c r="V60" s="1">
        <f t="shared" si="2"/>
        <v>1</v>
      </c>
      <c r="W60" s="1">
        <f t="shared" si="3"/>
        <v>1</v>
      </c>
    </row>
    <row r="61" spans="1:23" ht="20.100000000000001" customHeight="1" x14ac:dyDescent="0.2">
      <c r="B61" s="8"/>
      <c r="C61" s="8"/>
      <c r="D61" s="8"/>
      <c r="E61" s="8"/>
      <c r="J61" s="3">
        <f>25+45/60</f>
        <v>25.75</v>
      </c>
      <c r="K61" s="3">
        <f>28+16/60</f>
        <v>28.266666666666666</v>
      </c>
      <c r="L61" s="2" t="s">
        <v>178</v>
      </c>
      <c r="M61" s="2" t="s">
        <v>74</v>
      </c>
      <c r="N61" s="2" t="s">
        <v>179</v>
      </c>
      <c r="O61" s="2" t="s">
        <v>76</v>
      </c>
      <c r="P61" s="2">
        <f t="shared" si="0"/>
        <v>-25.75</v>
      </c>
      <c r="Q61" s="2">
        <f t="shared" si="1"/>
        <v>28.266666666666666</v>
      </c>
      <c r="R61" s="2" t="s">
        <v>224</v>
      </c>
      <c r="S61" s="2">
        <v>59</v>
      </c>
      <c r="T61" s="11" t="s">
        <v>207</v>
      </c>
      <c r="U61" s="11" t="s">
        <v>225</v>
      </c>
      <c r="V61" s="1">
        <f t="shared" si="2"/>
        <v>3</v>
      </c>
      <c r="W61" s="1">
        <f t="shared" si="3"/>
        <v>1</v>
      </c>
    </row>
    <row r="62" spans="1:23" ht="20.100000000000001" customHeight="1" x14ac:dyDescent="0.2">
      <c r="A62" s="1">
        <v>73</v>
      </c>
      <c r="B62" s="4"/>
      <c r="E62" s="6"/>
      <c r="G62" s="1" t="s">
        <v>180</v>
      </c>
      <c r="I62" s="3" t="s">
        <v>181</v>
      </c>
      <c r="J62" s="3">
        <f>45+47/60</f>
        <v>45.783333333333331</v>
      </c>
      <c r="K62" s="3">
        <f>3+5/60</f>
        <v>3.0833333333333335</v>
      </c>
      <c r="L62" s="2" t="s">
        <v>182</v>
      </c>
      <c r="M62" s="2" t="s">
        <v>80</v>
      </c>
      <c r="N62" s="2" t="s">
        <v>183</v>
      </c>
      <c r="O62" s="2" t="s">
        <v>76</v>
      </c>
      <c r="P62" s="2">
        <f t="shared" si="0"/>
        <v>45.783333333333331</v>
      </c>
      <c r="Q62" s="2">
        <f t="shared" si="1"/>
        <v>3.0833333333333335</v>
      </c>
      <c r="R62" s="2" t="s">
        <v>224</v>
      </c>
      <c r="S62" s="2">
        <v>60</v>
      </c>
      <c r="T62" s="11" t="s">
        <v>205</v>
      </c>
      <c r="U62" s="11" t="s">
        <v>225</v>
      </c>
      <c r="V62" s="1">
        <f t="shared" si="2"/>
        <v>1</v>
      </c>
      <c r="W62" s="1">
        <f t="shared" si="3"/>
        <v>1</v>
      </c>
    </row>
    <row r="63" spans="1:23" ht="20.100000000000001" customHeight="1" x14ac:dyDescent="0.2">
      <c r="B63" s="8"/>
      <c r="C63" s="8"/>
      <c r="D63" s="8"/>
      <c r="E63" s="8"/>
      <c r="G63" s="1"/>
      <c r="J63" s="3">
        <f>45+47/60</f>
        <v>45.783333333333331</v>
      </c>
      <c r="K63" s="3">
        <f>3+5/60</f>
        <v>3.0833333333333335</v>
      </c>
      <c r="L63" s="2" t="s">
        <v>182</v>
      </c>
      <c r="M63" s="2" t="s">
        <v>80</v>
      </c>
      <c r="N63" s="2" t="s">
        <v>183</v>
      </c>
      <c r="O63" s="2" t="s">
        <v>76</v>
      </c>
      <c r="P63" s="2">
        <f t="shared" si="0"/>
        <v>45.783333333333331</v>
      </c>
      <c r="Q63" s="2">
        <f t="shared" si="1"/>
        <v>3.0833333333333335</v>
      </c>
      <c r="R63" s="2" t="s">
        <v>224</v>
      </c>
      <c r="S63" s="2">
        <v>61</v>
      </c>
      <c r="T63" s="11" t="s">
        <v>207</v>
      </c>
      <c r="U63" s="11" t="s">
        <v>225</v>
      </c>
      <c r="V63" s="1">
        <f t="shared" si="2"/>
        <v>3</v>
      </c>
      <c r="W63" s="1">
        <f t="shared" si="3"/>
        <v>1</v>
      </c>
    </row>
    <row r="64" spans="1:23" ht="20.100000000000001" customHeight="1" x14ac:dyDescent="0.2">
      <c r="A64" s="1">
        <v>74</v>
      </c>
      <c r="B64" s="4"/>
      <c r="E64" s="6"/>
      <c r="G64" s="2" t="s">
        <v>184</v>
      </c>
      <c r="H64" s="2" t="s">
        <v>185</v>
      </c>
      <c r="I64" s="3" t="s">
        <v>186</v>
      </c>
      <c r="J64" s="3">
        <f>44+5/60</f>
        <v>44.083333333333336</v>
      </c>
      <c r="K64" s="3">
        <f>123+56/60</f>
        <v>123.93333333333334</v>
      </c>
      <c r="L64" s="2" t="s">
        <v>187</v>
      </c>
      <c r="M64" s="2" t="s">
        <v>80</v>
      </c>
      <c r="N64" s="2" t="s">
        <v>188</v>
      </c>
      <c r="O64" s="2" t="s">
        <v>76</v>
      </c>
      <c r="P64" s="2">
        <f t="shared" si="0"/>
        <v>44.083333333333336</v>
      </c>
      <c r="Q64" s="2">
        <f t="shared" si="1"/>
        <v>123.93333333333334</v>
      </c>
      <c r="R64" s="2" t="s">
        <v>224</v>
      </c>
      <c r="S64" s="2">
        <v>62</v>
      </c>
      <c r="T64" s="11" t="s">
        <v>205</v>
      </c>
      <c r="U64" s="11" t="s">
        <v>225</v>
      </c>
      <c r="V64" s="1">
        <f t="shared" si="2"/>
        <v>1</v>
      </c>
      <c r="W64" s="1">
        <f t="shared" si="3"/>
        <v>1</v>
      </c>
    </row>
    <row r="65" spans="1:23" ht="20.100000000000001" customHeight="1" x14ac:dyDescent="0.2">
      <c r="B65" s="8"/>
      <c r="C65" s="8"/>
      <c r="D65" s="8"/>
      <c r="E65" s="8"/>
      <c r="J65" s="3">
        <f>44+5/60</f>
        <v>44.083333333333336</v>
      </c>
      <c r="K65" s="3">
        <f>123+56/60</f>
        <v>123.93333333333334</v>
      </c>
      <c r="L65" s="2" t="s">
        <v>187</v>
      </c>
      <c r="M65" s="2" t="s">
        <v>80</v>
      </c>
      <c r="N65" s="2" t="s">
        <v>188</v>
      </c>
      <c r="O65" s="2" t="s">
        <v>76</v>
      </c>
      <c r="P65" s="2">
        <f t="shared" si="0"/>
        <v>44.083333333333336</v>
      </c>
      <c r="Q65" s="2">
        <f t="shared" si="1"/>
        <v>123.93333333333334</v>
      </c>
      <c r="R65" s="2" t="s">
        <v>224</v>
      </c>
      <c r="S65" s="2">
        <v>63</v>
      </c>
      <c r="T65" s="11" t="s">
        <v>207</v>
      </c>
      <c r="U65" s="11" t="s">
        <v>225</v>
      </c>
      <c r="V65" s="1">
        <f t="shared" si="2"/>
        <v>3</v>
      </c>
      <c r="W65" s="1">
        <f t="shared" si="3"/>
        <v>1</v>
      </c>
    </row>
    <row r="66" spans="1:23" ht="20.100000000000001" customHeight="1" x14ac:dyDescent="0.2">
      <c r="A66" s="1">
        <v>75</v>
      </c>
      <c r="B66" s="4"/>
      <c r="E66" s="6"/>
      <c r="G66" s="2" t="s">
        <v>172</v>
      </c>
      <c r="H66" s="3" t="s">
        <v>189</v>
      </c>
      <c r="I66" s="2" t="s">
        <v>190</v>
      </c>
      <c r="J66" s="3">
        <f>44+17/60</f>
        <v>44.283333333333331</v>
      </c>
      <c r="K66" s="3">
        <f>87+56/60</f>
        <v>87.933333333333337</v>
      </c>
      <c r="L66" s="2" t="s">
        <v>191</v>
      </c>
      <c r="M66" s="2" t="s">
        <v>80</v>
      </c>
      <c r="N66" s="2" t="s">
        <v>192</v>
      </c>
      <c r="O66" s="2" t="s">
        <v>76</v>
      </c>
      <c r="P66" s="2">
        <f t="shared" si="0"/>
        <v>44.283333333333331</v>
      </c>
      <c r="Q66" s="2">
        <f t="shared" si="1"/>
        <v>87.933333333333337</v>
      </c>
      <c r="R66" s="2" t="s">
        <v>224</v>
      </c>
      <c r="S66" s="2">
        <v>64</v>
      </c>
      <c r="T66" s="11" t="s">
        <v>205</v>
      </c>
      <c r="U66" s="11" t="s">
        <v>225</v>
      </c>
      <c r="V66" s="1">
        <f t="shared" si="2"/>
        <v>1</v>
      </c>
      <c r="W66" s="1">
        <f t="shared" si="3"/>
        <v>1</v>
      </c>
    </row>
    <row r="67" spans="1:23" ht="20.100000000000001" customHeight="1" x14ac:dyDescent="0.2">
      <c r="B67" s="8"/>
      <c r="C67" s="8"/>
      <c r="D67" s="8"/>
      <c r="E67" s="8"/>
      <c r="H67" s="3"/>
      <c r="I67" s="2"/>
      <c r="J67" s="3">
        <f>44+17/60</f>
        <v>44.283333333333331</v>
      </c>
      <c r="K67" s="3">
        <f>87+56/60</f>
        <v>87.933333333333337</v>
      </c>
      <c r="L67" s="2" t="s">
        <v>191</v>
      </c>
      <c r="M67" s="2" t="s">
        <v>80</v>
      </c>
      <c r="N67" s="2" t="s">
        <v>192</v>
      </c>
      <c r="O67" s="2" t="s">
        <v>76</v>
      </c>
      <c r="P67" s="2">
        <f t="shared" si="0"/>
        <v>44.283333333333331</v>
      </c>
      <c r="Q67" s="2">
        <f t="shared" si="1"/>
        <v>87.933333333333337</v>
      </c>
      <c r="R67" s="2" t="s">
        <v>224</v>
      </c>
      <c r="S67" s="2">
        <v>65</v>
      </c>
      <c r="T67" s="11" t="s">
        <v>207</v>
      </c>
      <c r="U67" s="11" t="s">
        <v>225</v>
      </c>
      <c r="V67" s="1">
        <f t="shared" si="2"/>
        <v>3</v>
      </c>
      <c r="W67" s="1">
        <f t="shared" si="3"/>
        <v>1</v>
      </c>
    </row>
    <row r="68" spans="1:23" ht="20.100000000000001" customHeight="1" x14ac:dyDescent="0.2">
      <c r="A68" s="1">
        <v>77</v>
      </c>
      <c r="B68" s="4"/>
      <c r="E68" s="6"/>
      <c r="G68" s="2" t="s">
        <v>172</v>
      </c>
      <c r="I68" s="3" t="s">
        <v>193</v>
      </c>
      <c r="J68" s="3">
        <f>42+2/60</f>
        <v>42.033333333333331</v>
      </c>
      <c r="K68" s="3">
        <f>116+17/60</f>
        <v>116.28333333333333</v>
      </c>
      <c r="L68" s="2" t="s">
        <v>194</v>
      </c>
      <c r="M68" s="2" t="s">
        <v>80</v>
      </c>
      <c r="N68" s="2" t="s">
        <v>195</v>
      </c>
      <c r="O68" s="2" t="s">
        <v>76</v>
      </c>
      <c r="P68" s="2">
        <f t="shared" ref="P68:P74" si="4">IF(M68="S",-J68,J68)</f>
        <v>42.033333333333331</v>
      </c>
      <c r="Q68" s="2">
        <f t="shared" ref="Q68:Q74" si="5">IF(O68="W",-K68,K68)</f>
        <v>116.28333333333333</v>
      </c>
      <c r="R68" s="2" t="s">
        <v>218</v>
      </c>
      <c r="S68" s="2">
        <v>66</v>
      </c>
      <c r="T68" s="11" t="s">
        <v>205</v>
      </c>
      <c r="U68" s="11" t="s">
        <v>225</v>
      </c>
      <c r="V68" s="1">
        <f t="shared" ref="V68:V74" si="6">IF(T68="红色",1,IF(T68="橙色",2,IF(T68="绿色",3,4)))</f>
        <v>1</v>
      </c>
      <c r="W68" s="1">
        <f t="shared" ref="W68:W74" si="7">IF(U68="圆形",1,IF(U68="正方形",2,IF(U68="三角形",3,4)))</f>
        <v>1</v>
      </c>
    </row>
    <row r="69" spans="1:23" ht="20.100000000000001" customHeight="1" x14ac:dyDescent="0.2">
      <c r="B69" s="8"/>
      <c r="C69" s="8"/>
      <c r="D69" s="8"/>
      <c r="E69" s="8"/>
      <c r="J69" s="3">
        <f>42+2/60</f>
        <v>42.033333333333331</v>
      </c>
      <c r="K69" s="3">
        <f>116+17/60</f>
        <v>116.28333333333333</v>
      </c>
      <c r="L69" s="2" t="s">
        <v>194</v>
      </c>
      <c r="M69" s="2" t="s">
        <v>80</v>
      </c>
      <c r="N69" s="2" t="s">
        <v>195</v>
      </c>
      <c r="O69" s="2" t="s">
        <v>76</v>
      </c>
      <c r="P69" s="2">
        <f t="shared" si="4"/>
        <v>42.033333333333331</v>
      </c>
      <c r="Q69" s="2">
        <f t="shared" si="5"/>
        <v>116.28333333333333</v>
      </c>
      <c r="R69" s="2" t="s">
        <v>218</v>
      </c>
      <c r="S69" s="2">
        <v>67</v>
      </c>
      <c r="T69" s="11" t="s">
        <v>207</v>
      </c>
      <c r="U69" s="11" t="s">
        <v>225</v>
      </c>
      <c r="V69" s="1">
        <f t="shared" si="6"/>
        <v>3</v>
      </c>
      <c r="W69" s="1">
        <f t="shared" si="7"/>
        <v>1</v>
      </c>
    </row>
    <row r="70" spans="1:23" ht="20.100000000000001" customHeight="1" x14ac:dyDescent="0.2">
      <c r="A70" s="1">
        <v>78</v>
      </c>
      <c r="B70" s="4"/>
      <c r="E70" s="6"/>
      <c r="G70" s="2" t="s">
        <v>172</v>
      </c>
      <c r="H70" s="2" t="s">
        <v>196</v>
      </c>
      <c r="I70" s="3" t="s">
        <v>197</v>
      </c>
      <c r="J70" s="3">
        <f>42+53/60</f>
        <v>42.883333333333333</v>
      </c>
      <c r="K70" s="3">
        <f>83+42/60</f>
        <v>83.7</v>
      </c>
      <c r="L70" s="2" t="s">
        <v>198</v>
      </c>
      <c r="M70" s="2" t="s">
        <v>80</v>
      </c>
      <c r="N70" s="2" t="s">
        <v>199</v>
      </c>
      <c r="O70" s="2" t="s">
        <v>76</v>
      </c>
      <c r="P70" s="2">
        <f t="shared" si="4"/>
        <v>42.883333333333333</v>
      </c>
      <c r="Q70" s="2">
        <f t="shared" si="5"/>
        <v>83.7</v>
      </c>
      <c r="R70" s="2" t="s">
        <v>221</v>
      </c>
      <c r="S70" s="2">
        <v>68</v>
      </c>
      <c r="T70" s="11" t="s">
        <v>205</v>
      </c>
      <c r="U70" s="11" t="s">
        <v>227</v>
      </c>
      <c r="V70" s="1">
        <f t="shared" si="6"/>
        <v>1</v>
      </c>
      <c r="W70" s="1">
        <f t="shared" si="7"/>
        <v>3</v>
      </c>
    </row>
    <row r="71" spans="1:23" ht="20.100000000000001" customHeight="1" x14ac:dyDescent="0.2">
      <c r="B71" s="8"/>
      <c r="C71" s="8"/>
      <c r="D71" s="8"/>
      <c r="E71" s="8"/>
      <c r="J71" s="3">
        <f>42+53/60</f>
        <v>42.883333333333333</v>
      </c>
      <c r="K71" s="3">
        <f>83+42/60</f>
        <v>83.7</v>
      </c>
      <c r="L71" s="2" t="s">
        <v>198</v>
      </c>
      <c r="M71" s="2" t="s">
        <v>80</v>
      </c>
      <c r="N71" s="2" t="s">
        <v>199</v>
      </c>
      <c r="O71" s="2" t="s">
        <v>76</v>
      </c>
      <c r="P71" s="2">
        <f t="shared" si="4"/>
        <v>42.883333333333333</v>
      </c>
      <c r="Q71" s="2">
        <f t="shared" si="5"/>
        <v>83.7</v>
      </c>
      <c r="R71" s="2" t="s">
        <v>219</v>
      </c>
      <c r="S71" s="2">
        <v>69</v>
      </c>
      <c r="T71" s="11" t="s">
        <v>207</v>
      </c>
      <c r="U71" s="11" t="s">
        <v>227</v>
      </c>
      <c r="V71" s="1">
        <f t="shared" si="6"/>
        <v>3</v>
      </c>
      <c r="W71" s="1">
        <f t="shared" si="7"/>
        <v>3</v>
      </c>
    </row>
    <row r="72" spans="1:23" ht="20.100000000000001" customHeight="1" x14ac:dyDescent="0.2">
      <c r="A72" s="1">
        <v>63</v>
      </c>
      <c r="C72" s="5"/>
      <c r="J72" s="3">
        <f>34+58/60</f>
        <v>34.966666666666669</v>
      </c>
      <c r="K72" s="3">
        <f>97+31/60</f>
        <v>97.516666666666666</v>
      </c>
      <c r="L72" s="2" t="s">
        <v>200</v>
      </c>
      <c r="M72" s="2" t="s">
        <v>80</v>
      </c>
      <c r="N72" s="2" t="s">
        <v>201</v>
      </c>
      <c r="O72" s="2" t="s">
        <v>82</v>
      </c>
      <c r="P72" s="2">
        <f t="shared" si="4"/>
        <v>34.966666666666669</v>
      </c>
      <c r="Q72" s="2">
        <f t="shared" si="5"/>
        <v>-97.516666666666666</v>
      </c>
      <c r="R72" s="2" t="s">
        <v>218</v>
      </c>
      <c r="S72" s="2">
        <v>70</v>
      </c>
      <c r="T72" s="11" t="s">
        <v>214</v>
      </c>
      <c r="U72" s="11" t="s">
        <v>225</v>
      </c>
      <c r="V72" s="1">
        <f t="shared" si="6"/>
        <v>2</v>
      </c>
      <c r="W72" s="1">
        <f t="shared" si="7"/>
        <v>1</v>
      </c>
    </row>
    <row r="73" spans="1:23" ht="20.100000000000001" customHeight="1" x14ac:dyDescent="0.2">
      <c r="A73" s="1">
        <v>64</v>
      </c>
      <c r="B73" s="6"/>
      <c r="D73" s="7"/>
      <c r="J73" s="3">
        <f>47+27/60</f>
        <v>47.45</v>
      </c>
      <c r="K73" s="3">
        <f>8+41/60</f>
        <v>8.6833333333333336</v>
      </c>
      <c r="L73" s="2" t="s">
        <v>202</v>
      </c>
      <c r="M73" s="2" t="s">
        <v>80</v>
      </c>
      <c r="N73" s="2" t="s">
        <v>203</v>
      </c>
      <c r="O73" s="2" t="s">
        <v>76</v>
      </c>
      <c r="P73" s="2">
        <f t="shared" si="4"/>
        <v>47.45</v>
      </c>
      <c r="Q73" s="2">
        <f t="shared" si="5"/>
        <v>8.6833333333333336</v>
      </c>
      <c r="R73" s="2" t="s">
        <v>218</v>
      </c>
      <c r="S73" s="2">
        <v>71</v>
      </c>
      <c r="T73" s="11" t="s">
        <v>215</v>
      </c>
      <c r="U73" s="11" t="s">
        <v>225</v>
      </c>
      <c r="V73" s="1">
        <f t="shared" si="6"/>
        <v>3</v>
      </c>
      <c r="W73" s="1">
        <f t="shared" si="7"/>
        <v>1</v>
      </c>
    </row>
    <row r="74" spans="1:23" x14ac:dyDescent="0.2">
      <c r="J74" s="3">
        <f>47+27/60</f>
        <v>47.45</v>
      </c>
      <c r="K74" s="3">
        <f>8+41/60</f>
        <v>8.6833333333333336</v>
      </c>
      <c r="L74" s="2" t="s">
        <v>202</v>
      </c>
      <c r="M74" s="2" t="s">
        <v>80</v>
      </c>
      <c r="N74" s="2" t="s">
        <v>203</v>
      </c>
      <c r="O74" s="2" t="s">
        <v>76</v>
      </c>
      <c r="P74" s="2">
        <f t="shared" si="4"/>
        <v>47.45</v>
      </c>
      <c r="Q74" s="2">
        <f t="shared" si="5"/>
        <v>8.6833333333333336</v>
      </c>
      <c r="R74" s="2" t="s">
        <v>218</v>
      </c>
      <c r="S74" s="2">
        <v>72</v>
      </c>
      <c r="T74" s="11" t="s">
        <v>209</v>
      </c>
      <c r="U74" s="11" t="s">
        <v>225</v>
      </c>
      <c r="V74" s="1">
        <f t="shared" si="6"/>
        <v>4</v>
      </c>
      <c r="W74" s="1">
        <f t="shared" si="7"/>
        <v>1</v>
      </c>
    </row>
    <row r="77" spans="1:23" x14ac:dyDescent="0.2">
      <c r="R77" s="12" t="s">
        <v>229</v>
      </c>
      <c r="S77" s="12" t="s">
        <v>230</v>
      </c>
      <c r="T77" s="1" t="s">
        <v>231</v>
      </c>
    </row>
    <row r="78" spans="1:23" x14ac:dyDescent="0.2">
      <c r="S78" s="12" t="s">
        <v>232</v>
      </c>
      <c r="T78" s="1" t="s">
        <v>233</v>
      </c>
    </row>
    <row r="79" spans="1:23" x14ac:dyDescent="0.2">
      <c r="S79" s="12" t="s">
        <v>234</v>
      </c>
      <c r="T79" s="1" t="s">
        <v>235</v>
      </c>
    </row>
    <row r="80" spans="1:23" x14ac:dyDescent="0.2">
      <c r="S80" s="12" t="s">
        <v>236</v>
      </c>
      <c r="T80" s="1" t="s">
        <v>237</v>
      </c>
    </row>
    <row r="82" spans="19:20" x14ac:dyDescent="0.2">
      <c r="S82" s="12" t="s">
        <v>238</v>
      </c>
      <c r="T82" s="1" t="s">
        <v>239</v>
      </c>
    </row>
    <row r="83" spans="19:20" x14ac:dyDescent="0.2">
      <c r="S83" s="12" t="s">
        <v>226</v>
      </c>
      <c r="T83" s="1" t="s">
        <v>240</v>
      </c>
    </row>
    <row r="84" spans="19:20" x14ac:dyDescent="0.2">
      <c r="S84" s="12" t="s">
        <v>227</v>
      </c>
      <c r="T84" s="1" t="s">
        <v>241</v>
      </c>
    </row>
    <row r="85" spans="19:20" x14ac:dyDescent="0.2">
      <c r="S85" s="12" t="s">
        <v>228</v>
      </c>
      <c r="T85" s="1" t="s">
        <v>242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2016-12-20T07:54:06Z</dcterms:modified>
</cp:coreProperties>
</file>