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81FFE05-1D22-4F58-8FEE-5A13A06881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ic Info" sheetId="1" r:id="rId1"/>
    <sheet name="Specific Info" sheetId="2" r:id="rId2"/>
  </sheets>
  <definedNames>
    <definedName name="Current_Time_and_Date">'Basic Info'!$B$11</definedName>
    <definedName name="_xlnm.Print_Area" localSheetId="0">'Basic Info'!$A$1:$K$23</definedName>
    <definedName name="_xlnm.Print_Area" localSheetId="1">'Specific Info'!$A$1:$K$25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D25" i="2"/>
  <c r="C25" i="2"/>
  <c r="H19" i="2"/>
  <c r="D16" i="2"/>
  <c r="C16" i="2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C7" i="2"/>
  <c r="D7" i="2"/>
  <c r="E7" i="2"/>
  <c r="F7" i="2"/>
  <c r="G7" i="2"/>
  <c r="H7" i="2"/>
  <c r="I7" i="2"/>
  <c r="J7" i="2"/>
  <c r="K7" i="2"/>
  <c r="B7" i="2"/>
  <c r="C6" i="2"/>
  <c r="D6" i="2"/>
  <c r="E6" i="2"/>
  <c r="F6" i="2"/>
  <c r="G6" i="2"/>
  <c r="H6" i="2"/>
  <c r="I6" i="2"/>
  <c r="J6" i="2"/>
  <c r="K6" i="2"/>
  <c r="B6" i="2"/>
  <c r="B11" i="1"/>
  <c r="G5" i="2"/>
  <c r="K5" i="2"/>
  <c r="J5" i="2"/>
  <c r="I5" i="2"/>
  <c r="H5" i="2"/>
  <c r="F5" i="2"/>
  <c r="D5" i="2"/>
  <c r="C5" i="2"/>
  <c r="E5" i="2"/>
  <c r="B5" i="2"/>
  <c r="C4" i="2"/>
  <c r="D4" i="2"/>
  <c r="E4" i="2"/>
  <c r="F4" i="2"/>
  <c r="G4" i="2"/>
  <c r="H4" i="2"/>
  <c r="I4" i="2"/>
  <c r="J4" i="2"/>
  <c r="K4" i="2"/>
  <c r="B4" i="2"/>
  <c r="C2" i="2"/>
  <c r="C3" i="2" s="1"/>
  <c r="D2" i="2"/>
  <c r="D3" i="2" s="1"/>
  <c r="E2" i="2"/>
  <c r="E3" i="2" s="1"/>
  <c r="F2" i="2"/>
  <c r="F3" i="2" s="1"/>
  <c r="G2" i="2"/>
  <c r="G3" i="2" s="1"/>
  <c r="H2" i="2"/>
  <c r="H3" i="2" s="1"/>
  <c r="I2" i="2"/>
  <c r="I3" i="2" s="1"/>
  <c r="J2" i="2"/>
  <c r="J3" i="2" s="1"/>
  <c r="K2" i="2"/>
  <c r="K3" i="2" s="1"/>
  <c r="B2" i="2"/>
  <c r="B3" i="2" s="1"/>
  <c r="K19" i="2" l="1"/>
  <c r="J19" i="2"/>
  <c r="I19" i="2"/>
  <c r="F22" i="2"/>
  <c r="E22" i="2"/>
  <c r="D22" i="2"/>
  <c r="C22" i="2"/>
  <c r="J22" i="2"/>
  <c r="H22" i="2"/>
  <c r="B22" i="2"/>
  <c r="K22" i="2"/>
  <c r="I22" i="2"/>
  <c r="G22" i="2"/>
  <c r="G19" i="2"/>
  <c r="F19" i="2"/>
  <c r="E19" i="2"/>
  <c r="D19" i="2"/>
  <c r="C19" i="2"/>
  <c r="B19" i="2"/>
</calcChain>
</file>

<file path=xl/sharedStrings.xml><?xml version="1.0" encoding="utf-8"?>
<sst xmlns="http://schemas.openxmlformats.org/spreadsheetml/2006/main" count="170" uniqueCount="99">
  <si>
    <t>Name:</t>
  </si>
  <si>
    <t>Zipcode:</t>
  </si>
  <si>
    <t>Gender:</t>
  </si>
  <si>
    <t>Email:</t>
  </si>
  <si>
    <t>Last Name:</t>
  </si>
  <si>
    <t>Apartment Selected:</t>
  </si>
  <si>
    <t>Guest 1</t>
  </si>
  <si>
    <t>Guest 2</t>
  </si>
  <si>
    <t>Guest 3</t>
  </si>
  <si>
    <t>Guest 4</t>
  </si>
  <si>
    <t>Guest 5</t>
  </si>
  <si>
    <t>Guest 6</t>
  </si>
  <si>
    <t>Guest 7</t>
  </si>
  <si>
    <t>Guest 8</t>
  </si>
  <si>
    <t>Guest 9</t>
  </si>
  <si>
    <t>Guest 10</t>
  </si>
  <si>
    <t>Are you a smoker?</t>
  </si>
  <si>
    <t>What is the purpose of the trip?</t>
  </si>
  <si>
    <t>Personalized info:</t>
  </si>
  <si>
    <t>Move-in Date</t>
  </si>
  <si>
    <t>How may days do you wish to stay?</t>
  </si>
  <si>
    <t>Date and Time of Birth:</t>
  </si>
  <si>
    <t>Age:</t>
  </si>
  <si>
    <t>Is over 18?</t>
  </si>
  <si>
    <t>Days left for Birthday:</t>
  </si>
  <si>
    <t>Move-Out Date:</t>
  </si>
  <si>
    <t>Current Time:</t>
  </si>
  <si>
    <t>Time and Date to take the tour</t>
  </si>
  <si>
    <t>User Name:</t>
  </si>
  <si>
    <t>Password:</t>
  </si>
  <si>
    <t>Nathan</t>
  </si>
  <si>
    <t>Bighetti</t>
  </si>
  <si>
    <t>Gabriel</t>
  </si>
  <si>
    <t>Bonvivan</t>
  </si>
  <si>
    <t>Id Number:</t>
  </si>
  <si>
    <t>How long do you wish to spend in the tour? (In minutes)</t>
  </si>
  <si>
    <t>Tour Info:</t>
  </si>
  <si>
    <t>Start:</t>
  </si>
  <si>
    <t>End:</t>
  </si>
  <si>
    <t>Retrieve Guest Info:</t>
  </si>
  <si>
    <t>Select Guest Number:</t>
  </si>
  <si>
    <t>Smoker:</t>
  </si>
  <si>
    <t>Yes</t>
  </si>
  <si>
    <t>Purpose Of Trip:</t>
  </si>
  <si>
    <t>Business</t>
  </si>
  <si>
    <t>Overall Info:</t>
  </si>
  <si>
    <t>Male</t>
  </si>
  <si>
    <t>nbighetti@drury.edu</t>
  </si>
  <si>
    <t>Ultra Deluxe Residence</t>
  </si>
  <si>
    <t>Average Age</t>
  </si>
  <si>
    <t>Median Of Age</t>
  </si>
  <si>
    <t>Deluxe Residence Plus</t>
  </si>
  <si>
    <t>Amanda</t>
  </si>
  <si>
    <t>Fualari</t>
  </si>
  <si>
    <t>Female</t>
  </si>
  <si>
    <t>amanda@gmail.com</t>
  </si>
  <si>
    <t>No</t>
  </si>
  <si>
    <t>Party</t>
  </si>
  <si>
    <t>Average age for guests over 18 years old</t>
  </si>
  <si>
    <t>Gurian</t>
  </si>
  <si>
    <t>Collins</t>
  </si>
  <si>
    <t>gcollins@gmail.com</t>
  </si>
  <si>
    <t>Ian</t>
  </si>
  <si>
    <t>Pereira</t>
  </si>
  <si>
    <t>Non-Binary</t>
  </si>
  <si>
    <t>ian@gmail.com</t>
  </si>
  <si>
    <t>Deluxe Residence</t>
  </si>
  <si>
    <t>Frederico</t>
  </si>
  <si>
    <t>Almeida</t>
  </si>
  <si>
    <t>fredalmeida@hotmail.com</t>
  </si>
  <si>
    <t>Laura</t>
  </si>
  <si>
    <t>Pajiera</t>
  </si>
  <si>
    <t>laupaj@hotmail.com</t>
  </si>
  <si>
    <t>Natalia</t>
  </si>
  <si>
    <t>West</t>
  </si>
  <si>
    <t>natwest@gmail.com</t>
  </si>
  <si>
    <t>Melissa</t>
  </si>
  <si>
    <t>Furlan</t>
  </si>
  <si>
    <t>melfur@hotmail.com</t>
  </si>
  <si>
    <t>Olivia</t>
  </si>
  <si>
    <t>Palito</t>
  </si>
  <si>
    <t>oliviap@gmail.com</t>
  </si>
  <si>
    <t>gbonvivan@gmail.com</t>
  </si>
  <si>
    <t>Relax</t>
  </si>
  <si>
    <t>Average age for guest over 23 that have less than 100 days for birthday</t>
  </si>
  <si>
    <t>Oldest Guest</t>
  </si>
  <si>
    <t>Number of smokers</t>
  </si>
  <si>
    <t>Rank Of Age from Oldest to Younguest:</t>
  </si>
  <si>
    <t>Sum of age over 18</t>
  </si>
  <si>
    <t>Return the largest number of days until birthday</t>
  </si>
  <si>
    <t>Return the second smallest number of days until birthday</t>
  </si>
  <si>
    <t>Retrive Guest Personal Info:</t>
  </si>
  <si>
    <t>Select Guest Name:</t>
  </si>
  <si>
    <t>Guest Last Name</t>
  </si>
  <si>
    <t>Gender</t>
  </si>
  <si>
    <t>Id Number</t>
  </si>
  <si>
    <t>Youngest Guest</t>
  </si>
  <si>
    <t>Click here to go to "Basic Info" tab.</t>
  </si>
  <si>
    <t>Current Time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</si>
</sst>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/d/yy\ h:mm\ AM/PM;@"/>
    <numFmt numFmtId="165" formatCode="_(* #,##0_);_(* \(#,##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166" fontId="0" fillId="4" borderId="1" xfId="0" applyNumberFormat="1" applyFill="1" applyBorder="1"/>
    <xf numFmtId="0" fontId="0" fillId="4" borderId="1" xfId="0" applyFill="1" applyBorder="1"/>
    <xf numFmtId="0" fontId="0" fillId="2" borderId="3" xfId="0" applyFill="1" applyBorder="1" applyAlignment="1">
      <alignment horizontal="center" wrapText="1"/>
    </xf>
    <xf numFmtId="16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1" fontId="0" fillId="4" borderId="1" xfId="0" applyNumberFormat="1" applyFill="1" applyBorder="1"/>
    <xf numFmtId="2" fontId="0" fillId="4" borderId="1" xfId="0" applyNumberFormat="1" applyFill="1" applyBorder="1"/>
    <xf numFmtId="164" fontId="0" fillId="6" borderId="0" xfId="0" applyNumberFormat="1" applyFill="1"/>
    <xf numFmtId="0" fontId="5" fillId="5" borderId="1" xfId="2" applyFont="1" applyFill="1" applyBorder="1" applyAlignment="1">
      <alignment horizontal="center" wrapText="1"/>
    </xf>
    <xf numFmtId="0" fontId="5" fillId="7" borderId="1" xfId="2" applyFont="1" applyFill="1" applyBorder="1" applyAlignment="1">
      <alignment horizontal="center" wrapText="1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164" fontId="0" fillId="3" borderId="1" xfId="0" applyNumberFormat="1" applyFill="1" applyBorder="1" applyAlignment="1" applyProtection="1">
      <alignment horizontal="center"/>
      <protection locked="0"/>
    </xf>
    <xf numFmtId="0" fontId="4" fillId="3" borderId="1" xfId="2" applyFill="1" applyBorder="1" applyAlignment="1" applyProtection="1">
      <alignment horizontal="center"/>
      <protection locked="0"/>
    </xf>
    <xf numFmtId="0" fontId="3" fillId="3" borderId="1" xfId="0" applyFont="1" applyFill="1" applyBorder="1" applyProtection="1">
      <protection locked="0"/>
    </xf>
    <xf numFmtId="164" fontId="3" fillId="3" borderId="1" xfId="0" applyNumberFormat="1" applyFon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3" fillId="3" borderId="2" xfId="0" applyFont="1" applyFill="1" applyBorder="1" applyProtection="1"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fur@hotmail.com" TargetMode="External"/><Relationship Id="rId3" Type="http://schemas.openxmlformats.org/officeDocument/2006/relationships/hyperlink" Target="mailto:gcollins@gmail.com" TargetMode="External"/><Relationship Id="rId7" Type="http://schemas.openxmlformats.org/officeDocument/2006/relationships/hyperlink" Target="mailto:natwest@gmail.com" TargetMode="External"/><Relationship Id="rId2" Type="http://schemas.openxmlformats.org/officeDocument/2006/relationships/hyperlink" Target="mailto:amanda@gmail.com" TargetMode="External"/><Relationship Id="rId1" Type="http://schemas.openxmlformats.org/officeDocument/2006/relationships/hyperlink" Target="mailto:nbighetti@drury.edu" TargetMode="External"/><Relationship Id="rId6" Type="http://schemas.openxmlformats.org/officeDocument/2006/relationships/hyperlink" Target="mailto:laupaj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redalmeida@hotmail.com" TargetMode="External"/><Relationship Id="rId10" Type="http://schemas.openxmlformats.org/officeDocument/2006/relationships/hyperlink" Target="mailto:gbonvivan@gmail.com" TargetMode="External"/><Relationship Id="rId4" Type="http://schemas.openxmlformats.org/officeDocument/2006/relationships/hyperlink" Target="mailto:ian@gmail.com" TargetMode="External"/><Relationship Id="rId9" Type="http://schemas.openxmlformats.org/officeDocument/2006/relationships/hyperlink" Target="mailto:olivia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"/>
  <sheetViews>
    <sheetView zoomScale="70" zoomScaleNormal="70" workbookViewId="0">
      <selection activeCell="K16" sqref="K16"/>
    </sheetView>
  </sheetViews>
  <sheetFormatPr defaultRowHeight="14.4" x14ac:dyDescent="0.3"/>
  <cols>
    <col min="1" max="1" width="12" customWidth="1"/>
    <col min="2" max="2" width="21.33203125" bestFit="1" customWidth="1"/>
    <col min="3" max="3" width="24.5546875" bestFit="1" customWidth="1"/>
    <col min="4" max="4" width="17.109375" bestFit="1" customWidth="1"/>
    <col min="5" max="5" width="25" bestFit="1" customWidth="1"/>
    <col min="6" max="6" width="23.33203125" bestFit="1" customWidth="1"/>
    <col min="7" max="7" width="20.5546875" bestFit="1" customWidth="1"/>
    <col min="8" max="9" width="20.77734375" bestFit="1" customWidth="1"/>
    <col min="10" max="11" width="21.33203125" bestFit="1" customWidth="1"/>
  </cols>
  <sheetData>
    <row r="1" spans="1:11" x14ac:dyDescent="0.3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s="1" t="s">
        <v>0</v>
      </c>
      <c r="B2" s="22" t="s">
        <v>30</v>
      </c>
      <c r="C2" s="22" t="s">
        <v>59</v>
      </c>
      <c r="D2" s="22" t="s">
        <v>62</v>
      </c>
      <c r="E2" s="22" t="s">
        <v>67</v>
      </c>
      <c r="F2" s="22" t="s">
        <v>70</v>
      </c>
      <c r="G2" s="22" t="s">
        <v>73</v>
      </c>
      <c r="H2" s="22" t="s">
        <v>52</v>
      </c>
      <c r="I2" s="22" t="s">
        <v>76</v>
      </c>
      <c r="J2" s="22" t="s">
        <v>79</v>
      </c>
      <c r="K2" s="22" t="s">
        <v>32</v>
      </c>
    </row>
    <row r="3" spans="1:11" ht="28.8" x14ac:dyDescent="0.3">
      <c r="A3" s="1" t="s">
        <v>4</v>
      </c>
      <c r="B3" s="22" t="s">
        <v>31</v>
      </c>
      <c r="C3" s="22" t="s">
        <v>60</v>
      </c>
      <c r="D3" s="22" t="s">
        <v>63</v>
      </c>
      <c r="E3" s="22" t="s">
        <v>68</v>
      </c>
      <c r="F3" s="22" t="s">
        <v>71</v>
      </c>
      <c r="G3" s="22" t="s">
        <v>74</v>
      </c>
      <c r="H3" s="22" t="s">
        <v>53</v>
      </c>
      <c r="I3" s="22" t="s">
        <v>77</v>
      </c>
      <c r="J3" s="22" t="s">
        <v>80</v>
      </c>
      <c r="K3" s="22" t="s">
        <v>33</v>
      </c>
    </row>
    <row r="4" spans="1:11" ht="43.2" x14ac:dyDescent="0.3">
      <c r="A4" s="1" t="s">
        <v>21</v>
      </c>
      <c r="B4" s="23">
        <v>35688.371840277781</v>
      </c>
      <c r="C4" s="23">
        <v>38020.914201388892</v>
      </c>
      <c r="D4" s="23">
        <v>36223.538194444445</v>
      </c>
      <c r="E4" s="23">
        <v>37382.479189814818</v>
      </c>
      <c r="F4" s="23">
        <v>35951.681250000001</v>
      </c>
      <c r="G4" s="23">
        <v>34190.709722222222</v>
      </c>
      <c r="H4" s="23">
        <v>32874</v>
      </c>
      <c r="I4" s="23">
        <v>42402</v>
      </c>
      <c r="J4" s="23">
        <v>32085.097916666666</v>
      </c>
      <c r="K4" s="23">
        <v>35285.079861111109</v>
      </c>
    </row>
    <row r="5" spans="1:11" x14ac:dyDescent="0.3">
      <c r="A5" s="1" t="s">
        <v>1</v>
      </c>
      <c r="B5" s="22">
        <v>65802</v>
      </c>
      <c r="C5" s="22">
        <v>65879</v>
      </c>
      <c r="D5" s="22">
        <v>45789</v>
      </c>
      <c r="E5" s="22">
        <v>65987</v>
      </c>
      <c r="F5" s="22">
        <v>65894</v>
      </c>
      <c r="G5" s="22">
        <v>94561</v>
      </c>
      <c r="H5" s="22">
        <v>25648</v>
      </c>
      <c r="I5" s="22">
        <v>32658</v>
      </c>
      <c r="J5" s="22">
        <v>65847</v>
      </c>
      <c r="K5" s="22">
        <v>78963</v>
      </c>
    </row>
    <row r="6" spans="1:11" x14ac:dyDescent="0.3">
      <c r="A6" s="1" t="s">
        <v>2</v>
      </c>
      <c r="B6" s="22" t="s">
        <v>46</v>
      </c>
      <c r="C6" s="22" t="s">
        <v>46</v>
      </c>
      <c r="D6" s="22" t="s">
        <v>64</v>
      </c>
      <c r="E6" s="22" t="s">
        <v>46</v>
      </c>
      <c r="F6" s="22" t="s">
        <v>54</v>
      </c>
      <c r="G6" s="22" t="s">
        <v>54</v>
      </c>
      <c r="H6" s="22" t="s">
        <v>54</v>
      </c>
      <c r="I6" s="22" t="s">
        <v>54</v>
      </c>
      <c r="J6" s="22" t="s">
        <v>54</v>
      </c>
      <c r="K6" s="22" t="s">
        <v>46</v>
      </c>
    </row>
    <row r="7" spans="1:11" x14ac:dyDescent="0.3">
      <c r="A7" s="1" t="s">
        <v>3</v>
      </c>
      <c r="B7" s="24" t="s">
        <v>47</v>
      </c>
      <c r="C7" s="24" t="s">
        <v>61</v>
      </c>
      <c r="D7" s="24" t="s">
        <v>65</v>
      </c>
      <c r="E7" s="24" t="s">
        <v>69</v>
      </c>
      <c r="F7" s="24" t="s">
        <v>72</v>
      </c>
      <c r="G7" s="24" t="s">
        <v>75</v>
      </c>
      <c r="H7" s="24" t="s">
        <v>55</v>
      </c>
      <c r="I7" s="24" t="s">
        <v>78</v>
      </c>
      <c r="J7" s="24" t="s">
        <v>81</v>
      </c>
      <c r="K7" s="24" t="s">
        <v>82</v>
      </c>
    </row>
    <row r="8" spans="1:11" x14ac:dyDescent="0.3">
      <c r="A8" s="1" t="s">
        <v>34</v>
      </c>
      <c r="B8" s="22">
        <v>490805</v>
      </c>
      <c r="C8" s="22">
        <v>123456</v>
      </c>
      <c r="D8" s="22">
        <v>456789</v>
      </c>
      <c r="E8" s="22">
        <v>123556</v>
      </c>
      <c r="F8" s="22">
        <v>558897</v>
      </c>
      <c r="G8" s="22">
        <v>645235</v>
      </c>
      <c r="H8" s="22">
        <v>123456</v>
      </c>
      <c r="I8" s="22">
        <v>456780</v>
      </c>
      <c r="J8" s="22">
        <v>231564</v>
      </c>
      <c r="K8" s="22">
        <v>897521</v>
      </c>
    </row>
    <row r="9" spans="1:11" ht="28.8" x14ac:dyDescent="0.3">
      <c r="A9" s="1" t="s">
        <v>5</v>
      </c>
      <c r="B9" s="22" t="s">
        <v>48</v>
      </c>
      <c r="C9" s="22" t="s">
        <v>51</v>
      </c>
      <c r="D9" s="22" t="s">
        <v>66</v>
      </c>
      <c r="E9" s="22" t="s">
        <v>48</v>
      </c>
      <c r="F9" s="22" t="s">
        <v>48</v>
      </c>
      <c r="G9" s="22" t="s">
        <v>66</v>
      </c>
      <c r="H9" s="22" t="s">
        <v>51</v>
      </c>
      <c r="I9" s="22" t="s">
        <v>51</v>
      </c>
      <c r="J9" s="22" t="s">
        <v>48</v>
      </c>
      <c r="K9" s="22" t="s">
        <v>66</v>
      </c>
    </row>
    <row r="11" spans="1:11" ht="28.8" x14ac:dyDescent="0.3">
      <c r="A11" s="1" t="s">
        <v>26</v>
      </c>
      <c r="B11" s="17">
        <f ca="1">NOW()</f>
        <v>45535.815506597224</v>
      </c>
    </row>
    <row r="13" spans="1:11" ht="57.6" x14ac:dyDescent="0.3">
      <c r="A13" s="1" t="s">
        <v>18</v>
      </c>
      <c r="B13" s="1" t="s">
        <v>16</v>
      </c>
      <c r="C13" s="1" t="s">
        <v>17</v>
      </c>
      <c r="D13" s="1" t="s">
        <v>19</v>
      </c>
      <c r="E13" s="1" t="s">
        <v>20</v>
      </c>
      <c r="F13" s="1" t="s">
        <v>27</v>
      </c>
      <c r="G13" s="1" t="s">
        <v>35</v>
      </c>
    </row>
    <row r="14" spans="1:11" x14ac:dyDescent="0.3">
      <c r="A14" s="1" t="s">
        <v>6</v>
      </c>
      <c r="B14" s="25" t="s">
        <v>42</v>
      </c>
      <c r="C14" s="25" t="s">
        <v>44</v>
      </c>
      <c r="D14" s="26">
        <v>45154.583333333336</v>
      </c>
      <c r="E14" s="25">
        <v>9</v>
      </c>
      <c r="F14" s="27">
        <v>45155.333333333336</v>
      </c>
      <c r="G14" s="28">
        <v>30</v>
      </c>
    </row>
    <row r="15" spans="1:11" x14ac:dyDescent="0.3">
      <c r="A15" s="1" t="s">
        <v>7</v>
      </c>
      <c r="B15" s="25" t="s">
        <v>56</v>
      </c>
      <c r="C15" s="25" t="s">
        <v>83</v>
      </c>
      <c r="D15" s="26">
        <v>45191.458333333336</v>
      </c>
      <c r="E15" s="25">
        <v>3</v>
      </c>
      <c r="F15" s="27">
        <v>45192.3125</v>
      </c>
      <c r="G15" s="28">
        <v>45</v>
      </c>
    </row>
    <row r="16" spans="1:11" x14ac:dyDescent="0.3">
      <c r="A16" s="1" t="s">
        <v>8</v>
      </c>
      <c r="B16" s="25" t="s">
        <v>42</v>
      </c>
      <c r="C16" s="25" t="s">
        <v>57</v>
      </c>
      <c r="D16" s="26">
        <v>45202</v>
      </c>
      <c r="E16" s="25">
        <v>3</v>
      </c>
      <c r="F16" s="27">
        <v>45204.416666666664</v>
      </c>
      <c r="G16" s="28">
        <v>45</v>
      </c>
      <c r="I16" s="5"/>
      <c r="J16" s="7"/>
    </row>
    <row r="17" spans="1:9" x14ac:dyDescent="0.3">
      <c r="A17" s="1" t="s">
        <v>9</v>
      </c>
      <c r="B17" s="25" t="s">
        <v>42</v>
      </c>
      <c r="C17" s="25" t="s">
        <v>57</v>
      </c>
      <c r="D17" s="26">
        <v>45255.583333333336</v>
      </c>
      <c r="E17" s="25">
        <v>6</v>
      </c>
      <c r="F17" s="27">
        <v>45256.673611111109</v>
      </c>
      <c r="G17" s="28">
        <v>80</v>
      </c>
      <c r="I17" s="4"/>
    </row>
    <row r="18" spans="1:9" x14ac:dyDescent="0.3">
      <c r="A18" s="1" t="s">
        <v>10</v>
      </c>
      <c r="B18" s="25" t="s">
        <v>42</v>
      </c>
      <c r="C18" s="25" t="s">
        <v>44</v>
      </c>
      <c r="D18" s="26">
        <v>45272.3125</v>
      </c>
      <c r="E18" s="25">
        <v>5</v>
      </c>
      <c r="F18" s="27">
        <v>45275.229166666664</v>
      </c>
      <c r="G18" s="28">
        <v>65</v>
      </c>
    </row>
    <row r="19" spans="1:9" x14ac:dyDescent="0.3">
      <c r="A19" s="1" t="s">
        <v>11</v>
      </c>
      <c r="B19" s="25" t="s">
        <v>56</v>
      </c>
      <c r="C19" s="25" t="s">
        <v>83</v>
      </c>
      <c r="D19" s="26">
        <v>45293.34375</v>
      </c>
      <c r="E19" s="25">
        <v>6</v>
      </c>
      <c r="F19" s="27">
        <v>45295.375</v>
      </c>
      <c r="G19" s="28">
        <v>35</v>
      </c>
    </row>
    <row r="20" spans="1:9" x14ac:dyDescent="0.3">
      <c r="A20" s="1" t="s">
        <v>12</v>
      </c>
      <c r="B20" s="25" t="s">
        <v>56</v>
      </c>
      <c r="C20" s="25" t="s">
        <v>57</v>
      </c>
      <c r="D20" s="26">
        <v>45163.666666666664</v>
      </c>
      <c r="E20" s="25">
        <v>17</v>
      </c>
      <c r="F20" s="27">
        <v>45165.5</v>
      </c>
      <c r="G20" s="28">
        <v>60</v>
      </c>
    </row>
    <row r="21" spans="1:9" x14ac:dyDescent="0.3">
      <c r="A21" s="1" t="s">
        <v>13</v>
      </c>
      <c r="B21" s="25" t="s">
        <v>42</v>
      </c>
      <c r="C21" s="25" t="s">
        <v>44</v>
      </c>
      <c r="D21" s="26">
        <v>45186.75</v>
      </c>
      <c r="E21" s="25">
        <v>12</v>
      </c>
      <c r="F21" s="27">
        <v>45189.25</v>
      </c>
      <c r="G21" s="28">
        <v>75</v>
      </c>
    </row>
    <row r="22" spans="1:9" x14ac:dyDescent="0.3">
      <c r="A22" s="1" t="s">
        <v>14</v>
      </c>
      <c r="B22" s="25" t="s">
        <v>56</v>
      </c>
      <c r="C22" s="25" t="s">
        <v>44</v>
      </c>
      <c r="D22" s="26">
        <v>45209.5625</v>
      </c>
      <c r="E22" s="25">
        <v>8</v>
      </c>
      <c r="F22" s="27">
        <v>45211.333333333336</v>
      </c>
      <c r="G22" s="28">
        <v>89</v>
      </c>
    </row>
    <row r="23" spans="1:9" x14ac:dyDescent="0.3">
      <c r="A23" s="1" t="s">
        <v>15</v>
      </c>
      <c r="B23" s="25" t="s">
        <v>42</v>
      </c>
      <c r="C23" s="29" t="s">
        <v>83</v>
      </c>
      <c r="D23" s="26">
        <v>45178.125</v>
      </c>
      <c r="E23" s="25">
        <v>7</v>
      </c>
      <c r="F23" s="27">
        <v>45184.354166666664</v>
      </c>
      <c r="G23" s="28">
        <v>31</v>
      </c>
    </row>
    <row r="30" spans="1:9" x14ac:dyDescent="0.3">
      <c r="D30" s="4"/>
      <c r="E30" s="4"/>
    </row>
  </sheetData>
  <phoneticPr fontId="1" type="noConversion"/>
  <dataValidations count="8">
    <dataValidation type="list" allowBlank="1" showInputMessage="1" showErrorMessage="1" sqref="B6:K6" xr:uid="{7AD942C6-0BEF-4C4C-BED0-2938339583B4}">
      <formula1>"Female, Male, Non-Binary"</formula1>
    </dataValidation>
    <dataValidation type="whole" operator="greaterThanOrEqual" allowBlank="1" showInputMessage="1" showErrorMessage="1" error="Minumum of 5 digits." sqref="B5:K5" xr:uid="{2A90A30F-70D8-4719-92CB-79FB07E8EBFF}">
      <formula1>5</formula1>
    </dataValidation>
    <dataValidation type="list" allowBlank="1" showInputMessage="1" showErrorMessage="1" sqref="B9:K9" xr:uid="{93A73390-5DA0-4FA1-ABAE-DECBD716AA1B}">
      <formula1>"Deluxe Residence, Deluxe Residence Plus, Ultra Deluxe Residence"</formula1>
    </dataValidation>
    <dataValidation type="list" allowBlank="1" showInputMessage="1" showErrorMessage="1" sqref="B14:B23" xr:uid="{E93B202F-C2BA-4F53-820B-F729AE9EA534}">
      <formula1>"Yes, No"</formula1>
    </dataValidation>
    <dataValidation type="list" allowBlank="1" showInputMessage="1" showErrorMessage="1" sqref="C14:C23" xr:uid="{6AE0F0D5-C51E-4B43-9388-A63BA724254A}">
      <formula1>"Party, Business, Relax"</formula1>
    </dataValidation>
    <dataValidation type="whole" operator="greaterThan" allowBlank="1" showInputMessage="1" showErrorMessage="1" sqref="E14:E24" xr:uid="{A6FE858F-2C64-43D5-A53D-52ECBCF98A19}">
      <formula1>0</formula1>
    </dataValidation>
    <dataValidation type="time" operator="greaterThan" allowBlank="1" showInputMessage="1" showErrorMessage="1" error="Time to take tour need to be greater than Move-in date." sqref="F14:F23" xr:uid="{2FE17EF1-84BB-46A0-8112-5D403E2B229E}">
      <formula1>D14</formula1>
    </dataValidation>
    <dataValidation type="whole" allowBlank="1" showInputMessage="1" showErrorMessage="1" error="Tour is between 30 and 120 minutes." sqref="G14:G23" xr:uid="{497A6A9B-561E-4D8F-A613-35CFC2E606C3}">
      <formula1>30</formula1>
      <formula2>120</formula2>
    </dataValidation>
  </dataValidations>
  <hyperlinks>
    <hyperlink ref="B7" r:id="rId1" xr:uid="{55FFA1A7-B62F-4FB6-A18B-4955AF46A919}"/>
    <hyperlink ref="H7" r:id="rId2" xr:uid="{55E2B3D4-BB51-4B28-B720-73634747A0B8}"/>
    <hyperlink ref="C7" r:id="rId3" xr:uid="{A224A57D-D607-414B-A0EB-BD9AB7922647}"/>
    <hyperlink ref="D7" r:id="rId4" xr:uid="{F977CB38-966F-4812-A833-8900DC232180}"/>
    <hyperlink ref="E7" r:id="rId5" xr:uid="{C6614665-4F86-4F8F-8AE9-B23F38434819}"/>
    <hyperlink ref="F7" r:id="rId6" xr:uid="{17D462F9-3322-4D53-A20C-8478D82253E1}"/>
    <hyperlink ref="G7" r:id="rId7" xr:uid="{5EE4E069-AA5F-4EBE-BD7C-8DB07859AEE3}"/>
    <hyperlink ref="I7" r:id="rId8" xr:uid="{373A6553-76DB-462A-950B-4901716090DB}"/>
    <hyperlink ref="J7" r:id="rId9" xr:uid="{80BEB785-AA41-4F8E-9A25-EB8CC17ECEF8}"/>
    <hyperlink ref="K7" r:id="rId10" xr:uid="{B3BF8E20-C860-4C4B-BF31-CDB556070E96}"/>
  </hyperlinks>
  <pageMargins left="0.7" right="0.7" top="0.75" bottom="0.75" header="0.3" footer="0.3"/>
  <pageSetup scale="39" fitToHeight="0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590C-8646-4A11-88E1-BA933CF483E0}">
  <sheetPr>
    <pageSetUpPr fitToPage="1"/>
  </sheetPr>
  <dimension ref="A1:N26"/>
  <sheetViews>
    <sheetView tabSelected="1" zoomScale="70" zoomScaleNormal="70" workbookViewId="0">
      <selection activeCell="K25" sqref="K25"/>
    </sheetView>
  </sheetViews>
  <sheetFormatPr defaultRowHeight="14.4" x14ac:dyDescent="0.3"/>
  <cols>
    <col min="1" max="1" width="10.77734375" customWidth="1"/>
    <col min="2" max="2" width="20.109375" bestFit="1" customWidth="1"/>
    <col min="3" max="3" width="17.88671875" bestFit="1" customWidth="1"/>
    <col min="4" max="4" width="18.88671875" bestFit="1" customWidth="1"/>
    <col min="5" max="5" width="25.109375" bestFit="1" customWidth="1"/>
    <col min="6" max="6" width="18.6640625" bestFit="1" customWidth="1"/>
    <col min="7" max="7" width="16.21875" bestFit="1" customWidth="1"/>
    <col min="8" max="9" width="17.6640625" bestFit="1" customWidth="1"/>
    <col min="10" max="10" width="17.88671875" bestFit="1" customWidth="1"/>
    <col min="11" max="11" width="23.21875" bestFit="1" customWidth="1"/>
  </cols>
  <sheetData>
    <row r="1" spans="1:11" x14ac:dyDescent="0.3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 x14ac:dyDescent="0.3">
      <c r="A2" s="1" t="s">
        <v>22</v>
      </c>
      <c r="B2" s="11">
        <f ca="1">(NOW()-'Basic Info'!B4)/365</f>
        <v>26.97929771594368</v>
      </c>
      <c r="C2" s="11">
        <f ca="1">(NOW()-'Basic Info'!C4)/365</f>
        <v>20.588770699200911</v>
      </c>
      <c r="D2" s="11">
        <f ca="1">(NOW()-'Basic Info'!D4)/365</f>
        <v>25.513088526445969</v>
      </c>
      <c r="E2" s="11">
        <f ca="1">(NOW()-'Basic Info'!E4)/365</f>
        <v>22.337907717212072</v>
      </c>
      <c r="F2" s="11">
        <f ca="1">(NOW()-'Basic Info'!F4)/365</f>
        <v>26.257902072869104</v>
      </c>
      <c r="G2" s="11">
        <f ca="1">(NOW()-'Basic Info'!G4)/365</f>
        <v>31.082481601027403</v>
      </c>
      <c r="H2" s="11">
        <f ca="1">(NOW()-'Basic Info'!H4)/365</f>
        <v>34.689905497526638</v>
      </c>
      <c r="I2" s="11">
        <f ca="1">(NOW()-'Basic Info'!I4)/365</f>
        <v>8.5857959084855455</v>
      </c>
      <c r="J2" s="11">
        <f ca="1">(NOW()-'Basic Info'!J4)/365</f>
        <v>36.851281068302903</v>
      </c>
      <c r="K2" s="11">
        <f ca="1">(NOW()-'Basic Info'!K4)/365</f>
        <v>28.084207247907162</v>
      </c>
    </row>
    <row r="3" spans="1:11" x14ac:dyDescent="0.3">
      <c r="A3" s="3" t="s">
        <v>23</v>
      </c>
      <c r="B3" s="12" t="str">
        <f ca="1">IF(B2&gt;18,"Yes","No")</f>
        <v>Yes</v>
      </c>
      <c r="C3" s="12" t="str">
        <f t="shared" ref="C3:K3" ca="1" si="0">IF(C2&gt;18,"Yes","No")</f>
        <v>Yes</v>
      </c>
      <c r="D3" s="12" t="str">
        <f t="shared" ca="1" si="0"/>
        <v>Yes</v>
      </c>
      <c r="E3" s="12" t="str">
        <f t="shared" ca="1" si="0"/>
        <v>Yes</v>
      </c>
      <c r="F3" s="12" t="str">
        <f t="shared" ca="1" si="0"/>
        <v>Yes</v>
      </c>
      <c r="G3" s="12" t="str">
        <f t="shared" ca="1" si="0"/>
        <v>Yes</v>
      </c>
      <c r="H3" s="12" t="str">
        <f t="shared" ca="1" si="0"/>
        <v>Yes</v>
      </c>
      <c r="I3" s="12" t="str">
        <f t="shared" ca="1" si="0"/>
        <v>No</v>
      </c>
      <c r="J3" s="12" t="str">
        <f t="shared" ca="1" si="0"/>
        <v>Yes</v>
      </c>
      <c r="K3" s="12" t="str">
        <f t="shared" ca="1" si="0"/>
        <v>Yes</v>
      </c>
    </row>
    <row r="4" spans="1:11" ht="43.2" x14ac:dyDescent="0.3">
      <c r="A4" s="1" t="s">
        <v>24</v>
      </c>
      <c r="B4" s="12">
        <f ca="1">IF('Basic Info'!B4,DATE(YEAR('Basic Info'!B4)+DATEDIF('Basic Info'!B4+1,TODAY(),"y")+1,MONTH('Basic Info'!B4),DAY('Basic Info'!B4))-TODAY(),"")</f>
        <v>15</v>
      </c>
      <c r="C4" s="12">
        <f ca="1">IF('Basic Info'!C4,DATE(YEAR('Basic Info'!C4)+DATEDIF('Basic Info'!C4+1,TODAY(),"y")+1,MONTH('Basic Info'!C4),DAY('Basic Info'!C4))-TODAY(),"")</f>
        <v>156</v>
      </c>
      <c r="D4" s="12">
        <f ca="1">IF('Basic Info'!D4,DATE(YEAR('Basic Info'!D4)+DATEDIF('Basic Info'!D4+1,TODAY(),"y")+1,MONTH('Basic Info'!D4),DAY('Basic Info'!D4))-TODAY(),"")</f>
        <v>185</v>
      </c>
      <c r="E4" s="12">
        <f ca="1">IF('Basic Info'!E4,DATE(YEAR('Basic Info'!E4)+DATEDIF('Basic Info'!E4+1,TODAY(),"y")+1,MONTH('Basic Info'!E4),DAY('Basic Info'!E4))-TODAY(),"")</f>
        <v>248</v>
      </c>
      <c r="F4" s="12">
        <f ca="1">IF('Basic Info'!F4,DATE(YEAR('Basic Info'!F4)+DATEDIF('Basic Info'!F4+1,TODAY(),"y")+1,MONTH('Basic Info'!F4),DAY('Basic Info'!F4))-TODAY(),"")</f>
        <v>278</v>
      </c>
      <c r="G4" s="12">
        <f ca="1">IF('Basic Info'!G4,DATE(YEAR('Basic Info'!G4)+DATEDIF('Basic Info'!G4+1,TODAY(),"y")+1,MONTH('Basic Info'!G4),DAY('Basic Info'!G4))-TODAY(),"")</f>
        <v>343</v>
      </c>
      <c r="H4" s="12">
        <f ca="1">IF('Basic Info'!H4,DATE(YEAR('Basic Info'!H4)+DATEDIF('Basic Info'!H4+1,TODAY(),"y")+1,MONTH('Basic Info'!H4),DAY('Basic Info'!H4))-TODAY(),"")</f>
        <v>123</v>
      </c>
      <c r="I4" s="12">
        <f ca="1">IF('Basic Info'!I4,DATE(YEAR('Basic Info'!I4)+DATEDIF('Basic Info'!I4+1,TODAY(),"y")+1,MONTH('Basic Info'!I4),DAY('Basic Info'!I4))-TODAY(),"")</f>
        <v>155</v>
      </c>
      <c r="J4" s="12">
        <f ca="1">IF('Basic Info'!J4,DATE(YEAR('Basic Info'!J4)+DATEDIF('Basic Info'!J4+1,TODAY(),"y")+1,MONTH('Basic Info'!J4),DAY('Basic Info'!J4))-TODAY(),"")</f>
        <v>65</v>
      </c>
      <c r="K4" s="12">
        <f ca="1">IF('Basic Info'!K4,DATE(YEAR('Basic Info'!K4)+DATEDIF('Basic Info'!K4+1,TODAY(),"y")+1,MONTH('Basic Info'!K4),DAY('Basic Info'!K4))-TODAY(),"")</f>
        <v>342</v>
      </c>
    </row>
    <row r="5" spans="1:11" ht="28.8" x14ac:dyDescent="0.3">
      <c r="A5" s="1" t="s">
        <v>25</v>
      </c>
      <c r="B5" s="13">
        <f>'Basic Info'!D14+'Basic Info'!E14</f>
        <v>45163.583333333336</v>
      </c>
      <c r="C5" s="13">
        <f>'Basic Info'!D15+'Basic Info'!E15</f>
        <v>45194.458333333336</v>
      </c>
      <c r="D5" s="13">
        <f>'Basic Info'!D16+'Basic Info'!E16</f>
        <v>45205</v>
      </c>
      <c r="E5" s="13">
        <f>'Basic Info'!D17+'Basic Info'!E17</f>
        <v>45261.583333333336</v>
      </c>
      <c r="F5" s="13">
        <f>'Basic Info'!D18+'Basic Info'!E18</f>
        <v>45277.3125</v>
      </c>
      <c r="G5" s="13">
        <f>'Basic Info'!D19+'Basic Info'!E19</f>
        <v>45299.34375</v>
      </c>
      <c r="H5" s="13">
        <f>'Basic Info'!D20+'Basic Info'!E20</f>
        <v>45180.666666666664</v>
      </c>
      <c r="I5" s="13">
        <f>'Basic Info'!D21+'Basic Info'!E21</f>
        <v>45198.75</v>
      </c>
      <c r="J5" s="13">
        <f>'Basic Info'!D22+'Basic Info'!E22</f>
        <v>45217.5625</v>
      </c>
      <c r="K5" s="13">
        <f>'Basic Info'!D23+'Basic Info'!E23</f>
        <v>45185.125</v>
      </c>
    </row>
    <row r="6" spans="1:11" x14ac:dyDescent="0.3">
      <c r="A6" s="1" t="s">
        <v>28</v>
      </c>
      <c r="B6" s="12" t="str">
        <f>CONCATENATE(UPPER(LEFT('Basic Info'!B3,1)),LOWER('Basic Info'!B2),'Basic Info'!B5)</f>
        <v>Bnathan65802</v>
      </c>
      <c r="C6" s="12" t="str">
        <f>CONCATENATE(UPPER(LEFT('Basic Info'!C3,1)),LOWER('Basic Info'!C2),'Basic Info'!C5)</f>
        <v>Cgurian65879</v>
      </c>
      <c r="D6" s="12" t="str">
        <f>CONCATENATE(UPPER(LEFT('Basic Info'!D3,1)),LOWER('Basic Info'!D2),'Basic Info'!D5)</f>
        <v>Pian45789</v>
      </c>
      <c r="E6" s="12" t="str">
        <f>CONCATENATE(UPPER(LEFT('Basic Info'!E3,1)),LOWER('Basic Info'!E2),'Basic Info'!E5)</f>
        <v>Afrederico65987</v>
      </c>
      <c r="F6" s="12" t="str">
        <f>CONCATENATE(UPPER(LEFT('Basic Info'!F3,1)),LOWER('Basic Info'!F2),'Basic Info'!F5)</f>
        <v>Plaura65894</v>
      </c>
      <c r="G6" s="12" t="str">
        <f>CONCATENATE(UPPER(LEFT('Basic Info'!G3,1)),LOWER('Basic Info'!G2),'Basic Info'!G5)</f>
        <v>Wnatalia94561</v>
      </c>
      <c r="H6" s="12" t="str">
        <f>CONCATENATE(UPPER(LEFT('Basic Info'!H3,1)),LOWER('Basic Info'!H2),'Basic Info'!H5)</f>
        <v>Famanda25648</v>
      </c>
      <c r="I6" s="12" t="str">
        <f>CONCATENATE(UPPER(LEFT('Basic Info'!I3,1)),LOWER('Basic Info'!I2),'Basic Info'!I5)</f>
        <v>Fmelissa32658</v>
      </c>
      <c r="J6" s="12" t="str">
        <f>CONCATENATE(UPPER(LEFT('Basic Info'!J3,1)),LOWER('Basic Info'!J2),'Basic Info'!J5)</f>
        <v>Polivia65847</v>
      </c>
      <c r="K6" s="12" t="str">
        <f>CONCATENATE(UPPER(LEFT('Basic Info'!K3,1)),LOWER('Basic Info'!K2),'Basic Info'!K5)</f>
        <v>Bgabriel78963</v>
      </c>
    </row>
    <row r="7" spans="1:11" x14ac:dyDescent="0.3">
      <c r="A7" s="1" t="s">
        <v>29</v>
      </c>
      <c r="B7" s="12" t="str">
        <f>CONCATENATE('Basic Info'!B8,RIGHT('Basic Info'!B5,3),LOWER('Basic Info'!B3))</f>
        <v>490805802bighetti</v>
      </c>
      <c r="C7" s="12" t="str">
        <f>CONCATENATE('Basic Info'!C8,RIGHT('Basic Info'!C5,3),LOWER('Basic Info'!C3))</f>
        <v>123456879collins</v>
      </c>
      <c r="D7" s="12" t="str">
        <f>CONCATENATE('Basic Info'!D8,RIGHT('Basic Info'!D5,3),LOWER('Basic Info'!D3))</f>
        <v>456789789pereira</v>
      </c>
      <c r="E7" s="12" t="str">
        <f>CONCATENATE('Basic Info'!E8,RIGHT('Basic Info'!E5,3),LOWER('Basic Info'!E3))</f>
        <v>123556987almeida</v>
      </c>
      <c r="F7" s="12" t="str">
        <f>CONCATENATE('Basic Info'!F8,RIGHT('Basic Info'!F5,3),LOWER('Basic Info'!F3))</f>
        <v>558897894pajiera</v>
      </c>
      <c r="G7" s="12" t="str">
        <f>CONCATENATE('Basic Info'!G8,RIGHT('Basic Info'!G5,3),LOWER('Basic Info'!G3))</f>
        <v>645235561west</v>
      </c>
      <c r="H7" s="12" t="str">
        <f>CONCATENATE('Basic Info'!H8,RIGHT('Basic Info'!H5,3),LOWER('Basic Info'!H3))</f>
        <v>123456648fualari</v>
      </c>
      <c r="I7" s="12" t="str">
        <f>CONCATENATE('Basic Info'!I8,RIGHT('Basic Info'!I5,3),LOWER('Basic Info'!I3))</f>
        <v>456780658furlan</v>
      </c>
      <c r="J7" s="12" t="str">
        <f>CONCATENATE('Basic Info'!J8,RIGHT('Basic Info'!J5,3),LOWER('Basic Info'!J3))</f>
        <v>231564847palito</v>
      </c>
      <c r="K7" s="12" t="str">
        <f>CONCATENATE('Basic Info'!K8,RIGHT('Basic Info'!K5,3),LOWER('Basic Info'!K3))</f>
        <v>897521963bonvivan</v>
      </c>
    </row>
    <row r="11" spans="1:11" x14ac:dyDescent="0.3">
      <c r="A11" s="6" t="s">
        <v>36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</row>
    <row r="12" spans="1:11" x14ac:dyDescent="0.3">
      <c r="A12" s="2" t="s">
        <v>37</v>
      </c>
      <c r="B12" s="14">
        <f>'Basic Info'!$F$14</f>
        <v>45155.333333333336</v>
      </c>
      <c r="C12" s="14">
        <f>'Basic Info'!$F$15</f>
        <v>45192.3125</v>
      </c>
      <c r="D12" s="14">
        <f>'Basic Info'!$F$16</f>
        <v>45204.416666666664</v>
      </c>
      <c r="E12" s="14">
        <f>'Basic Info'!$F$17</f>
        <v>45256.673611111109</v>
      </c>
      <c r="F12" s="14">
        <f>'Basic Info'!$F$18</f>
        <v>45275.229166666664</v>
      </c>
      <c r="G12" s="14">
        <f>'Basic Info'!$F$19</f>
        <v>45295.375</v>
      </c>
      <c r="H12" s="14">
        <f>'Basic Info'!$F$20</f>
        <v>45165.5</v>
      </c>
      <c r="I12" s="14">
        <f>'Basic Info'!$F$21</f>
        <v>45189.25</v>
      </c>
      <c r="J12" s="14">
        <f>'Basic Info'!$F$22</f>
        <v>45211.333333333336</v>
      </c>
      <c r="K12" s="14">
        <f>'Basic Info'!$F$23</f>
        <v>45184.354166666664</v>
      </c>
    </row>
    <row r="13" spans="1:11" x14ac:dyDescent="0.3">
      <c r="A13" s="2" t="s">
        <v>38</v>
      </c>
      <c r="B13" s="14">
        <f>('Basic Info'!$F$14+TIME(0,'Basic Info'!$G$14,0))</f>
        <v>45155.354166666672</v>
      </c>
      <c r="C13" s="14">
        <f>('Basic Info'!$F$15+TIME(0,'Basic Info'!$G$15,0))</f>
        <v>45192.34375</v>
      </c>
      <c r="D13" s="14">
        <f>('Basic Info'!$F$16+TIME(0,'Basic Info'!$G$16,0))</f>
        <v>45204.447916666664</v>
      </c>
      <c r="E13" s="14">
        <f>('Basic Info'!$F$17+TIME(0,'Basic Info'!$G$17,0))</f>
        <v>45256.729166666664</v>
      </c>
      <c r="F13" s="14">
        <f>('Basic Info'!$F$18+TIME(0,'Basic Info'!$G$18,0))</f>
        <v>45275.274305555555</v>
      </c>
      <c r="G13" s="14">
        <f>('Basic Info'!$F$19+TIME(0,'Basic Info'!$G$19,0))</f>
        <v>45295.399305555555</v>
      </c>
      <c r="H13" s="14">
        <f>('Basic Info'!$F$20+TIME(0,'Basic Info'!$G$20,0))</f>
        <v>45165.541666666664</v>
      </c>
      <c r="I13" s="14">
        <f>('Basic Info'!$F$21+TIME(0,'Basic Info'!$G$21,0))</f>
        <v>45189.302083333336</v>
      </c>
      <c r="J13" s="14">
        <f>('Basic Info'!$F$22+TIME(0,'Basic Info'!$G$22,0))</f>
        <v>45211.395138888889</v>
      </c>
      <c r="K13" s="14">
        <f>('Basic Info'!$F$23+TIME(0,'Basic Info'!$G$23,0))</f>
        <v>45184.375694444439</v>
      </c>
    </row>
    <row r="15" spans="1:11" ht="28.8" x14ac:dyDescent="0.3">
      <c r="B15" s="1" t="s">
        <v>40</v>
      </c>
      <c r="C15" s="1" t="s">
        <v>41</v>
      </c>
      <c r="D15" s="1" t="s">
        <v>43</v>
      </c>
    </row>
    <row r="16" spans="1:11" ht="28.8" x14ac:dyDescent="0.3">
      <c r="A16" s="1" t="s">
        <v>39</v>
      </c>
      <c r="B16" s="21" t="s">
        <v>13</v>
      </c>
      <c r="C16" s="9" t="str">
        <f>VLOOKUP($B$16,'Basic Info'!$A$14:$G$23,2,TRUE)</f>
        <v>Yes</v>
      </c>
      <c r="D16" s="9" t="str">
        <f>VLOOKUP($B$16,'Basic Info'!$A$14:$G$23,3,TRUE)</f>
        <v>Business</v>
      </c>
    </row>
    <row r="18" spans="1:14" ht="43.2" x14ac:dyDescent="0.3">
      <c r="B18" s="1" t="s">
        <v>49</v>
      </c>
      <c r="C18" s="10" t="s">
        <v>50</v>
      </c>
      <c r="D18" s="1" t="s">
        <v>58</v>
      </c>
      <c r="E18" s="1" t="s">
        <v>84</v>
      </c>
      <c r="F18" s="1" t="s">
        <v>85</v>
      </c>
      <c r="G18" s="1" t="s">
        <v>96</v>
      </c>
      <c r="H18" s="1" t="s">
        <v>86</v>
      </c>
      <c r="I18" s="1" t="s">
        <v>88</v>
      </c>
      <c r="J18" s="1" t="s">
        <v>89</v>
      </c>
      <c r="K18" s="1" t="s">
        <v>90</v>
      </c>
    </row>
    <row r="19" spans="1:14" ht="28.8" x14ac:dyDescent="0.3">
      <c r="A19" s="1" t="s">
        <v>45</v>
      </c>
      <c r="B19" s="15">
        <f ca="1">AVERAGE(B2:K2)</f>
        <v>26.097063805492144</v>
      </c>
      <c r="C19" s="8">
        <f ca="1">MEDIAN(B2:K2)</f>
        <v>26.618599894406394</v>
      </c>
      <c r="D19" s="16">
        <f ca="1">AVERAGEIF(B2:K2,"&gt;18",B2:K2)</f>
        <v>28.042760238492875</v>
      </c>
      <c r="E19" s="16">
        <f ca="1">AVERAGEIFS(B2:K2,B2:K2,"&gt;23",B4:K4,"&lt;100")</f>
        <v>31.915289392123292</v>
      </c>
      <c r="F19" s="8">
        <f ca="1">MAX(B2:K2)</f>
        <v>36.851281068302903</v>
      </c>
      <c r="G19" s="8">
        <f ca="1">MIN(B2:K2)</f>
        <v>8.5857959084855455</v>
      </c>
      <c r="H19" s="9">
        <f>COUNTIF('Basic Info'!B14:B23,"Yes")</f>
        <v>6</v>
      </c>
      <c r="I19" s="16">
        <f ca="1">SUMIF(B2:K2,"&gt;18",B2:K2)</f>
        <v>252.38484214643586</v>
      </c>
      <c r="J19" s="9">
        <f ca="1">LARGE(B4:K4,1)</f>
        <v>343</v>
      </c>
      <c r="K19" s="9">
        <f ca="1">SMALL(B4:K4,2)</f>
        <v>65</v>
      </c>
    </row>
    <row r="21" spans="1:14" x14ac:dyDescent="0.3">
      <c r="B21" s="3" t="s">
        <v>6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3" t="s">
        <v>15</v>
      </c>
    </row>
    <row r="22" spans="1:14" ht="57.6" x14ac:dyDescent="0.3">
      <c r="A22" s="1" t="s">
        <v>87</v>
      </c>
      <c r="B22" s="9">
        <f ca="1">RANK(B2,$B$2:$K$2,0)</f>
        <v>5</v>
      </c>
      <c r="C22" s="9">
        <f t="shared" ref="C22:K22" ca="1" si="1">RANK(C2,$B$2:$K$2,0)</f>
        <v>9</v>
      </c>
      <c r="D22" s="9">
        <f t="shared" ca="1" si="1"/>
        <v>7</v>
      </c>
      <c r="E22" s="9">
        <f t="shared" ca="1" si="1"/>
        <v>8</v>
      </c>
      <c r="F22" s="9">
        <f t="shared" ca="1" si="1"/>
        <v>6</v>
      </c>
      <c r="G22" s="9">
        <f t="shared" ca="1" si="1"/>
        <v>3</v>
      </c>
      <c r="H22" s="9">
        <f t="shared" ca="1" si="1"/>
        <v>2</v>
      </c>
      <c r="I22" s="9">
        <f t="shared" ca="1" si="1"/>
        <v>10</v>
      </c>
      <c r="J22" s="9">
        <f t="shared" ca="1" si="1"/>
        <v>1</v>
      </c>
      <c r="K22" s="9">
        <f t="shared" ca="1" si="1"/>
        <v>4</v>
      </c>
    </row>
    <row r="24" spans="1:14" x14ac:dyDescent="0.3">
      <c r="B24" s="1" t="s">
        <v>92</v>
      </c>
      <c r="C24" s="2" t="s">
        <v>93</v>
      </c>
      <c r="D24" s="2" t="s">
        <v>94</v>
      </c>
      <c r="E24" s="3" t="s">
        <v>95</v>
      </c>
    </row>
    <row r="25" spans="1:14" ht="58.8" x14ac:dyDescent="0.4">
      <c r="A25" s="1" t="s">
        <v>91</v>
      </c>
      <c r="B25" s="21" t="s">
        <v>76</v>
      </c>
      <c r="C25" s="9" t="str">
        <f>HLOOKUP($B$25,'Basic Info'!$A$2:$K$9,2,FALSE)</f>
        <v>Furlan</v>
      </c>
      <c r="D25" s="9" t="str">
        <f>HLOOKUP($B$25,'Basic Info'!$A$2:$K$9,5,FALSE)</f>
        <v>Female</v>
      </c>
      <c r="E25" s="9">
        <f>HLOOKUP($B$25,'Basic Info'!$A$2:$K$9,7,FALSE)</f>
        <v>456780</v>
      </c>
      <c r="J25" s="19" t="s">
        <v>98</v>
      </c>
      <c r="K25" s="18" t="s">
        <v>97</v>
      </c>
    </row>
    <row r="26" spans="1:14" x14ac:dyDescent="0.3">
      <c r="N26" s="20"/>
    </row>
  </sheetData>
  <phoneticPr fontId="1" type="noConversion"/>
  <hyperlinks>
    <hyperlink ref="K25" location="'Basic Info'!A1" display="Click here to go to &quot;Basic Info&quot; tab." xr:uid="{41CA8399-4A7F-41B5-9CD1-523557139030}"/>
    <hyperlink ref="J25" location="Current_Time_and_Date" display="Current Time and Date" xr:uid="{E3C78086-F1AB-47AE-9670-E4E46CC5F010}"/>
  </hyperlinks>
  <pageMargins left="0.7" right="0.7" top="0.75" bottom="0.75" header="0.3" footer="0.3"/>
  <pageSetup scale="44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3EA08DB-0A0A-4995-9281-E15FEBBC4A65}">
          <x14:formula1>
            <xm:f>'Basic Info'!$A$14:$A$23</xm:f>
          </x14:formula1>
          <xm:sqref>B16</xm:sqref>
        </x14:dataValidation>
        <x14:dataValidation type="list" allowBlank="1" showInputMessage="1" showErrorMessage="1" xr:uid="{F49886A6-D5FE-465B-ACCE-AE960283240E}">
          <x14:formula1>
            <xm:f>'Basic Info'!$B$2:$K$2</xm:f>
          </x14:formula1>
          <xm:sqref>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Basic Info</vt:lpstr>
      <vt:lpstr>Specific Info</vt:lpstr>
      <vt:lpstr>Current_Time_and_Date</vt:lpstr>
      <vt:lpstr>'Basic Info'!Print_Area</vt:lpstr>
      <vt:lpstr>'Specific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2024-09-01T00:42:53Z</dcterms:created>
  <dcterms:modified xsi:type="dcterms:W3CDTF">2024-09-01T00:45:25Z</dcterms:modified>
</cp:coreProperties>
</file>