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nickb\PycharmProjectsD\NomonWeb\data_processing\"/>
    </mc:Choice>
  </mc:AlternateContent>
  <bookViews>
    <workbookView xWindow="0" yWindow="0" windowWidth="22536" windowHeight="10620" firstSheet="1" activeTab="3"/>
  </bookViews>
  <sheets>
    <sheet name="session2" sheetId="1" r:id="rId1"/>
    <sheet name="session5" sheetId="2" r:id="rId2"/>
    <sheet name="session9" sheetId="3" r:id="rId3"/>
    <sheet name="final" sheetId="4" r:id="rId4"/>
    <sheet name="Sheet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5" l="1"/>
  <c r="B18" i="5"/>
  <c r="L4" i="4"/>
  <c r="M4" i="4"/>
  <c r="N4" i="4"/>
  <c r="O4" i="4"/>
  <c r="P4" i="4"/>
  <c r="L3" i="4"/>
  <c r="G4" i="3"/>
  <c r="G5" i="3" s="1"/>
  <c r="L4" i="3"/>
  <c r="M4" i="3"/>
  <c r="N4" i="3"/>
  <c r="K4" i="3"/>
  <c r="H4" i="3"/>
  <c r="M3" i="4"/>
  <c r="N3" i="4"/>
  <c r="O3" i="4"/>
  <c r="P3" i="4"/>
  <c r="T4" i="1"/>
  <c r="O31" i="1"/>
  <c r="O32" i="1" s="1"/>
  <c r="K31" i="1"/>
  <c r="K32" i="1" s="1"/>
  <c r="L31" i="1"/>
  <c r="L32" i="1" s="1"/>
  <c r="M31" i="1"/>
  <c r="M32" i="1" s="1"/>
  <c r="N31" i="1"/>
  <c r="N32" i="1" s="1"/>
  <c r="J31" i="1"/>
  <c r="J32" i="1" s="1"/>
  <c r="K24" i="1"/>
  <c r="K25" i="1" s="1"/>
  <c r="L24" i="1"/>
  <c r="L25" i="1" s="1"/>
  <c r="M24" i="1"/>
  <c r="M25" i="1" s="1"/>
  <c r="N24" i="1"/>
  <c r="N25" i="1" s="1"/>
  <c r="J24" i="1"/>
  <c r="J25" i="1" s="1"/>
  <c r="P4" i="1"/>
  <c r="Q4" i="1"/>
  <c r="R4" i="1"/>
  <c r="S4" i="1"/>
  <c r="O4" i="1"/>
  <c r="L4" i="1"/>
  <c r="K4" i="1"/>
  <c r="J4" i="1"/>
  <c r="O22" i="2"/>
  <c r="P22" i="2"/>
  <c r="Q22" i="2"/>
  <c r="L22" i="2"/>
  <c r="I22" i="2"/>
  <c r="J22" i="2"/>
  <c r="K22" i="2"/>
  <c r="H22" i="2"/>
  <c r="P4" i="2"/>
  <c r="L4" i="2"/>
  <c r="M4" i="2"/>
  <c r="N4" i="2"/>
  <c r="O4" i="2"/>
  <c r="K4" i="2"/>
  <c r="H4" i="2"/>
  <c r="I22" i="3"/>
  <c r="G22" i="3"/>
  <c r="G23" i="3" s="1"/>
  <c r="H22" i="3"/>
  <c r="J22" i="3"/>
  <c r="K22" i="3"/>
  <c r="N22" i="3"/>
  <c r="O22" i="3"/>
  <c r="K29" i="1" l="1"/>
  <c r="K22" i="1"/>
  <c r="H23" i="3"/>
  <c r="J23" i="3"/>
  <c r="O23" i="3"/>
  <c r="N23" i="3"/>
  <c r="K23" i="3"/>
  <c r="I23" i="3"/>
  <c r="H5" i="3"/>
  <c r="K5" i="3"/>
  <c r="N5" i="3"/>
  <c r="M5" i="3"/>
  <c r="L5" i="3"/>
  <c r="T5" i="1"/>
  <c r="J5" i="1"/>
  <c r="P5" i="1"/>
  <c r="K5" i="1"/>
  <c r="Q5" i="1"/>
  <c r="L5" i="1"/>
  <c r="S5" i="1"/>
  <c r="R5" i="1"/>
  <c r="O5" i="1"/>
  <c r="L5" i="2"/>
  <c r="K23" i="2"/>
  <c r="J23" i="2"/>
  <c r="H23" i="2"/>
  <c r="L23" i="2"/>
  <c r="I23" i="2"/>
  <c r="P5" i="2"/>
  <c r="K5" i="2"/>
  <c r="O5" i="2"/>
  <c r="N5" i="2"/>
  <c r="O23" i="2"/>
  <c r="P23" i="2"/>
  <c r="M5" i="2"/>
  <c r="Q23" i="2"/>
  <c r="H5" i="2"/>
  <c r="P2" i="1" l="1"/>
  <c r="K2" i="1"/>
</calcChain>
</file>

<file path=xl/sharedStrings.xml><?xml version="1.0" encoding="utf-8"?>
<sst xmlns="http://schemas.openxmlformats.org/spreadsheetml/2006/main" count="530" uniqueCount="128">
  <si>
    <t>I like being able to track the clocks for selection, helps with timing</t>
  </si>
  <si>
    <t>Using this interface I enjoyed the fact that you had to press a letter three times to make sure that it received the input you were trying to give it. The bell was very useful so that I knew when I pressed the letter/word I wanted. It is a bit slow to communicate with, although very effective if the user gets used to it.</t>
  </si>
  <si>
    <t>the clocks were helpful in anticipating and I liked that the letters were arranged logically and with lots of word shortcuts in places I expected them.</t>
  </si>
  <si>
    <t>The word prediction was very good.</t>
  </si>
  <si>
    <t>It took me a few minutes to get familiar with the setup. In general, things were pretty straightforward and I did not make many mistakes. However, when I did make a mistake, it was costly to recover (the undo action takes time).</t>
  </si>
  <si>
    <t>The predictive typing is very helpful, the interface is easy to use and quick though intimidating at first.</t>
  </si>
  <si>
    <t>It was more intuitive to creating a statement, and felt like I could type quicker.</t>
  </si>
  <si>
    <t>Going back after a mistake takes awhile, even when hitting undo instead of backspace.</t>
  </si>
  <si>
    <t>I find this interface takes longer to "master" than the other one. It is fun trying to hit the green closest to when the hour hand crosses noon for the preferred letter/word, but can be frustrating when what you were hoping to choose turns black instead of blue or green. I find the hour hand can be hard to see. This time I might have struggled due to calibration issues rather than the interface primarily. I like that the letters/words are organized alphabetically rather than by popularity.This seems more intuitive to me for some reason.</t>
  </si>
  <si>
    <t>This interface was a lot more stressful because theres the temporal aspect of lining up the ding with the exact time the pointer passes the line on the clocks. I liked that there were a lot of autogenerated word completions, which made completing phrases faster.</t>
  </si>
  <si>
    <t>I like the word prediction a little better in this software. When its accurate, its pretty accurate. The main drawback comes if you make a mistake but you realize late (which is what happened to me), because its hard to backspace more than once or twice. I prefer the ABC layout because its easier to remember where to look for the next letter or prediction with less effort than the other software.</t>
  </si>
  <si>
    <t>I really like the clock mechanic and once you get the hang of it, its very easy to pick up on.</t>
  </si>
  <si>
    <t>Its sometimes confusing when the clock changes after the first input bc you get off rhythm. I like that you can do serial undo-s (instead of pressing undo undo-ing the first undo) since while undoing you might accidentally write another word.</t>
  </si>
  <si>
    <t>The first row at the top is fairly difficult to time correctly when there are no suggested words (such as for names of places that are unusual or not in English). I also find it hard to orient myself in regards to the following letters (for example, when typing "across," I had to search for the next letters since they are not in ABC or QWERTY order).</t>
  </si>
  <si>
    <t>I like the word predictions, easy to make mistake, long wait time to correct</t>
  </si>
  <si>
    <t>Word prediction was impressive.</t>
  </si>
  <si>
    <t>it's slow to type letter by letter so when trying to type foreign/proper nouns, it can feel really long. The word prediction at the top is pretty accurate and is really helpful (also the slow speed for the first row/column was good)</t>
  </si>
  <si>
    <t>I think having more suggested words is definitely helpful (compared to the other interface). Without the word suggestions, I think the interface is a bit slower since a lot of time is spent waiting for the correct row/value to be highlighted. However, I like that this seemed to lessen the mental load for me. For example, while the highlighted row/box was moving, I was able to plan out what I wanted to do next so I was rarely scrambling to find the next word in the interface. With the clocks, I had to focus entirely on the clock so I couldn't plan ahead.</t>
  </si>
  <si>
    <t>This keyboard is more accurate but it feels slower than keyboard a. Waiting can feel more frustrating with this one.</t>
  </si>
  <si>
    <t>I like that this format is not stressful, I find the clocks very stressful. I feel it is easier to locate letters and the word that I wanted to type.</t>
  </si>
  <si>
    <t>I felt I could take my time and correct errors without stress. It is nice to have the option to select a full word with space, or type in the word letter by letter, depending on where I was on the keyboard.</t>
  </si>
  <si>
    <t>I like that the letters don't move, and that the suggested words are all in one location.</t>
  </si>
  <si>
    <t>I like the bell sound and the option to change scan speed. I disliked how long it took to clear a selection if you made a mistake.</t>
  </si>
  <si>
    <t>The expanded options for autocomplete on the top row are helpful, but their organization by theoretical usefulness rather than alphabetical made it hard to parse whether I wanted one of them quickly (as opposed to the larger margin for error in Keyboard A with autocomplete options for each letter). Same goes for the letters themselves; felt like a learning curve to find the letter I needed.</t>
  </si>
  <si>
    <t>It was kind of painful to wait that long for the bar to get to the letter/word that I wanted.</t>
  </si>
  <si>
    <t>I liked he failsafe of having to select a letter multiple times, but with the opportunity to do so quickly rather than waiting for the columns to cycle as in Keyboard B,</t>
  </si>
  <si>
    <t>I definitely liked the scrolling function and that if you make a mistake on the row it sends you back up to the top.</t>
  </si>
  <si>
    <t>lots of options for word predictions</t>
  </si>
  <si>
    <t>I like how easy it is to finish words because of the suggestions.</t>
  </si>
  <si>
    <t xml:space="preserve">I liked how easy it was to correct a mistake if you made one. </t>
  </si>
  <si>
    <t>I like the clock interface a lot more now that I have had some practice. Initially, it was very complicated since there was so much on the screen, but now that I am more accustomed to it and have more or less memorized the letter placements, it seems much easier to keep track of things. The word predictions work pretty well, but I think I still prefer the predictions in the row/col interface since they are easier to quickly read/access. This interface is much more enjoyable now that I have more practice and I increased the speed.</t>
  </si>
  <si>
    <t>The repeated confirmation of a single letter was both helpful to correct any mistakes that occurred with one mis-click. The same feature also annoying because making progress seemed slower, for we had to do multiple clicks for one letter.</t>
  </si>
  <si>
    <t>I like this interface better than the other keyboard because it doesn't take so long to get to the letter or word you would like because the clock resets at a random position every time you click a letter or word.</t>
  </si>
  <si>
    <t>I feel less hurried knowing that if I 'miss' a rotation on a clock, it won't take long for it to come around or deselect anything until I act.</t>
  </si>
  <si>
    <t>My accuracy and speed have improved and now I'm satisfied with typing using this interface. It's actually fun trying to land right at noon on the letter or word I'm trying to type. I find that I pay closer attention to what I'm typing without the bell sound. I prefer to turn it down.</t>
  </si>
  <si>
    <t>I like that it has a lot of the words  so I dont need to type all letters. I dont like trying to find the  apostrophe which is close in appearance to other markings.</t>
  </si>
  <si>
    <t xml:space="preserve">This keyboard gives me more of a sense of agency than the other, I like that. </t>
  </si>
  <si>
    <t>While I like both keyboards, I like that with this one it's easier to quickly jump to the next letter and that next to the letter there are word selections.</t>
  </si>
  <si>
    <t xml:space="preserve">I like to use of highlighting color to indicate likely choices. I was able to find a rhythm with this keyboard. </t>
  </si>
  <si>
    <t xml:space="preserve">I liked that with this one because you have multiple tries to get your clock, it doesn't feel as high pressure to have to get it right on the first try, but I also feel like i'm moving a lot more with this clock keyboard which is more physically tiring. </t>
  </si>
  <si>
    <t>I initially had a hard time speeding up the clocks in earlier sessions, but I found it to be more successful this time around. Perhaps it's because I've had practice.</t>
  </si>
  <si>
    <t>Like - Getting better at accuracy so can move faster. Dislike - Takes 3 attempts to confirm letter or word.</t>
  </si>
  <si>
    <t>I liked the word prediction, it was very helpful in making quick progress through "simpler" sentences. When the word started with a less common letter, such as b or d, etc., typing got more difficult as we had longer wait times before we could get word prediction to quick in.,</t>
  </si>
  <si>
    <t>I like the words at the top</t>
  </si>
  <si>
    <t>The bell sound is more helpful using this interface. Perhaps it's because the selection doesn't turn bright green like with the clocks. I felt I typed very slowly, but I also chose not to increase the speed at which the cursor moved. I felt I typed particularly slowly due to the waiting time from when I selected the incorrect row and when the cursor resumed moving vertically down the rows.,</t>
  </si>
  <si>
    <t>Initially I thought this interface was less stressful and all around more enjoyable to use than the clock keyboard but now that i'm more used to the clock keyboard, i'm starting to see the drawbacks of this one, which is that if I select a wrong row, there's a lot of dead time where i'm just waiting for the row to finish scanning twice, and I feel really unproductive. Conversely, getting to take breaks is kind of calming, but if I really needed to type something quickly and efficiently I would be frustrated.</t>
  </si>
  <si>
    <t>At first I wasn't too sure about the letters being in most commonly used order. But now after going through the keyboard a couple of times, I think it's a brilliant idea! It allows for the sentence to be completed quickly or for words to come together faster!</t>
  </si>
  <si>
    <t>I've definitely gotten better at using this keyboard. Maybe it's just me, but it seems the word prediction is also a bit better too, for phrases that commonly go together. I'm still getting used to memorizing the layout of the keyboard, but I am starting to understand it better now!</t>
  </si>
  <si>
    <t>I like the adjustable speed options. Still feels like a waiting game sometimes.</t>
  </si>
  <si>
    <t>I dislike when i miss a row it takes a long time to wait for it to come around again  but if i speed it up i have more misses.</t>
  </si>
  <si>
    <t>I like that you can adjust the speed and that it has a certain structure to it and you can time correctly when the letter you want will be highlighted.</t>
  </si>
  <si>
    <t>I like that the general speed can be set separately from the speed for the first row/entry. I also really like that there are many word suggestions at the top -- they can greatly increase the typing speed of "normal" phrases (i.e. phrases without gibberish/typos). Finally, I like that the undo button is right near the top -- it makes fixing mistakes very quick and easy.</t>
  </si>
  <si>
    <t>I liked that you can adjust the scan speeds. I didn't like that the letters were randomly organized.</t>
  </si>
  <si>
    <t>I like the prediction text, it is annoying to go back and fix a mistake though.</t>
  </si>
  <si>
    <t>It definitely seems a lot faster to write with this keyboard. I like the fact that you aren't wasting your time when typing less frequently used letter. It sometimes can get a little tiring making constant clicks.,</t>
  </si>
  <si>
    <t xml:space="preserve">I like that this interface has lots of room for suggestions so typing feels faster, and there's less down time waiting for the clock to come around for each letter. </t>
  </si>
  <si>
    <t>I like how the predictive words are organized by the next letter you might be typing.</t>
  </si>
  <si>
    <t>I think I would like more contrast in the alphabet. Maybe a bigger font.</t>
  </si>
  <si>
    <t>I think I figured out that there is some kind of rhythm if you pick the right clock that lets you rapidly pick that letter or word. It seems that the faster clocks are actually easier to get the hang of.</t>
  </si>
  <si>
    <t>What I like about this keyboard, is that it gives more full word options since you can pick any of the letters. There's here's less down time (waiting for the right row to highlight).</t>
  </si>
  <si>
    <t>This keyboard almost has a rhythm to its usage; you're never waiting for more than one clock rotation before you make a selection, but you have the ability to wait a rotation without it feeling like you've messed up. There's simultaneously not enough waiting time for me to lose too much focus on an individual task.</t>
  </si>
  <si>
    <t>I liked predictable locations of letters and words, if I missed a chance to activate next time around came quickly not too much waiting. I disliked not being able to see the difference between blue and black easily and if it turned black I didnt know the fated way to correct that.</t>
  </si>
  <si>
    <t>I like how easy it is to select each letter, due to the selection of one not being dependent on something else, like selecting a row.</t>
  </si>
  <si>
    <t>I don't like how the clocks start over at a random spot every time you press it because it catches you off guard and if it starts really close to the top then you have to wait for it to come back around the next time</t>
  </si>
  <si>
    <t>At the speed I'm at when there's no options in the predictive row I don't have time to select the first row of letters before the selection bar scrolls down.</t>
  </si>
  <si>
    <t>Word prediction was good.</t>
  </si>
  <si>
    <t>Once you get an idea of timings and such, it's very easy to plan out how to type things and get faster at it.</t>
  </si>
  <si>
    <t>It feels really slow to type with this keyboard and this slowness can amount to frustration. It's definitely easier on the physical and mental stress since there's more time in between each head tilts.</t>
  </si>
  <si>
    <t>This way of typing is a lot more straight-forward than the clocks, and there is a lot less to focus on. This makes it much easier (less cognitive load), but I think that it can be a little slow. As I use this interface more and more, I feel like I need to keep increasing the speed.</t>
  </si>
  <si>
    <t>I like that you can change the speed after each sentence, it is not as tedious as the clock keyboard</t>
  </si>
  <si>
    <t>I find it frustrating how long it takes wait for a row to scan through twice if accidentally hit. Even with the scan speed up it's annoying.</t>
  </si>
  <si>
    <t>response</t>
  </si>
  <si>
    <t>Once you learn the count times between the letters it makes it easier to not have as many mistakes</t>
  </si>
  <si>
    <t>This keyboard feels like more of a chore than Keyboard A.</t>
  </si>
  <si>
    <t>did not likethat the second line comes and goes so fast I always missed selecting it.</t>
  </si>
  <si>
    <t>word completions</t>
  </si>
  <si>
    <t>downtime</t>
  </si>
  <si>
    <t>I disliked that one wrong move makes the scanner lock onto a row or select a letter, where the other one required more precision on the temporal aspect. This creates a huge frustration when typing.</t>
  </si>
  <si>
    <t>agency</t>
  </si>
  <si>
    <t>frustration</t>
  </si>
  <si>
    <t>rythym</t>
  </si>
  <si>
    <t>layout</t>
  </si>
  <si>
    <t>error correction</t>
  </si>
  <si>
    <t xml:space="preserve">I like the word prediction. Waiting two sweeps felt like for ever when I made mistakes. </t>
  </si>
  <si>
    <t>Easy to navigate and select</t>
  </si>
  <si>
    <t>mechanics</t>
  </si>
  <si>
    <t>speed</t>
  </si>
  <si>
    <t>This interface is nice due to the pauses on the highlighted rows and columns, giving adequate time.</t>
  </si>
  <si>
    <t>Nomon</t>
  </si>
  <si>
    <t>I liked that Keyboard A is more forgiving with errors, faster to type, and less downtime waiting for scanning.</t>
  </si>
  <si>
    <t>I feel like I have more agency and can type faster with keyboard a.</t>
  </si>
  <si>
    <t>I think it gives more flexibility as you can select any letter at any given time, without waiting for the right row to highlight. I also like how for each letter it gives a selection of words so it's easier to find the right word.</t>
  </si>
  <si>
    <t>I think the clocks allow the user to correct their mistakes more quickly, which cuts down on a lot of waiting time. The grid you need to learn a bit more like the layout and how to count between rows and columns, but I think they are equally good choices. It just depends on the person perhaps</t>
  </si>
  <si>
    <t>Keyboard A is more forgiving due to the ability to select things quickly or choose not to select without the seeming penalty of Keyboard B's long cycle time. It's alphabetical layout is also more intuitive; alphabetical wouldn't necessarily work for Keyboard B functionally, but the combination of that layout and cycling method make Keyboard A my preference overall.</t>
  </si>
  <si>
    <t>It feels like you can type a lot quicker and doesn't seem to drag on as Keyboard B does.</t>
  </si>
  <si>
    <t>Location of things and timing is predictable. seems faster and easier to correct than B. Spend lots of time with B waiting not much idle time with A.</t>
  </si>
  <si>
    <t xml:space="preserve">The clocks felt more user friendly, by being both more user friendly and faster to navigate. </t>
  </si>
  <si>
    <t>I feel as if this method is more accurate and it is faster than the other. it doesn't take as long for the clock to spin around so you can press the key that you would like. more efficient</t>
  </si>
  <si>
    <t xml:space="preserve">I think, over time, I would be much faster on A. </t>
  </si>
  <si>
    <t>theme 1</t>
  </si>
  <si>
    <t>theme 2</t>
  </si>
  <si>
    <t>theme 3</t>
  </si>
  <si>
    <t xml:space="preserve"> rythym</t>
  </si>
  <si>
    <t>tone 1</t>
  </si>
  <si>
    <t>tone 2</t>
  </si>
  <si>
    <t>tone 3</t>
  </si>
  <si>
    <t>+</t>
  </si>
  <si>
    <t>-</t>
  </si>
  <si>
    <t>I liked using words instead of letters. The order of the 'keyboard' was not intuitive but hopefully learnable.</t>
  </si>
  <si>
    <t>preferred</t>
  </si>
  <si>
    <t>theme 4</t>
  </si>
  <si>
    <t>tone 4</t>
  </si>
  <si>
    <t>count</t>
  </si>
  <si>
    <t>percent</t>
  </si>
  <si>
    <t>NEGATIVE</t>
  </si>
  <si>
    <t>POSITIVE</t>
  </si>
  <si>
    <t>misc</t>
  </si>
  <si>
    <t>%</t>
  </si>
  <si>
    <t>RCS</t>
  </si>
  <si>
    <t>Initially, I strongly preferred Keyboard B since it was immediately easy to use. However, as I had more time to practice both interfaces, I became a lot more comfortable with both of them. I still think I slightly prefer Keyboard B because it is easier for me (a little less cognitive load), but that is only true when I am able to adjust the cursor speed upward and there are not a lot of out-of-vocabulary words in the phrases. For me, Keyboard B shines when the words in the phrase are easily predictable and the speed of the cursor is higher (~3), otherwise it can seem cumbersome and slow.</t>
  </si>
  <si>
    <t>Unlike the row/col interface, all letters are always accessible. This means that phrases with less common letters (e.g. 'b' or 'z') can be easier and quicker to type (especially when the word of interest is irregular or a typo and doesn't show up as a suggested word). However, this comes at a cost since the interface is more cluttered and there is a lot of information on the screen that users need to pay attention to.</t>
  </si>
  <si>
    <t>age</t>
  </si>
  <si>
    <t>gender</t>
  </si>
  <si>
    <t>university</t>
  </si>
  <si>
    <t>F</t>
  </si>
  <si>
    <t>Y</t>
  </si>
  <si>
    <t>N</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</si>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</sst>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000000"/>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1" fillId="0" borderId="0" xfId="0" quotePrefix="1" applyFont="1" applyAlignment="1">
      <alignment vertical="center"/>
    </xf>
    <xf numFmtId="0" fontId="2" fillId="0" borderId="0" xfId="0" applyFont="1"/>
    <xf numFmtId="0" fontId="2" fillId="0" borderId="0" xfId="0" applyFont="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E37" sqref="E37"/>
    </sheetView>
  </sheetViews>
  <sheetFormatPr defaultRowHeight="15.6" x14ac:dyDescent="0.3"/>
  <cols>
    <col min="1" max="1" width="41.21875" style="3" customWidth="1"/>
    <col min="2" max="2" width="18" style="5" bestFit="1" customWidth="1"/>
    <col min="3" max="3" width="7" style="3" bestFit="1" customWidth="1"/>
    <col min="4" max="4" width="18" style="3" bestFit="1" customWidth="1"/>
    <col min="5" max="5" width="7" style="3" bestFit="1" customWidth="1"/>
    <col min="6" max="6" width="16.33203125" style="3" bestFit="1" customWidth="1"/>
    <col min="7" max="7" width="7" style="3" bestFit="1" customWidth="1"/>
    <col min="8" max="9" width="8.88671875" style="3"/>
    <col min="10" max="10" width="16.33203125" style="3" bestFit="1" customWidth="1"/>
    <col min="11" max="11" width="10.44140625" style="3" bestFit="1" customWidth="1"/>
    <col min="12" max="12" width="11" style="3" bestFit="1" customWidth="1"/>
    <col min="13" max="13" width="15.77734375" style="3" bestFit="1" customWidth="1"/>
    <col min="14" max="14" width="10.6640625" style="3" bestFit="1" customWidth="1"/>
    <col min="15" max="15" width="18" style="3" bestFit="1" customWidth="1"/>
    <col min="16" max="18" width="8.88671875" style="3"/>
    <col min="19" max="19" width="10.6640625" style="3" bestFit="1" customWidth="1"/>
    <col min="20" max="20" width="15.77734375" style="3" bestFit="1" customWidth="1"/>
    <col min="21" max="16384" width="8.88671875" style="3"/>
  </cols>
  <sheetData>
    <row r="1" spans="1:20" ht="16.2" thickBot="1" x14ac:dyDescent="0.35">
      <c r="B1" s="5" t="s">
        <v>99</v>
      </c>
      <c r="C1" s="3" t="s">
        <v>103</v>
      </c>
      <c r="D1" s="3" t="s">
        <v>100</v>
      </c>
      <c r="E1" s="3" t="s">
        <v>104</v>
      </c>
      <c r="F1" s="3" t="s">
        <v>101</v>
      </c>
      <c r="G1" s="3" t="s">
        <v>105</v>
      </c>
      <c r="I1" s="4"/>
      <c r="J1" s="4">
        <v>14</v>
      </c>
      <c r="K1" s="4"/>
      <c r="L1" s="4"/>
      <c r="M1" s="4"/>
    </row>
    <row r="2" spans="1:20" x14ac:dyDescent="0.3">
      <c r="A2" s="2" t="s">
        <v>9</v>
      </c>
      <c r="B2" s="5" t="s">
        <v>75</v>
      </c>
      <c r="C2" s="3" t="s">
        <v>106</v>
      </c>
      <c r="D2" s="3" t="s">
        <v>79</v>
      </c>
      <c r="E2" s="3" t="s">
        <v>107</v>
      </c>
      <c r="I2" s="6"/>
      <c r="J2" s="7" t="s">
        <v>114</v>
      </c>
      <c r="K2" s="7">
        <f>SUM(J5:L5)</f>
        <v>42</v>
      </c>
      <c r="L2" s="8"/>
      <c r="M2" s="4"/>
      <c r="N2" s="6"/>
      <c r="O2" s="7" t="s">
        <v>115</v>
      </c>
      <c r="P2" s="7">
        <f>SUM(O5:S5)</f>
        <v>106</v>
      </c>
      <c r="Q2" s="7"/>
      <c r="R2" s="7"/>
      <c r="S2" s="7"/>
      <c r="T2" s="8"/>
    </row>
    <row r="3" spans="1:20" x14ac:dyDescent="0.3">
      <c r="A3" s="1" t="s">
        <v>10</v>
      </c>
      <c r="B3" s="5" t="s">
        <v>81</v>
      </c>
      <c r="C3" s="3" t="s">
        <v>106</v>
      </c>
      <c r="D3" s="5" t="s">
        <v>75</v>
      </c>
      <c r="E3" s="3" t="s">
        <v>106</v>
      </c>
      <c r="F3" s="4" t="s">
        <v>82</v>
      </c>
      <c r="G3" s="3" t="s">
        <v>107</v>
      </c>
      <c r="I3" s="9"/>
      <c r="J3" s="4" t="s">
        <v>82</v>
      </c>
      <c r="K3" s="4" t="s">
        <v>102</v>
      </c>
      <c r="L3" s="10" t="s">
        <v>79</v>
      </c>
      <c r="M3" s="4"/>
      <c r="N3" s="9"/>
      <c r="O3" s="4" t="s">
        <v>75</v>
      </c>
      <c r="P3" s="4" t="s">
        <v>81</v>
      </c>
      <c r="Q3" s="4" t="s">
        <v>78</v>
      </c>
      <c r="R3" s="4" t="s">
        <v>86</v>
      </c>
      <c r="S3" s="4" t="s">
        <v>85</v>
      </c>
      <c r="T3" s="10" t="s">
        <v>82</v>
      </c>
    </row>
    <row r="4" spans="1:20" x14ac:dyDescent="0.3">
      <c r="A4" s="1" t="s">
        <v>11</v>
      </c>
      <c r="B4" s="5" t="s">
        <v>85</v>
      </c>
      <c r="C4" s="3" t="s">
        <v>106</v>
      </c>
      <c r="I4" s="9" t="s">
        <v>112</v>
      </c>
      <c r="J4" s="4">
        <f>COUNTIFS($B2:$B16, J3, $C2:$C16, "=-") + COUNTIFS($D2:$D16, J3, $E2:$E16, "=-")+ COUNTIFS($F2:$F16, J3, $G2:$G16, "=-")</f>
        <v>3</v>
      </c>
      <c r="K4" s="4">
        <f t="shared" ref="K4" si="0">COUNTIFS($B2:$B16, K3, $C2:$C16, "=-") + COUNTIFS($D2:$D16, K3, $E2:$E16, "=-")+ COUNTIFS($F2:$F16, K3, $G2:$G16, "=-")</f>
        <v>1</v>
      </c>
      <c r="L4" s="10">
        <f>COUNTIFS($B2:$B16, L3, $C2:$C16, "=-") + COUNTIFS($D2:$D16, L3, $E2:$E16, "=-")+ COUNTIFS($F2:$F16, L3, $G2:$G16, "=-")</f>
        <v>2</v>
      </c>
      <c r="M4" s="4"/>
      <c r="N4" s="9" t="s">
        <v>112</v>
      </c>
      <c r="O4" s="4">
        <f>COUNTIFS($B2:$B16, O3, $C2:$C16, "=+") + COUNTIFS($D2:$D16, O3, $E2:$E16, "=+")+ COUNTIFS($F2:$F16, O3, $G2:$G16, "=+")</f>
        <v>6</v>
      </c>
      <c r="P4" s="4">
        <f t="shared" ref="P4:T4" si="1">COUNTIFS($B2:$B16, P3, $C2:$C16, "=+") + COUNTIFS($D2:$D16, P3, $E2:$E16, "=+")+ COUNTIFS($F2:$F16, P3, $G2:$G16, "=+")</f>
        <v>3</v>
      </c>
      <c r="Q4" s="4">
        <f t="shared" si="1"/>
        <v>2</v>
      </c>
      <c r="R4" s="4">
        <f t="shared" si="1"/>
        <v>1</v>
      </c>
      <c r="S4" s="4">
        <f t="shared" si="1"/>
        <v>3</v>
      </c>
      <c r="T4" s="10">
        <f>COUNTIFS($B2:$B16, T3, $C2:$C16, "=+") + COUNTIFS($D2:$D16, T3, $E2:$E16, "=+")+ COUNTIFS($F2:$F16, T3, $G2:$G16, "=+")</f>
        <v>1</v>
      </c>
    </row>
    <row r="5" spans="1:20" ht="16.2" thickBot="1" x14ac:dyDescent="0.35">
      <c r="A5" s="1" t="s">
        <v>0</v>
      </c>
      <c r="B5" s="5" t="s">
        <v>85</v>
      </c>
      <c r="C5" s="3" t="s">
        <v>106</v>
      </c>
      <c r="I5" s="11" t="s">
        <v>117</v>
      </c>
      <c r="J5" s="12">
        <f>ROUND(J4/$J$1*100, 0)</f>
        <v>21</v>
      </c>
      <c r="K5" s="12">
        <f t="shared" ref="K5:L5" si="2">ROUND(K4/$J$1*100, 0)</f>
        <v>7</v>
      </c>
      <c r="L5" s="13">
        <f t="shared" si="2"/>
        <v>14</v>
      </c>
      <c r="M5" s="4"/>
      <c r="N5" s="11" t="s">
        <v>117</v>
      </c>
      <c r="O5" s="12">
        <f>ROUND(O4/$J$1*100, 0)</f>
        <v>43</v>
      </c>
      <c r="P5" s="12">
        <f t="shared" ref="P5:T5" si="3">ROUND(P4/$J$1*100, 0)</f>
        <v>21</v>
      </c>
      <c r="Q5" s="12">
        <f t="shared" si="3"/>
        <v>14</v>
      </c>
      <c r="R5" s="12">
        <f t="shared" si="3"/>
        <v>7</v>
      </c>
      <c r="S5" s="12">
        <f t="shared" si="3"/>
        <v>21</v>
      </c>
      <c r="T5" s="13">
        <f t="shared" si="3"/>
        <v>7</v>
      </c>
    </row>
    <row r="6" spans="1:20" x14ac:dyDescent="0.3">
      <c r="A6" s="1" t="s">
        <v>1</v>
      </c>
      <c r="B6" s="5" t="s">
        <v>78</v>
      </c>
      <c r="C6" s="3" t="s">
        <v>106</v>
      </c>
      <c r="I6" s="4"/>
      <c r="J6" s="4"/>
      <c r="K6" s="4"/>
      <c r="L6" s="4"/>
      <c r="M6" s="4"/>
    </row>
    <row r="7" spans="1:20" x14ac:dyDescent="0.3">
      <c r="A7" s="1" t="s">
        <v>3</v>
      </c>
      <c r="B7" s="5" t="s">
        <v>75</v>
      </c>
      <c r="C7" s="3" t="s">
        <v>106</v>
      </c>
      <c r="I7" s="4"/>
      <c r="J7" s="4"/>
      <c r="K7" s="4"/>
      <c r="L7" s="4"/>
      <c r="M7" s="4"/>
    </row>
    <row r="8" spans="1:20" x14ac:dyDescent="0.3">
      <c r="A8" s="1" t="s">
        <v>2</v>
      </c>
      <c r="B8" s="5" t="s">
        <v>81</v>
      </c>
      <c r="C8" s="3" t="s">
        <v>106</v>
      </c>
      <c r="D8" s="5" t="s">
        <v>75</v>
      </c>
      <c r="E8" s="3" t="s">
        <v>106</v>
      </c>
      <c r="I8" s="4"/>
      <c r="J8" s="4"/>
      <c r="K8" s="4"/>
      <c r="L8" s="4"/>
      <c r="M8" s="4"/>
    </row>
    <row r="9" spans="1:20" x14ac:dyDescent="0.3">
      <c r="A9" s="1" t="s">
        <v>4</v>
      </c>
      <c r="B9" s="4" t="s">
        <v>82</v>
      </c>
      <c r="C9" s="3" t="s">
        <v>107</v>
      </c>
    </row>
    <row r="10" spans="1:20" x14ac:dyDescent="0.3">
      <c r="A10" s="1" t="s">
        <v>12</v>
      </c>
      <c r="B10" s="4" t="s">
        <v>82</v>
      </c>
      <c r="C10" s="3" t="s">
        <v>106</v>
      </c>
      <c r="D10" s="3" t="s">
        <v>102</v>
      </c>
      <c r="E10" s="3" t="s">
        <v>107</v>
      </c>
    </row>
    <row r="11" spans="1:20" x14ac:dyDescent="0.3">
      <c r="A11" s="1" t="s">
        <v>5</v>
      </c>
      <c r="B11" s="5" t="s">
        <v>75</v>
      </c>
      <c r="C11" s="3" t="s">
        <v>106</v>
      </c>
      <c r="D11" s="3" t="s">
        <v>85</v>
      </c>
      <c r="E11" s="3" t="s">
        <v>106</v>
      </c>
    </row>
    <row r="12" spans="1:20" x14ac:dyDescent="0.3">
      <c r="A12" s="1" t="s">
        <v>6</v>
      </c>
      <c r="B12" s="5" t="s">
        <v>86</v>
      </c>
      <c r="C12" s="3" t="s">
        <v>106</v>
      </c>
    </row>
    <row r="13" spans="1:20" x14ac:dyDescent="0.3">
      <c r="A13" s="1" t="s">
        <v>7</v>
      </c>
      <c r="B13" s="4" t="s">
        <v>82</v>
      </c>
      <c r="C13" s="3" t="s">
        <v>107</v>
      </c>
    </row>
    <row r="14" spans="1:20" x14ac:dyDescent="0.3">
      <c r="A14" s="1" t="s">
        <v>8</v>
      </c>
      <c r="B14" s="5" t="s">
        <v>75</v>
      </c>
      <c r="C14" s="3" t="s">
        <v>106</v>
      </c>
      <c r="D14" s="3" t="s">
        <v>79</v>
      </c>
      <c r="E14" s="3" t="s">
        <v>107</v>
      </c>
      <c r="F14" s="3" t="s">
        <v>81</v>
      </c>
      <c r="G14" s="3" t="s">
        <v>106</v>
      </c>
    </row>
    <row r="15" spans="1:20" x14ac:dyDescent="0.3">
      <c r="A15" s="1" t="s">
        <v>25</v>
      </c>
      <c r="B15" s="5" t="s">
        <v>78</v>
      </c>
      <c r="C15" s="3" t="s">
        <v>106</v>
      </c>
    </row>
    <row r="16" spans="1:20" x14ac:dyDescent="0.3">
      <c r="A16" s="1"/>
    </row>
    <row r="17" spans="1:17" x14ac:dyDescent="0.3">
      <c r="A17" s="1"/>
    </row>
    <row r="18" spans="1:17" x14ac:dyDescent="0.3">
      <c r="A18" s="1"/>
    </row>
    <row r="19" spans="1:17" x14ac:dyDescent="0.3">
      <c r="A19" s="1"/>
    </row>
    <row r="20" spans="1:17" x14ac:dyDescent="0.3">
      <c r="A20" s="1"/>
    </row>
    <row r="21" spans="1:17" ht="16.2" thickBot="1" x14ac:dyDescent="0.35">
      <c r="A21" s="1"/>
      <c r="H21" s="4"/>
      <c r="I21" s="4"/>
      <c r="J21" s="4">
        <v>14</v>
      </c>
      <c r="K21" s="4"/>
      <c r="L21" s="4"/>
      <c r="M21" s="4"/>
      <c r="N21" s="4"/>
    </row>
    <row r="22" spans="1:17" x14ac:dyDescent="0.3">
      <c r="A22" s="1" t="s">
        <v>87</v>
      </c>
      <c r="B22" s="5" t="s">
        <v>85</v>
      </c>
      <c r="C22" s="3" t="s">
        <v>106</v>
      </c>
      <c r="H22" s="4"/>
      <c r="I22" s="6"/>
      <c r="J22" s="7" t="s">
        <v>114</v>
      </c>
      <c r="K22" s="7">
        <f>SUM(J25:N25)</f>
        <v>63</v>
      </c>
      <c r="L22" s="7"/>
      <c r="M22" s="7"/>
      <c r="N22" s="8"/>
    </row>
    <row r="23" spans="1:17" x14ac:dyDescent="0.3">
      <c r="A23" s="2" t="s">
        <v>13</v>
      </c>
      <c r="B23" s="5" t="s">
        <v>81</v>
      </c>
      <c r="C23" s="3" t="s">
        <v>107</v>
      </c>
      <c r="H23" s="4"/>
      <c r="I23" s="9"/>
      <c r="J23" s="4" t="s">
        <v>82</v>
      </c>
      <c r="K23" s="4" t="s">
        <v>76</v>
      </c>
      <c r="L23" s="4" t="s">
        <v>81</v>
      </c>
      <c r="M23" s="4" t="s">
        <v>85</v>
      </c>
      <c r="N23" s="10" t="s">
        <v>86</v>
      </c>
    </row>
    <row r="24" spans="1:17" x14ac:dyDescent="0.3">
      <c r="A24" s="2" t="s">
        <v>26</v>
      </c>
      <c r="B24" s="5" t="s">
        <v>85</v>
      </c>
      <c r="C24" s="3" t="s">
        <v>106</v>
      </c>
      <c r="H24" s="4"/>
      <c r="I24" s="9" t="s">
        <v>112</v>
      </c>
      <c r="J24" s="4">
        <f>COUNTIFS($B22:$B37, J23, $C22:$C37, "=-") + COUNTIFS($D22:$D37, J23, $E22:$E37, "=-")+ COUNTIFS($F22:$F37, J23, $G22:$G37, "=-")</f>
        <v>2</v>
      </c>
      <c r="K24" s="4">
        <f t="shared" ref="K24:N24" si="4">COUNTIFS($B22:$B37, K23, $C22:$C37, "=-") + COUNTIFS($D22:$D37, K23, $E22:$E37, "=-")+ COUNTIFS($F22:$F37, K23, $G22:$G37, "=-")</f>
        <v>3</v>
      </c>
      <c r="L24" s="4">
        <f t="shared" si="4"/>
        <v>3</v>
      </c>
      <c r="M24" s="4">
        <f t="shared" si="4"/>
        <v>0</v>
      </c>
      <c r="N24" s="10">
        <f t="shared" si="4"/>
        <v>1</v>
      </c>
    </row>
    <row r="25" spans="1:17" ht="16.2" thickBot="1" x14ac:dyDescent="0.35">
      <c r="A25" s="2" t="s">
        <v>14</v>
      </c>
      <c r="B25" s="5" t="s">
        <v>75</v>
      </c>
      <c r="C25" s="3" t="s">
        <v>106</v>
      </c>
      <c r="D25" s="3" t="s">
        <v>82</v>
      </c>
      <c r="E25" s="3" t="s">
        <v>107</v>
      </c>
      <c r="F25" s="3" t="s">
        <v>76</v>
      </c>
      <c r="G25" s="3" t="s">
        <v>107</v>
      </c>
      <c r="H25" s="4"/>
      <c r="I25" s="11" t="s">
        <v>117</v>
      </c>
      <c r="J25" s="12">
        <f>ROUND(J24/$J$21*100, 0)</f>
        <v>14</v>
      </c>
      <c r="K25" s="12">
        <f t="shared" ref="K25:N25" si="5">ROUND(K24/$J$21*100, 0)</f>
        <v>21</v>
      </c>
      <c r="L25" s="12">
        <f t="shared" si="5"/>
        <v>21</v>
      </c>
      <c r="M25" s="12">
        <f t="shared" si="5"/>
        <v>0</v>
      </c>
      <c r="N25" s="13">
        <f t="shared" si="5"/>
        <v>7</v>
      </c>
    </row>
    <row r="26" spans="1:17" x14ac:dyDescent="0.3">
      <c r="A26" s="2" t="s">
        <v>24</v>
      </c>
      <c r="B26" s="5" t="s">
        <v>76</v>
      </c>
      <c r="C26" s="3" t="s">
        <v>107</v>
      </c>
      <c r="H26" s="4"/>
      <c r="I26" s="4"/>
      <c r="J26" s="4"/>
      <c r="K26" s="4"/>
      <c r="L26" s="4"/>
      <c r="M26" s="4"/>
      <c r="N26" s="4"/>
    </row>
    <row r="27" spans="1:17" x14ac:dyDescent="0.3">
      <c r="A27" s="2" t="s">
        <v>15</v>
      </c>
      <c r="B27" s="5" t="s">
        <v>75</v>
      </c>
      <c r="C27" s="3" t="s">
        <v>106</v>
      </c>
      <c r="H27" s="4"/>
      <c r="I27" s="4"/>
      <c r="J27" s="4"/>
      <c r="K27" s="4"/>
      <c r="L27" s="4"/>
      <c r="M27" s="4"/>
      <c r="N27" s="4"/>
    </row>
    <row r="28" spans="1:17" ht="16.2" thickBot="1" x14ac:dyDescent="0.35">
      <c r="A28" s="2" t="s">
        <v>108</v>
      </c>
      <c r="B28" s="5" t="s">
        <v>81</v>
      </c>
      <c r="C28" s="3" t="s">
        <v>107</v>
      </c>
      <c r="D28" s="3" t="s">
        <v>75</v>
      </c>
      <c r="E28" s="3" t="s">
        <v>106</v>
      </c>
      <c r="H28" s="4"/>
      <c r="I28" s="4"/>
      <c r="J28" s="4"/>
      <c r="K28" s="4"/>
      <c r="L28" s="4"/>
      <c r="M28" s="4"/>
      <c r="N28" s="4"/>
      <c r="O28" s="4"/>
      <c r="P28" s="4"/>
      <c r="Q28" s="4"/>
    </row>
    <row r="29" spans="1:17" x14ac:dyDescent="0.3">
      <c r="A29" s="2" t="s">
        <v>16</v>
      </c>
      <c r="B29" s="5" t="s">
        <v>75</v>
      </c>
      <c r="C29" s="3" t="s">
        <v>106</v>
      </c>
      <c r="D29" s="3" t="s">
        <v>76</v>
      </c>
      <c r="E29" s="3" t="s">
        <v>107</v>
      </c>
      <c r="H29" s="4"/>
      <c r="I29" s="6"/>
      <c r="J29" s="7" t="s">
        <v>115</v>
      </c>
      <c r="K29" s="7">
        <f>SUM(J32:O32)</f>
        <v>92</v>
      </c>
      <c r="L29" s="7"/>
      <c r="M29" s="7"/>
      <c r="N29" s="7"/>
      <c r="O29" s="8"/>
      <c r="P29" s="4"/>
      <c r="Q29" s="4"/>
    </row>
    <row r="30" spans="1:17" x14ac:dyDescent="0.3">
      <c r="A30" s="2" t="s">
        <v>17</v>
      </c>
      <c r="B30" s="5" t="s">
        <v>75</v>
      </c>
      <c r="C30" s="3" t="s">
        <v>106</v>
      </c>
      <c r="D30" s="3" t="s">
        <v>76</v>
      </c>
      <c r="E30" s="3" t="s">
        <v>106</v>
      </c>
      <c r="H30" s="4"/>
      <c r="I30" s="9"/>
      <c r="J30" s="4" t="s">
        <v>82</v>
      </c>
      <c r="K30" s="4" t="s">
        <v>78</v>
      </c>
      <c r="L30" s="4" t="s">
        <v>79</v>
      </c>
      <c r="M30" s="4" t="s">
        <v>81</v>
      </c>
      <c r="N30" s="4" t="s">
        <v>85</v>
      </c>
      <c r="O30" s="10" t="s">
        <v>75</v>
      </c>
      <c r="P30" s="4"/>
      <c r="Q30" s="4"/>
    </row>
    <row r="31" spans="1:17" x14ac:dyDescent="0.3">
      <c r="A31" s="2" t="s">
        <v>18</v>
      </c>
      <c r="B31" s="5" t="s">
        <v>75</v>
      </c>
      <c r="C31" s="3" t="s">
        <v>106</v>
      </c>
      <c r="D31" s="3" t="s">
        <v>86</v>
      </c>
      <c r="E31" s="3" t="s">
        <v>107</v>
      </c>
      <c r="H31" s="4"/>
      <c r="I31" s="9" t="s">
        <v>112</v>
      </c>
      <c r="J31" s="4">
        <f>COUNTIFS($B22:$B37, J30, $C22:$C37, "=+") + COUNTIFS($D22:$D37, J30, $E22:$E37, "=+")+ COUNTIFS($F22:$F37, J30, $G22:$G37, "=+")</f>
        <v>1</v>
      </c>
      <c r="K31" s="4">
        <f t="shared" ref="K31:O31" si="6">COUNTIFS($B22:$B37, K30, $C22:$C37, "=+") + COUNTIFS($D22:$D37, K30, $E22:$E37, "=+")+ COUNTIFS($F22:$F37, K30, $G22:$G37, "=+")</f>
        <v>1</v>
      </c>
      <c r="L31" s="4">
        <f t="shared" si="6"/>
        <v>1</v>
      </c>
      <c r="M31" s="4">
        <f t="shared" si="6"/>
        <v>1</v>
      </c>
      <c r="N31" s="4">
        <f t="shared" si="6"/>
        <v>2</v>
      </c>
      <c r="O31" s="10">
        <f>COUNTIFS($B22:$B37, O30, $C22:$C37, "=+") + COUNTIFS($D22:$D37, O30, $E22:$E37, "=+")+ COUNTIFS($F22:$F37, O30, $G22:$G37, "=+")</f>
        <v>7</v>
      </c>
      <c r="P31" s="4"/>
      <c r="Q31" s="4"/>
    </row>
    <row r="32" spans="1:17" ht="16.2" thickBot="1" x14ac:dyDescent="0.35">
      <c r="A32" s="2" t="s">
        <v>19</v>
      </c>
      <c r="B32" s="5" t="s">
        <v>79</v>
      </c>
      <c r="C32" s="3" t="s">
        <v>106</v>
      </c>
      <c r="H32" s="4"/>
      <c r="I32" s="11" t="s">
        <v>117</v>
      </c>
      <c r="J32" s="12">
        <f>ROUND(J31/$J$21*100, 0)</f>
        <v>7</v>
      </c>
      <c r="K32" s="12">
        <f t="shared" ref="K32:O32" si="7">ROUND(K31/$J$21*100, 0)</f>
        <v>7</v>
      </c>
      <c r="L32" s="12">
        <f t="shared" si="7"/>
        <v>7</v>
      </c>
      <c r="M32" s="12">
        <f t="shared" si="7"/>
        <v>7</v>
      </c>
      <c r="N32" s="12">
        <f t="shared" si="7"/>
        <v>14</v>
      </c>
      <c r="O32" s="13">
        <f t="shared" si="7"/>
        <v>50</v>
      </c>
      <c r="P32" s="4"/>
      <c r="Q32" s="4"/>
    </row>
    <row r="33" spans="1:17" x14ac:dyDescent="0.3">
      <c r="A33" s="2" t="s">
        <v>20</v>
      </c>
      <c r="B33" s="5" t="s">
        <v>82</v>
      </c>
      <c r="C33" s="3" t="s">
        <v>106</v>
      </c>
      <c r="D33" s="3" t="s">
        <v>78</v>
      </c>
      <c r="E33" s="3" t="s">
        <v>106</v>
      </c>
      <c r="H33" s="4"/>
      <c r="I33" s="4"/>
      <c r="J33" s="4"/>
      <c r="K33" s="4"/>
      <c r="L33" s="4"/>
      <c r="M33" s="4"/>
      <c r="N33" s="4"/>
      <c r="O33" s="4"/>
      <c r="P33" s="4"/>
      <c r="Q33" s="4"/>
    </row>
    <row r="34" spans="1:17" x14ac:dyDescent="0.3">
      <c r="A34" s="2" t="s">
        <v>21</v>
      </c>
      <c r="B34" s="5" t="s">
        <v>81</v>
      </c>
      <c r="C34" s="3" t="s">
        <v>106</v>
      </c>
      <c r="D34" s="3" t="s">
        <v>75</v>
      </c>
      <c r="E34" s="3" t="s">
        <v>106</v>
      </c>
      <c r="H34" s="4"/>
      <c r="I34" s="4"/>
      <c r="J34" s="4"/>
      <c r="K34" s="4"/>
      <c r="L34" s="4"/>
      <c r="M34" s="4"/>
      <c r="N34" s="4"/>
      <c r="O34" s="4"/>
      <c r="P34" s="4"/>
      <c r="Q34" s="4"/>
    </row>
    <row r="35" spans="1:17" x14ac:dyDescent="0.3">
      <c r="A35" s="2" t="s">
        <v>22</v>
      </c>
      <c r="B35" s="5" t="s">
        <v>82</v>
      </c>
      <c r="C35" s="3" t="s">
        <v>107</v>
      </c>
      <c r="H35" s="4"/>
      <c r="I35" s="4"/>
      <c r="J35" s="4"/>
      <c r="K35" s="4"/>
      <c r="L35" s="4"/>
      <c r="M35" s="4"/>
      <c r="N35" s="4"/>
      <c r="O35" s="4"/>
      <c r="P35" s="4"/>
      <c r="Q35" s="4"/>
    </row>
    <row r="36" spans="1:17" x14ac:dyDescent="0.3">
      <c r="A36" s="2" t="s">
        <v>23</v>
      </c>
      <c r="B36" s="5" t="s">
        <v>81</v>
      </c>
      <c r="C36" s="3" t="s">
        <v>107</v>
      </c>
      <c r="D36" s="3" t="s">
        <v>75</v>
      </c>
      <c r="E36" s="3" t="s">
        <v>107</v>
      </c>
    </row>
    <row r="37" spans="1:17" x14ac:dyDescent="0.3">
      <c r="A37" s="2"/>
    </row>
    <row r="38" spans="1:17" x14ac:dyDescent="0.3">
      <c r="A38" s="1"/>
    </row>
    <row r="39" spans="1:17" x14ac:dyDescent="0.3">
      <c r="A39" s="1"/>
    </row>
    <row r="40" spans="1:17" x14ac:dyDescent="0.3">
      <c r="A40" s="1"/>
    </row>
    <row r="41" spans="1:17" x14ac:dyDescent="0.3">
      <c r="A41" s="1"/>
    </row>
    <row r="42" spans="1:17" x14ac:dyDescent="0.3">
      <c r="A42" s="1"/>
    </row>
    <row r="43" spans="1:17" x14ac:dyDescent="0.3">
      <c r="A43" s="1"/>
    </row>
    <row r="44" spans="1:17" x14ac:dyDescent="0.3">
      <c r="A44" s="1"/>
    </row>
    <row r="45" spans="1:17" x14ac:dyDescent="0.3">
      <c r="A45" s="1"/>
    </row>
    <row r="46" spans="1:17" x14ac:dyDescent="0.3">
      <c r="A46" s="1"/>
    </row>
    <row r="47" spans="1:17" x14ac:dyDescent="0.3">
      <c r="A47" s="1"/>
    </row>
    <row r="48" spans="1:17" x14ac:dyDescent="0.3">
      <c r="A48" s="1"/>
    </row>
    <row r="49" spans="1:1" x14ac:dyDescent="0.3">
      <c r="A49" s="1"/>
    </row>
    <row r="50" spans="1:1" x14ac:dyDescent="0.3">
      <c r="A50" s="1"/>
    </row>
    <row r="51" spans="1:1" x14ac:dyDescent="0.3">
      <c r="A51"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E32" sqref="E32"/>
    </sheetView>
  </sheetViews>
  <sheetFormatPr defaultRowHeight="15.6" x14ac:dyDescent="0.3"/>
  <cols>
    <col min="1" max="1" width="67.21875" style="3" customWidth="1"/>
    <col min="2" max="2" width="18" style="5" bestFit="1" customWidth="1"/>
    <col min="3" max="3" width="8.88671875" style="3"/>
    <col min="4" max="4" width="15.77734375" style="3" bestFit="1" customWidth="1"/>
    <col min="5" max="5" width="8.88671875" style="3"/>
    <col min="6" max="6" width="10.44140625" style="3" bestFit="1" customWidth="1"/>
    <col min="7" max="7" width="8.88671875" style="3"/>
    <col min="8" max="8" width="18" style="3" bestFit="1" customWidth="1"/>
    <col min="9" max="9" width="6.88671875" style="3" bestFit="1" customWidth="1"/>
    <col min="10" max="10" width="11" style="3" bestFit="1" customWidth="1"/>
    <col min="11" max="11" width="18" style="3" bestFit="1" customWidth="1"/>
    <col min="12" max="12" width="7.33203125" style="3" bestFit="1" customWidth="1"/>
    <col min="13" max="13" width="7.5546875" style="3" bestFit="1" customWidth="1"/>
    <col min="14" max="16" width="15.77734375" style="3" bestFit="1" customWidth="1"/>
    <col min="17" max="18" width="18" style="3" bestFit="1" customWidth="1"/>
    <col min="19" max="16384" width="8.88671875" style="3"/>
  </cols>
  <sheetData>
    <row r="1" spans="1:19" ht="16.2" thickBot="1" x14ac:dyDescent="0.35">
      <c r="B1" s="5" t="s">
        <v>99</v>
      </c>
      <c r="C1" s="3" t="s">
        <v>103</v>
      </c>
      <c r="D1" s="3" t="s">
        <v>100</v>
      </c>
      <c r="E1" s="3" t="s">
        <v>104</v>
      </c>
      <c r="G1" s="4"/>
      <c r="H1" s="4">
        <v>14</v>
      </c>
      <c r="I1" s="4"/>
    </row>
    <row r="2" spans="1:19" x14ac:dyDescent="0.3">
      <c r="A2" s="1" t="s">
        <v>39</v>
      </c>
      <c r="B2" s="5" t="s">
        <v>78</v>
      </c>
      <c r="C2" s="3" t="s">
        <v>106</v>
      </c>
      <c r="G2" s="6"/>
      <c r="H2" s="8" t="s">
        <v>114</v>
      </c>
      <c r="I2" s="4"/>
      <c r="J2" s="6"/>
      <c r="K2" s="7" t="s">
        <v>115</v>
      </c>
      <c r="L2" s="7"/>
      <c r="M2" s="7"/>
      <c r="N2" s="7"/>
      <c r="O2" s="7"/>
      <c r="P2" s="8"/>
    </row>
    <row r="3" spans="1:19" x14ac:dyDescent="0.3">
      <c r="A3" s="1" t="s">
        <v>38</v>
      </c>
      <c r="B3" s="5" t="s">
        <v>80</v>
      </c>
      <c r="C3" s="3" t="s">
        <v>106</v>
      </c>
      <c r="D3" s="3" t="s">
        <v>85</v>
      </c>
      <c r="E3" s="3" t="s">
        <v>106</v>
      </c>
      <c r="G3" s="9"/>
      <c r="H3" s="14" t="s">
        <v>75</v>
      </c>
      <c r="J3" s="9"/>
      <c r="K3" s="4" t="s">
        <v>75</v>
      </c>
      <c r="L3" s="4" t="s">
        <v>78</v>
      </c>
      <c r="M3" s="4" t="s">
        <v>80</v>
      </c>
      <c r="N3" s="4" t="s">
        <v>82</v>
      </c>
      <c r="O3" s="4" t="s">
        <v>76</v>
      </c>
      <c r="P3" s="10" t="s">
        <v>116</v>
      </c>
    </row>
    <row r="4" spans="1:19" x14ac:dyDescent="0.3">
      <c r="A4" s="1" t="s">
        <v>40</v>
      </c>
      <c r="B4" s="5" t="s">
        <v>116</v>
      </c>
      <c r="C4" s="3" t="s">
        <v>106</v>
      </c>
      <c r="G4" s="9" t="s">
        <v>112</v>
      </c>
      <c r="H4" s="10">
        <f t="shared" ref="H4" si="0">COUNTIFS($B2:$B16, H3, $C2:$C16, "=-") + COUNTIFS($D2:$D16, H3, $E2:$E16, "=-")</f>
        <v>1</v>
      </c>
      <c r="I4" s="4"/>
      <c r="J4" s="9" t="s">
        <v>112</v>
      </c>
      <c r="K4" s="4">
        <f>COUNTIFS($B2:$B16, K3, $C2:$C16, "=+") + COUNTIFS($D2:$D16, K3, $E2:$E16, "=+")</f>
        <v>4</v>
      </c>
      <c r="L4" s="4">
        <f t="shared" ref="L4:O4" si="1">COUNTIFS($B2:$B16, L3, $C2:$C16, "=+") + COUNTIFS($D2:$D16, L3, $E2:$E16, "=+")</f>
        <v>3</v>
      </c>
      <c r="M4" s="4">
        <f t="shared" si="1"/>
        <v>1</v>
      </c>
      <c r="N4" s="4">
        <f t="shared" si="1"/>
        <v>1</v>
      </c>
      <c r="O4" s="4">
        <f t="shared" si="1"/>
        <v>2</v>
      </c>
      <c r="P4" s="10">
        <f>COUNTIFS($B2:$B16, P3, $C2:$C16, "=+") + COUNTIFS($D2:$D16, P3, $E2:$E16, "=+")</f>
        <v>2</v>
      </c>
    </row>
    <row r="5" spans="1:19" ht="16.2" thickBot="1" x14ac:dyDescent="0.35">
      <c r="A5" s="1" t="s">
        <v>37</v>
      </c>
      <c r="B5" s="5" t="s">
        <v>75</v>
      </c>
      <c r="C5" s="3" t="s">
        <v>106</v>
      </c>
      <c r="D5" s="3" t="s">
        <v>78</v>
      </c>
      <c r="E5" s="3" t="s">
        <v>106</v>
      </c>
      <c r="G5" s="11" t="s">
        <v>117</v>
      </c>
      <c r="H5" s="13">
        <f t="shared" ref="H5" si="2">ROUND(H4/$H$1*100, 0)</f>
        <v>7</v>
      </c>
      <c r="I5" s="4"/>
      <c r="J5" s="11" t="s">
        <v>117</v>
      </c>
      <c r="K5" s="12">
        <f t="shared" ref="K5" si="3">ROUND(K4/$H$1*100, 0)</f>
        <v>29</v>
      </c>
      <c r="L5" s="12">
        <f t="shared" ref="L5" si="4">ROUND(L4/$H$1*100, 0)</f>
        <v>21</v>
      </c>
      <c r="M5" s="12">
        <f t="shared" ref="M5" si="5">ROUND(M4/$H$1*100, 0)</f>
        <v>7</v>
      </c>
      <c r="N5" s="12">
        <f t="shared" ref="N5" si="6">ROUND(N4/$H$1*100, 0)</f>
        <v>7</v>
      </c>
      <c r="O5" s="12">
        <f t="shared" ref="O5:P5" si="7">ROUND(O4/$H$1*100, 0)</f>
        <v>14</v>
      </c>
      <c r="P5" s="13">
        <f t="shared" si="7"/>
        <v>14</v>
      </c>
    </row>
    <row r="6" spans="1:19" x14ac:dyDescent="0.3">
      <c r="A6" s="1" t="s">
        <v>36</v>
      </c>
      <c r="B6" s="5" t="s">
        <v>78</v>
      </c>
      <c r="C6" s="3" t="s">
        <v>106</v>
      </c>
      <c r="G6" s="4"/>
      <c r="H6" s="4"/>
      <c r="I6" s="4"/>
    </row>
    <row r="7" spans="1:19" x14ac:dyDescent="0.3">
      <c r="A7" s="1" t="s">
        <v>35</v>
      </c>
      <c r="B7" s="5" t="s">
        <v>75</v>
      </c>
      <c r="C7" s="3" t="s">
        <v>106</v>
      </c>
    </row>
    <row r="8" spans="1:19" x14ac:dyDescent="0.3">
      <c r="A8" s="1" t="s">
        <v>34</v>
      </c>
      <c r="B8" s="5" t="s">
        <v>116</v>
      </c>
      <c r="C8" s="3" t="s">
        <v>106</v>
      </c>
    </row>
    <row r="9" spans="1:19" x14ac:dyDescent="0.3">
      <c r="A9" s="1" t="s">
        <v>33</v>
      </c>
      <c r="B9" s="5" t="s">
        <v>76</v>
      </c>
      <c r="C9" s="3" t="s">
        <v>106</v>
      </c>
    </row>
    <row r="10" spans="1:19" x14ac:dyDescent="0.3">
      <c r="A10" s="1" t="s">
        <v>32</v>
      </c>
      <c r="B10" s="5" t="s">
        <v>76</v>
      </c>
      <c r="C10" s="3" t="s">
        <v>106</v>
      </c>
    </row>
    <row r="11" spans="1:19" x14ac:dyDescent="0.3">
      <c r="A11" s="1" t="s">
        <v>31</v>
      </c>
      <c r="B11" s="5" t="s">
        <v>85</v>
      </c>
    </row>
    <row r="12" spans="1:19" x14ac:dyDescent="0.3">
      <c r="A12" s="1" t="s">
        <v>30</v>
      </c>
      <c r="B12" s="5" t="s">
        <v>75</v>
      </c>
      <c r="C12" s="3" t="s">
        <v>107</v>
      </c>
      <c r="D12" s="3" t="s">
        <v>81</v>
      </c>
      <c r="E12" s="3" t="s">
        <v>106</v>
      </c>
    </row>
    <row r="13" spans="1:19" x14ac:dyDescent="0.3">
      <c r="A13" s="1" t="s">
        <v>41</v>
      </c>
      <c r="B13" s="5" t="s">
        <v>85</v>
      </c>
      <c r="C13" s="3" t="s">
        <v>107</v>
      </c>
    </row>
    <row r="14" spans="1:19" x14ac:dyDescent="0.3">
      <c r="A14" s="1" t="s">
        <v>29</v>
      </c>
      <c r="B14" s="5" t="s">
        <v>82</v>
      </c>
      <c r="C14" s="3" t="s">
        <v>106</v>
      </c>
      <c r="M14" s="4"/>
      <c r="N14" s="4"/>
      <c r="O14" s="4"/>
      <c r="P14" s="4"/>
      <c r="Q14" s="4"/>
      <c r="R14" s="4"/>
      <c r="S14" s="4"/>
    </row>
    <row r="15" spans="1:19" x14ac:dyDescent="0.3">
      <c r="A15" s="1" t="s">
        <v>28</v>
      </c>
      <c r="B15" s="5" t="s">
        <v>75</v>
      </c>
      <c r="C15" s="3" t="s">
        <v>106</v>
      </c>
      <c r="M15" s="4"/>
      <c r="N15" s="4"/>
      <c r="O15" s="4"/>
      <c r="P15" s="4"/>
      <c r="Q15" s="4"/>
      <c r="R15" s="4"/>
      <c r="S15" s="4"/>
    </row>
    <row r="16" spans="1:19" x14ac:dyDescent="0.3">
      <c r="A16" s="1" t="s">
        <v>27</v>
      </c>
      <c r="B16" s="5" t="s">
        <v>75</v>
      </c>
      <c r="C16" s="3" t="s">
        <v>106</v>
      </c>
      <c r="M16" s="4"/>
      <c r="N16" s="4"/>
      <c r="O16" s="4"/>
      <c r="P16" s="4"/>
      <c r="Q16" s="4"/>
      <c r="R16" s="4"/>
      <c r="S16" s="4"/>
    </row>
    <row r="17" spans="1:19" x14ac:dyDescent="0.3">
      <c r="M17" s="4"/>
      <c r="N17" s="4"/>
      <c r="O17" s="4"/>
      <c r="P17" s="4"/>
      <c r="Q17" s="4"/>
      <c r="R17" s="4"/>
      <c r="S17" s="4"/>
    </row>
    <row r="18" spans="1:19" x14ac:dyDescent="0.3">
      <c r="M18" s="4"/>
      <c r="N18" s="4"/>
      <c r="O18" s="4"/>
      <c r="P18" s="4"/>
      <c r="Q18" s="4"/>
      <c r="R18" s="4"/>
      <c r="S18" s="4"/>
    </row>
    <row r="19" spans="1:19" ht="16.2" thickBot="1" x14ac:dyDescent="0.35">
      <c r="B19" s="5" t="s">
        <v>99</v>
      </c>
      <c r="C19" s="3" t="s">
        <v>103</v>
      </c>
      <c r="D19" s="3" t="s">
        <v>100</v>
      </c>
      <c r="E19" s="3" t="s">
        <v>104</v>
      </c>
      <c r="G19" s="4"/>
      <c r="H19" s="4">
        <v>14</v>
      </c>
      <c r="I19" s="4"/>
      <c r="J19" s="4"/>
      <c r="K19" s="4"/>
      <c r="M19" s="4"/>
      <c r="N19" s="4"/>
      <c r="O19" s="4"/>
      <c r="P19" s="4"/>
      <c r="Q19" s="4"/>
      <c r="R19" s="4"/>
      <c r="S19" s="4"/>
    </row>
    <row r="20" spans="1:19" x14ac:dyDescent="0.3">
      <c r="A20" s="1" t="s">
        <v>45</v>
      </c>
      <c r="B20" s="5" t="s">
        <v>76</v>
      </c>
      <c r="C20" s="3" t="s">
        <v>107</v>
      </c>
      <c r="D20" s="3" t="s">
        <v>79</v>
      </c>
      <c r="E20" s="3" t="s">
        <v>107</v>
      </c>
      <c r="G20" s="6"/>
      <c r="H20" s="7" t="s">
        <v>114</v>
      </c>
      <c r="I20" s="7"/>
      <c r="J20" s="7"/>
      <c r="K20" s="7"/>
      <c r="L20" s="8"/>
      <c r="M20" s="4"/>
      <c r="N20" s="6"/>
      <c r="O20" s="7" t="s">
        <v>115</v>
      </c>
      <c r="P20" s="7"/>
      <c r="Q20" s="8"/>
      <c r="R20" s="4"/>
    </row>
    <row r="21" spans="1:19" x14ac:dyDescent="0.3">
      <c r="A21" s="1" t="s">
        <v>83</v>
      </c>
      <c r="B21" s="5" t="s">
        <v>75</v>
      </c>
      <c r="C21" s="3" t="s">
        <v>106</v>
      </c>
      <c r="D21" s="3" t="s">
        <v>76</v>
      </c>
      <c r="E21" s="3" t="s">
        <v>107</v>
      </c>
      <c r="G21" s="9"/>
      <c r="H21" s="4" t="s">
        <v>76</v>
      </c>
      <c r="I21" s="4" t="s">
        <v>81</v>
      </c>
      <c r="J21" s="4" t="s">
        <v>79</v>
      </c>
      <c r="K21" s="4" t="s">
        <v>82</v>
      </c>
      <c r="L21" s="10" t="s">
        <v>86</v>
      </c>
      <c r="M21" s="4"/>
      <c r="N21" s="9"/>
      <c r="O21" s="4" t="s">
        <v>82</v>
      </c>
      <c r="P21" s="4" t="s">
        <v>81</v>
      </c>
      <c r="Q21" s="10" t="s">
        <v>75</v>
      </c>
      <c r="R21" s="4"/>
    </row>
    <row r="22" spans="1:19" x14ac:dyDescent="0.3">
      <c r="A22" s="1" t="s">
        <v>46</v>
      </c>
      <c r="B22" s="5" t="s">
        <v>81</v>
      </c>
      <c r="C22" s="3" t="s">
        <v>106</v>
      </c>
      <c r="G22" s="9" t="s">
        <v>112</v>
      </c>
      <c r="H22" s="4">
        <f>COUNTIFS($B20:$B34, H21, $C20:$C34, "=-") + COUNTIFS($D20:$D34, H21, $E20:$E34, "=-")</f>
        <v>7</v>
      </c>
      <c r="I22" s="4">
        <f t="shared" ref="I22:K22" si="8">COUNTIFS($B20:$B34, I21, $C20:$C34, "=-") + COUNTIFS($D20:$D34, I21, $E20:$E34, "=-")</f>
        <v>1</v>
      </c>
      <c r="J22" s="4">
        <f t="shared" si="8"/>
        <v>1</v>
      </c>
      <c r="K22" s="4">
        <f t="shared" si="8"/>
        <v>1</v>
      </c>
      <c r="L22" s="10">
        <f>COUNTIFS($B20:$B34, L21, $C20:$C34, "=-") + COUNTIFS($D20:$D34, L21, $E20:$E34, "=-")</f>
        <v>2</v>
      </c>
      <c r="M22" s="4"/>
      <c r="N22" s="9" t="s">
        <v>112</v>
      </c>
      <c r="O22" s="4">
        <f t="shared" ref="O22:Q22" si="9">COUNTIFS($B20:$B34, O21, $C20:$C34, "=+") + COUNTIFS($D20:$D34, O21, $E20:$E34, "=+")</f>
        <v>1</v>
      </c>
      <c r="P22" s="4">
        <f t="shared" si="9"/>
        <v>2</v>
      </c>
      <c r="Q22" s="10">
        <f t="shared" si="9"/>
        <v>6</v>
      </c>
      <c r="R22" s="4"/>
    </row>
    <row r="23" spans="1:19" ht="16.2" thickBot="1" x14ac:dyDescent="0.35">
      <c r="A23" s="1" t="s">
        <v>47</v>
      </c>
      <c r="B23" s="5" t="s">
        <v>75</v>
      </c>
      <c r="C23" s="3" t="s">
        <v>106</v>
      </c>
      <c r="G23" s="11" t="s">
        <v>117</v>
      </c>
      <c r="H23" s="12">
        <f>ROUND(H22/$H$19*100, 0)</f>
        <v>50</v>
      </c>
      <c r="I23" s="12">
        <f t="shared" ref="I23:L23" si="10">ROUND(I22/$H$19*100, 0)</f>
        <v>7</v>
      </c>
      <c r="J23" s="12">
        <f t="shared" si="10"/>
        <v>7</v>
      </c>
      <c r="K23" s="12">
        <f t="shared" si="10"/>
        <v>7</v>
      </c>
      <c r="L23" s="13">
        <f t="shared" si="10"/>
        <v>14</v>
      </c>
      <c r="M23" s="4"/>
      <c r="N23" s="11" t="s">
        <v>117</v>
      </c>
      <c r="O23" s="12">
        <f t="shared" ref="O23" si="11">ROUND(O22/$H$19*100, 0)</f>
        <v>7</v>
      </c>
      <c r="P23" s="12">
        <f t="shared" ref="P23" si="12">ROUND(P22/$H$19*100, 0)</f>
        <v>14</v>
      </c>
      <c r="Q23" s="13">
        <f t="shared" ref="Q23" si="13">ROUND(Q22/$H$19*100, 0)</f>
        <v>43</v>
      </c>
      <c r="R23" s="4"/>
    </row>
    <row r="24" spans="1:19" x14ac:dyDescent="0.3">
      <c r="A24" s="1" t="s">
        <v>48</v>
      </c>
      <c r="B24" s="5" t="s">
        <v>76</v>
      </c>
      <c r="C24" s="3" t="s">
        <v>107</v>
      </c>
      <c r="G24" s="4"/>
      <c r="H24" s="4"/>
      <c r="I24" s="4"/>
      <c r="J24" s="4"/>
      <c r="K24" s="4"/>
      <c r="M24" s="4"/>
      <c r="N24" s="4"/>
      <c r="O24" s="4"/>
      <c r="P24" s="4"/>
      <c r="Q24" s="4"/>
      <c r="R24" s="4"/>
      <c r="S24" s="4"/>
    </row>
    <row r="25" spans="1:19" x14ac:dyDescent="0.3">
      <c r="A25" s="1" t="s">
        <v>49</v>
      </c>
      <c r="B25" s="5" t="s">
        <v>76</v>
      </c>
      <c r="C25" s="3" t="s">
        <v>107</v>
      </c>
      <c r="G25" s="4"/>
      <c r="H25" s="4"/>
      <c r="I25" s="4"/>
      <c r="J25" s="4"/>
      <c r="K25" s="4"/>
    </row>
    <row r="26" spans="1:19" x14ac:dyDescent="0.3">
      <c r="A26" s="1" t="s">
        <v>44</v>
      </c>
      <c r="B26" s="5" t="s">
        <v>76</v>
      </c>
      <c r="C26" s="3" t="s">
        <v>107</v>
      </c>
      <c r="D26" s="3" t="s">
        <v>86</v>
      </c>
      <c r="E26" s="3" t="s">
        <v>107</v>
      </c>
    </row>
    <row r="27" spans="1:19" x14ac:dyDescent="0.3">
      <c r="A27" s="1" t="s">
        <v>50</v>
      </c>
      <c r="B27" s="5" t="s">
        <v>76</v>
      </c>
      <c r="C27" s="3" t="s">
        <v>107</v>
      </c>
      <c r="D27" s="3" t="s">
        <v>86</v>
      </c>
      <c r="E27" s="3" t="s">
        <v>107</v>
      </c>
    </row>
    <row r="28" spans="1:19" x14ac:dyDescent="0.3">
      <c r="A28" s="1" t="s">
        <v>51</v>
      </c>
      <c r="B28" s="5" t="s">
        <v>75</v>
      </c>
      <c r="C28" s="3" t="s">
        <v>106</v>
      </c>
      <c r="D28" s="3" t="s">
        <v>82</v>
      </c>
      <c r="E28" s="3" t="s">
        <v>106</v>
      </c>
    </row>
    <row r="29" spans="1:19" x14ac:dyDescent="0.3">
      <c r="A29" s="1" t="s">
        <v>42</v>
      </c>
      <c r="B29" s="5" t="s">
        <v>75</v>
      </c>
      <c r="C29" s="3" t="s">
        <v>106</v>
      </c>
      <c r="D29" s="3" t="s">
        <v>76</v>
      </c>
      <c r="E29" s="3" t="s">
        <v>107</v>
      </c>
    </row>
    <row r="30" spans="1:19" x14ac:dyDescent="0.3">
      <c r="A30" s="1" t="s">
        <v>84</v>
      </c>
      <c r="B30" s="5" t="s">
        <v>81</v>
      </c>
      <c r="C30" s="3" t="s">
        <v>106</v>
      </c>
    </row>
    <row r="31" spans="1:19" x14ac:dyDescent="0.3">
      <c r="A31" s="1" t="s">
        <v>52</v>
      </c>
      <c r="B31" s="5" t="s">
        <v>81</v>
      </c>
      <c r="C31" s="3" t="s">
        <v>107</v>
      </c>
    </row>
    <row r="32" spans="1:19" x14ac:dyDescent="0.3">
      <c r="A32" s="1" t="s">
        <v>53</v>
      </c>
      <c r="B32" s="5" t="s">
        <v>75</v>
      </c>
      <c r="C32" s="3" t="s">
        <v>106</v>
      </c>
      <c r="D32" s="3" t="s">
        <v>82</v>
      </c>
      <c r="E32" s="3" t="s">
        <v>107</v>
      </c>
    </row>
    <row r="33" spans="1:3" x14ac:dyDescent="0.3">
      <c r="A33" s="1" t="s">
        <v>43</v>
      </c>
      <c r="B33" s="5" t="s">
        <v>75</v>
      </c>
      <c r="C33" s="3"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opLeftCell="A7" workbookViewId="0">
      <selection activeCell="B31" sqref="B31"/>
    </sheetView>
  </sheetViews>
  <sheetFormatPr defaultRowHeight="15.6" x14ac:dyDescent="0.3"/>
  <cols>
    <col min="1" max="1" width="87.21875" style="3" customWidth="1"/>
    <col min="2" max="2" width="18" style="5" bestFit="1" customWidth="1"/>
    <col min="3" max="3" width="8.88671875" style="3"/>
    <col min="4" max="4" width="18" style="3" bestFit="1" customWidth="1"/>
    <col min="5" max="6" width="8.88671875" style="3"/>
    <col min="7" max="7" width="18" style="3" bestFit="1" customWidth="1"/>
    <col min="8" max="8" width="10.44140625" style="3" bestFit="1" customWidth="1"/>
    <col min="9" max="9" width="10.6640625" style="3" bestFit="1" customWidth="1"/>
    <col min="10" max="10" width="11" style="3" bestFit="1" customWidth="1"/>
    <col min="11" max="13" width="8.88671875" style="3"/>
    <col min="14" max="14" width="18" style="3" bestFit="1" customWidth="1"/>
    <col min="15" max="15" width="10.44140625" style="3" bestFit="1" customWidth="1"/>
    <col min="16" max="16384" width="8.88671875" style="3"/>
  </cols>
  <sheetData>
    <row r="1" spans="1:19" ht="16.2" thickBot="1" x14ac:dyDescent="0.35">
      <c r="B1" s="5" t="s">
        <v>99</v>
      </c>
      <c r="C1" s="3" t="s">
        <v>103</v>
      </c>
      <c r="D1" s="3" t="s">
        <v>100</v>
      </c>
      <c r="E1" s="3" t="s">
        <v>104</v>
      </c>
      <c r="G1" s="4">
        <v>11</v>
      </c>
      <c r="H1" s="4"/>
      <c r="I1" s="4"/>
      <c r="J1" s="4"/>
      <c r="K1" s="4"/>
      <c r="L1" s="4"/>
      <c r="M1" s="4"/>
      <c r="N1" s="4"/>
      <c r="O1" s="4"/>
      <c r="P1" s="4"/>
      <c r="Q1" s="4"/>
      <c r="R1" s="4"/>
    </row>
    <row r="2" spans="1:19" x14ac:dyDescent="0.3">
      <c r="A2" s="3" t="s">
        <v>71</v>
      </c>
      <c r="F2" s="6"/>
      <c r="G2" s="7" t="s">
        <v>114</v>
      </c>
      <c r="H2" s="8"/>
      <c r="I2" s="4"/>
      <c r="J2" s="6"/>
      <c r="K2" s="7" t="s">
        <v>115</v>
      </c>
      <c r="L2" s="7"/>
      <c r="M2" s="7"/>
      <c r="N2" s="8"/>
      <c r="S2" s="4"/>
    </row>
    <row r="3" spans="1:19" x14ac:dyDescent="0.3">
      <c r="A3" s="1" t="s">
        <v>55</v>
      </c>
      <c r="B3" s="5" t="s">
        <v>76</v>
      </c>
      <c r="C3" s="3" t="s">
        <v>106</v>
      </c>
      <c r="D3" s="3" t="s">
        <v>75</v>
      </c>
      <c r="E3" s="3" t="s">
        <v>106</v>
      </c>
      <c r="F3" s="9"/>
      <c r="G3" s="4" t="s">
        <v>81</v>
      </c>
      <c r="H3" s="10" t="s">
        <v>116</v>
      </c>
      <c r="I3" s="4"/>
      <c r="J3" s="9" t="s">
        <v>112</v>
      </c>
      <c r="K3" s="4" t="s">
        <v>75</v>
      </c>
      <c r="L3" s="4" t="s">
        <v>76</v>
      </c>
      <c r="M3" s="4" t="s">
        <v>80</v>
      </c>
      <c r="N3" s="10" t="s">
        <v>78</v>
      </c>
      <c r="S3" s="4"/>
    </row>
    <row r="4" spans="1:19" x14ac:dyDescent="0.3">
      <c r="A4" s="1" t="s">
        <v>56</v>
      </c>
      <c r="B4" s="5" t="s">
        <v>75</v>
      </c>
      <c r="C4" s="3" t="s">
        <v>106</v>
      </c>
      <c r="F4" s="9" t="s">
        <v>112</v>
      </c>
      <c r="G4" s="4">
        <f>COUNTIFS($B2:$B13, G3, $C2:$C13, "=-") + COUNTIFS($D2:$D13, G3, $E2:$E13, "=-")</f>
        <v>1</v>
      </c>
      <c r="H4" s="10">
        <f>COUNTIFS($B2:$B13, H3, $C2:$C13, "=-") + COUNTIFS($D2:$D13, H3, $E2:$E13, "=-")</f>
        <v>0</v>
      </c>
      <c r="I4" s="4"/>
      <c r="J4" s="9" t="s">
        <v>117</v>
      </c>
      <c r="K4" s="4">
        <f>COUNTIFS($B2:$B13, K3, $C2:$C13, "=+") + COUNTIFS($D2:$D13, K3, $E2:$E13, "=+")</f>
        <v>3</v>
      </c>
      <c r="L4" s="4">
        <f t="shared" ref="L4:N4" si="0">COUNTIFS($B2:$B13, L3, $C2:$C13, "=+") + COUNTIFS($D2:$D13, L3, $E2:$E13, "=+")</f>
        <v>6</v>
      </c>
      <c r="M4" s="4">
        <f t="shared" si="0"/>
        <v>2</v>
      </c>
      <c r="N4" s="10">
        <f t="shared" si="0"/>
        <v>2</v>
      </c>
      <c r="S4" s="4"/>
    </row>
    <row r="5" spans="1:19" ht="16.2" thickBot="1" x14ac:dyDescent="0.35">
      <c r="A5" s="1" t="s">
        <v>57</v>
      </c>
      <c r="B5" s="5" t="s">
        <v>81</v>
      </c>
      <c r="F5" s="11" t="s">
        <v>117</v>
      </c>
      <c r="G5" s="12">
        <f>ROUND(G4/$G$1*100, 0)</f>
        <v>9</v>
      </c>
      <c r="H5" s="13">
        <f>ROUND(H4/$G$1*100, 0)</f>
        <v>0</v>
      </c>
      <c r="I5" s="4"/>
      <c r="J5" s="11"/>
      <c r="K5" s="12">
        <f>ROUND(K4/$G$1*100, 0)</f>
        <v>27</v>
      </c>
      <c r="L5" s="12">
        <f t="shared" ref="L5:N5" si="1">ROUND(L4/$G$1*100, 0)</f>
        <v>55</v>
      </c>
      <c r="M5" s="12">
        <f t="shared" si="1"/>
        <v>18</v>
      </c>
      <c r="N5" s="13">
        <f t="shared" si="1"/>
        <v>18</v>
      </c>
      <c r="S5" s="4"/>
    </row>
    <row r="6" spans="1:19" x14ac:dyDescent="0.3">
      <c r="A6" s="1" t="s">
        <v>58</v>
      </c>
      <c r="B6" s="5" t="s">
        <v>80</v>
      </c>
      <c r="C6" s="3" t="s">
        <v>106</v>
      </c>
      <c r="G6" s="4"/>
      <c r="H6" s="4"/>
      <c r="I6" s="4"/>
      <c r="J6" s="4"/>
      <c r="K6" s="4"/>
      <c r="L6" s="4"/>
      <c r="M6" s="4"/>
      <c r="N6" s="4"/>
      <c r="O6" s="4"/>
      <c r="P6" s="4"/>
      <c r="Q6" s="4"/>
      <c r="R6" s="4"/>
    </row>
    <row r="7" spans="1:19" x14ac:dyDescent="0.3">
      <c r="A7" s="1" t="s">
        <v>59</v>
      </c>
      <c r="B7" s="5" t="s">
        <v>76</v>
      </c>
      <c r="C7" s="3" t="s">
        <v>106</v>
      </c>
      <c r="D7" s="3" t="s">
        <v>75</v>
      </c>
      <c r="E7" s="3" t="s">
        <v>106</v>
      </c>
      <c r="G7" s="4"/>
      <c r="H7" s="4"/>
      <c r="I7" s="4"/>
      <c r="J7" s="4"/>
      <c r="K7" s="4"/>
      <c r="L7" s="4"/>
      <c r="M7" s="4"/>
      <c r="N7" s="4"/>
      <c r="O7" s="4"/>
      <c r="P7" s="4"/>
      <c r="Q7" s="4"/>
      <c r="R7" s="4"/>
    </row>
    <row r="8" spans="1:19" x14ac:dyDescent="0.3">
      <c r="A8" s="1" t="s">
        <v>60</v>
      </c>
      <c r="B8" s="5" t="s">
        <v>76</v>
      </c>
      <c r="C8" s="3" t="s">
        <v>106</v>
      </c>
      <c r="D8" s="3" t="s">
        <v>80</v>
      </c>
      <c r="E8" s="3" t="s">
        <v>106</v>
      </c>
      <c r="G8" s="4"/>
      <c r="H8" s="4"/>
      <c r="I8" s="4"/>
      <c r="J8" s="4"/>
      <c r="K8" s="4"/>
      <c r="L8" s="4"/>
      <c r="M8" s="4"/>
      <c r="N8" s="4"/>
      <c r="O8" s="4"/>
      <c r="P8" s="4"/>
      <c r="Q8" s="4"/>
      <c r="R8" s="4"/>
    </row>
    <row r="9" spans="1:19" x14ac:dyDescent="0.3">
      <c r="A9" s="1" t="s">
        <v>54</v>
      </c>
      <c r="B9" s="5" t="s">
        <v>76</v>
      </c>
      <c r="C9" s="3" t="s">
        <v>106</v>
      </c>
      <c r="G9" s="4"/>
      <c r="H9" s="4"/>
      <c r="I9" s="4"/>
      <c r="J9" s="4"/>
      <c r="K9" s="4"/>
      <c r="L9" s="4"/>
      <c r="M9" s="4"/>
      <c r="N9" s="4"/>
      <c r="O9" s="4"/>
      <c r="P9" s="4"/>
      <c r="Q9" s="4"/>
      <c r="R9" s="4"/>
    </row>
    <row r="10" spans="1:19" x14ac:dyDescent="0.3">
      <c r="A10" s="1" t="s">
        <v>61</v>
      </c>
      <c r="B10" s="5" t="s">
        <v>76</v>
      </c>
      <c r="C10" s="3" t="s">
        <v>106</v>
      </c>
      <c r="G10" s="4"/>
      <c r="H10" s="4"/>
      <c r="I10" s="4"/>
      <c r="J10" s="4"/>
      <c r="K10" s="4"/>
      <c r="L10" s="4"/>
      <c r="M10" s="4"/>
      <c r="N10" s="4"/>
      <c r="O10" s="4"/>
      <c r="P10" s="4"/>
      <c r="Q10" s="4"/>
      <c r="R10" s="4"/>
    </row>
    <row r="11" spans="1:19" x14ac:dyDescent="0.3">
      <c r="A11" s="1" t="s">
        <v>62</v>
      </c>
      <c r="B11" s="5" t="s">
        <v>76</v>
      </c>
      <c r="C11" s="3" t="s">
        <v>106</v>
      </c>
      <c r="D11" s="3" t="s">
        <v>78</v>
      </c>
      <c r="E11" s="3" t="s">
        <v>106</v>
      </c>
      <c r="G11" s="4"/>
      <c r="H11" s="4"/>
      <c r="I11" s="4"/>
      <c r="J11" s="4"/>
      <c r="K11" s="4"/>
      <c r="L11" s="4"/>
      <c r="M11" s="4"/>
      <c r="N11" s="4"/>
      <c r="O11" s="4"/>
      <c r="P11" s="4"/>
      <c r="Q11" s="4"/>
      <c r="R11" s="4"/>
    </row>
    <row r="12" spans="1:19" x14ac:dyDescent="0.3">
      <c r="A12" s="1" t="s">
        <v>63</v>
      </c>
      <c r="B12" s="5" t="s">
        <v>85</v>
      </c>
      <c r="C12" s="3" t="s">
        <v>107</v>
      </c>
      <c r="G12" s="4"/>
      <c r="H12" s="4"/>
      <c r="I12" s="4"/>
      <c r="J12" s="4"/>
      <c r="K12" s="4"/>
      <c r="L12" s="4"/>
      <c r="M12" s="4"/>
      <c r="N12" s="4"/>
      <c r="O12" s="4"/>
      <c r="P12" s="4"/>
      <c r="Q12" s="4"/>
      <c r="R12" s="4"/>
    </row>
    <row r="13" spans="1:19" x14ac:dyDescent="0.3">
      <c r="A13" s="2" t="s">
        <v>120</v>
      </c>
      <c r="B13" s="3" t="s">
        <v>78</v>
      </c>
      <c r="C13" s="3" t="s">
        <v>106</v>
      </c>
      <c r="D13" s="3" t="s">
        <v>81</v>
      </c>
      <c r="E13" s="3" t="s">
        <v>107</v>
      </c>
      <c r="G13" s="4"/>
      <c r="H13" s="4"/>
      <c r="I13" s="4"/>
      <c r="J13" s="4"/>
      <c r="K13" s="4"/>
      <c r="L13" s="4"/>
      <c r="M13" s="4"/>
      <c r="N13" s="4"/>
      <c r="O13" s="4"/>
      <c r="P13" s="4"/>
      <c r="Q13" s="4"/>
      <c r="R13" s="4"/>
    </row>
    <row r="14" spans="1:19" x14ac:dyDescent="0.3">
      <c r="G14" s="4"/>
      <c r="H14" s="4"/>
      <c r="I14" s="4"/>
      <c r="J14" s="4"/>
      <c r="K14" s="4"/>
      <c r="L14" s="4"/>
      <c r="M14" s="4"/>
      <c r="N14" s="4"/>
      <c r="O14" s="4"/>
      <c r="P14" s="4"/>
      <c r="Q14" s="4"/>
      <c r="R14" s="4"/>
    </row>
    <row r="15" spans="1:19" x14ac:dyDescent="0.3">
      <c r="G15" s="4"/>
      <c r="H15" s="4"/>
      <c r="I15" s="4"/>
      <c r="J15" s="4"/>
      <c r="K15" s="4"/>
      <c r="L15" s="4"/>
      <c r="M15" s="4"/>
      <c r="N15" s="4"/>
      <c r="O15" s="4"/>
      <c r="P15" s="4"/>
      <c r="Q15" s="4"/>
      <c r="R15" s="4"/>
    </row>
    <row r="16" spans="1:19" x14ac:dyDescent="0.3">
      <c r="G16" s="4"/>
      <c r="H16" s="4"/>
      <c r="I16" s="4"/>
      <c r="J16" s="4"/>
      <c r="K16" s="4"/>
      <c r="L16" s="4"/>
      <c r="M16" s="4"/>
      <c r="N16" s="4"/>
      <c r="O16" s="4"/>
      <c r="P16" s="4"/>
      <c r="Q16" s="4"/>
      <c r="R16" s="4"/>
    </row>
    <row r="17" spans="1:18" x14ac:dyDescent="0.3">
      <c r="G17" s="4"/>
      <c r="H17" s="4"/>
      <c r="I17" s="4"/>
      <c r="J17" s="4"/>
      <c r="K17" s="4"/>
      <c r="L17" s="4"/>
      <c r="M17" s="4"/>
      <c r="N17" s="4"/>
      <c r="O17" s="4"/>
      <c r="P17" s="4"/>
      <c r="Q17" s="4"/>
      <c r="R17" s="4"/>
    </row>
    <row r="18" spans="1:18" x14ac:dyDescent="0.3">
      <c r="G18" s="4"/>
      <c r="H18" s="4"/>
      <c r="I18" s="4"/>
      <c r="J18" s="4"/>
      <c r="K18" s="4"/>
      <c r="L18" s="4"/>
      <c r="M18" s="4"/>
      <c r="N18" s="4"/>
      <c r="O18" s="4"/>
      <c r="P18" s="4"/>
      <c r="Q18" s="4"/>
      <c r="R18" s="4"/>
    </row>
    <row r="19" spans="1:18" ht="16.2" thickBot="1" x14ac:dyDescent="0.35">
      <c r="B19" s="5" t="s">
        <v>99</v>
      </c>
      <c r="C19" s="3" t="s">
        <v>103</v>
      </c>
      <c r="D19" s="3" t="s">
        <v>100</v>
      </c>
      <c r="E19" s="3" t="s">
        <v>104</v>
      </c>
      <c r="F19" s="4"/>
      <c r="G19" s="4">
        <v>11</v>
      </c>
      <c r="H19" s="4"/>
      <c r="I19" s="4"/>
      <c r="J19" s="4"/>
      <c r="K19" s="4"/>
      <c r="L19" s="4"/>
      <c r="M19" s="4"/>
      <c r="N19" s="4"/>
      <c r="O19" s="4"/>
      <c r="P19" s="4"/>
      <c r="Q19" s="4"/>
      <c r="R19" s="4"/>
    </row>
    <row r="20" spans="1:18" x14ac:dyDescent="0.3">
      <c r="A20" s="1" t="s">
        <v>77</v>
      </c>
      <c r="B20" s="5" t="s">
        <v>85</v>
      </c>
      <c r="C20" s="3" t="s">
        <v>107</v>
      </c>
      <c r="D20" s="3" t="s">
        <v>79</v>
      </c>
      <c r="E20" s="3" t="s">
        <v>107</v>
      </c>
      <c r="F20" s="6"/>
      <c r="G20" s="7" t="s">
        <v>114</v>
      </c>
      <c r="H20" s="7"/>
      <c r="I20" s="7"/>
      <c r="J20" s="7"/>
      <c r="K20" s="8"/>
      <c r="L20" s="4"/>
      <c r="M20" s="6"/>
      <c r="N20" s="7" t="s">
        <v>115</v>
      </c>
      <c r="O20" s="8"/>
      <c r="P20" s="4"/>
      <c r="Q20" s="4"/>
      <c r="R20" s="4"/>
    </row>
    <row r="21" spans="1:18" x14ac:dyDescent="0.3">
      <c r="A21" s="1" t="s">
        <v>64</v>
      </c>
      <c r="B21" s="5" t="s">
        <v>85</v>
      </c>
      <c r="C21" s="3" t="s">
        <v>107</v>
      </c>
      <c r="F21" s="9"/>
      <c r="G21" s="4" t="s">
        <v>75</v>
      </c>
      <c r="H21" s="4" t="s">
        <v>76</v>
      </c>
      <c r="I21" s="4" t="s">
        <v>85</v>
      </c>
      <c r="J21" s="4" t="s">
        <v>79</v>
      </c>
      <c r="K21" s="10" t="s">
        <v>86</v>
      </c>
      <c r="L21" s="4"/>
      <c r="M21" s="9"/>
      <c r="N21" s="4" t="s">
        <v>85</v>
      </c>
      <c r="O21" s="10" t="s">
        <v>116</v>
      </c>
      <c r="P21" s="4"/>
      <c r="Q21" s="4"/>
      <c r="R21" s="4"/>
    </row>
    <row r="22" spans="1:18" x14ac:dyDescent="0.3">
      <c r="A22" s="1" t="s">
        <v>65</v>
      </c>
      <c r="B22" s="5" t="s">
        <v>75</v>
      </c>
      <c r="C22" s="3" t="s">
        <v>107</v>
      </c>
      <c r="F22" s="9" t="s">
        <v>112</v>
      </c>
      <c r="G22" s="4">
        <f>COUNTIFS($B22:$B32, G21, $C22:$C32, "=-" ) + COUNTIFS($D22:$D32, G21, $E22:$E32, "=-" )</f>
        <v>1</v>
      </c>
      <c r="H22" s="4">
        <f t="shared" ref="H22" si="2">COUNTIFS($B22:$B32, H21, $C22:$C32, "=-" ) + COUNTIFS($D22:$D32, H21, $E22:$E32, "=-" )</f>
        <v>1</v>
      </c>
      <c r="I22" s="4">
        <f>COUNTIFS($B22:$B32, I21, $C22:$C32, "=-" ) + COUNTIFS($D22:$D32, I21, $E22:$E32, "=-" )</f>
        <v>2</v>
      </c>
      <c r="J22" s="4">
        <f t="shared" ref="J22" si="3">COUNTIFS($B22:$B32, J21, $C22:$C32, "=-" ) + COUNTIFS($D22:$D32, J21, $E22:$E32, "=-" )</f>
        <v>2</v>
      </c>
      <c r="K22" s="10">
        <f t="shared" ref="K22" si="4">COUNTIFS($B22:$B32, K21, $C22:$C32, "=-" ) + COUNTIFS($D22:$D32, K21, $E22:$E32, "=-" )</f>
        <v>2</v>
      </c>
      <c r="L22" s="4"/>
      <c r="M22" s="9" t="s">
        <v>112</v>
      </c>
      <c r="N22" s="4">
        <f>COUNTIFS($B22:$B32, N21, $C22:$C32, "=+" ) + COUNTIFS($D22:$D32, N21, $E22:$E32, "=+" )</f>
        <v>4</v>
      </c>
      <c r="O22" s="10">
        <f>COUNTIFS($B22:$B32, O21, $C22:$C32, "=+" ) + COUNTIFS($D22:$D32, O21, $E22:$E32, "=+" )</f>
        <v>0</v>
      </c>
      <c r="P22" s="4"/>
    </row>
    <row r="23" spans="1:18" ht="16.2" thickBot="1" x14ac:dyDescent="0.35">
      <c r="A23" s="1" t="s">
        <v>66</v>
      </c>
      <c r="B23" s="5" t="s">
        <v>85</v>
      </c>
      <c r="C23" s="3" t="s">
        <v>106</v>
      </c>
      <c r="F23" s="11" t="s">
        <v>117</v>
      </c>
      <c r="G23" s="12">
        <f>ROUND(G22/$G$19*100, 0)</f>
        <v>9</v>
      </c>
      <c r="H23" s="12">
        <f t="shared" ref="H23:K23" si="5">ROUND(H22/$G$19*100, 0)</f>
        <v>9</v>
      </c>
      <c r="I23" s="12">
        <f t="shared" si="5"/>
        <v>18</v>
      </c>
      <c r="J23" s="12">
        <f t="shared" si="5"/>
        <v>18</v>
      </c>
      <c r="K23" s="13">
        <f t="shared" si="5"/>
        <v>18</v>
      </c>
      <c r="L23" s="4"/>
      <c r="M23" s="11" t="s">
        <v>117</v>
      </c>
      <c r="N23" s="12">
        <f>ROUND(N22/$G$19*100, 0)</f>
        <v>36</v>
      </c>
      <c r="O23" s="13">
        <f>ROUND(O22/$G$19*100, 0)</f>
        <v>0</v>
      </c>
      <c r="P23" s="4"/>
    </row>
    <row r="24" spans="1:18" x14ac:dyDescent="0.3">
      <c r="A24" s="1" t="s">
        <v>72</v>
      </c>
      <c r="B24" s="5" t="s">
        <v>85</v>
      </c>
      <c r="C24" s="3" t="s">
        <v>106</v>
      </c>
      <c r="F24" s="4"/>
      <c r="G24" s="4"/>
      <c r="H24" s="4"/>
      <c r="I24" s="4"/>
      <c r="J24" s="4"/>
      <c r="K24" s="4"/>
      <c r="L24" s="4"/>
      <c r="M24" s="4"/>
      <c r="N24" s="4"/>
      <c r="O24" s="4"/>
      <c r="P24" s="4"/>
    </row>
    <row r="25" spans="1:18" x14ac:dyDescent="0.3">
      <c r="A25" s="1" t="s">
        <v>73</v>
      </c>
      <c r="B25" s="5" t="s">
        <v>85</v>
      </c>
      <c r="C25" s="3" t="s">
        <v>107</v>
      </c>
    </row>
    <row r="26" spans="1:18" x14ac:dyDescent="0.3">
      <c r="A26" s="1" t="s">
        <v>67</v>
      </c>
      <c r="B26" s="5" t="s">
        <v>86</v>
      </c>
      <c r="C26" s="3" t="s">
        <v>107</v>
      </c>
      <c r="D26" s="3" t="s">
        <v>79</v>
      </c>
      <c r="E26" s="3" t="s">
        <v>107</v>
      </c>
    </row>
    <row r="27" spans="1:18" x14ac:dyDescent="0.3">
      <c r="A27" s="1" t="s">
        <v>74</v>
      </c>
      <c r="B27" s="5" t="s">
        <v>85</v>
      </c>
      <c r="C27" s="3" t="s">
        <v>107</v>
      </c>
    </row>
    <row r="28" spans="1:18" x14ac:dyDescent="0.3">
      <c r="A28" s="1" t="s">
        <v>68</v>
      </c>
      <c r="B28" s="5" t="s">
        <v>86</v>
      </c>
      <c r="C28" s="3" t="s">
        <v>107</v>
      </c>
      <c r="D28" s="3" t="s">
        <v>85</v>
      </c>
      <c r="E28" s="3" t="s">
        <v>106</v>
      </c>
    </row>
    <row r="29" spans="1:18" x14ac:dyDescent="0.3">
      <c r="A29" s="1" t="s">
        <v>70</v>
      </c>
      <c r="B29" s="5" t="s">
        <v>76</v>
      </c>
      <c r="C29" s="3" t="s">
        <v>107</v>
      </c>
      <c r="D29" s="3" t="s">
        <v>79</v>
      </c>
      <c r="E29" s="3" t="s">
        <v>107</v>
      </c>
    </row>
    <row r="30" spans="1:18" x14ac:dyDescent="0.3">
      <c r="A30" s="1" t="s">
        <v>69</v>
      </c>
      <c r="B30" s="5" t="s">
        <v>85</v>
      </c>
      <c r="C30" s="3" t="s">
        <v>106</v>
      </c>
    </row>
    <row r="31" spans="1:18" x14ac:dyDescent="0.3">
      <c r="A3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abSelected="1" workbookViewId="0">
      <selection activeCell="G19" sqref="G19"/>
    </sheetView>
  </sheetViews>
  <sheetFormatPr defaultRowHeight="15.6" x14ac:dyDescent="0.3"/>
  <cols>
    <col min="1" max="1" width="9.6640625" style="3" bestFit="1" customWidth="1"/>
    <col min="2" max="2" width="66.6640625" style="3" customWidth="1"/>
    <col min="3" max="3" width="15.77734375" style="5" bestFit="1" customWidth="1"/>
    <col min="4" max="4" width="8.88671875" style="3"/>
    <col min="5" max="5" width="10.6640625" style="3" bestFit="1" customWidth="1"/>
    <col min="6" max="6" width="8.88671875" style="3"/>
    <col min="7" max="7" width="10.44140625" style="3" bestFit="1" customWidth="1"/>
    <col min="8" max="11" width="8.88671875" style="3"/>
    <col min="12" max="12" width="15.77734375" style="3" bestFit="1" customWidth="1"/>
    <col min="13" max="13" width="6.5546875" style="3" bestFit="1" customWidth="1"/>
    <col min="14" max="14" width="10.44140625" style="3" bestFit="1" customWidth="1"/>
    <col min="15" max="15" width="8.88671875" style="3"/>
    <col min="16" max="16" width="10.6640625" style="3" bestFit="1" customWidth="1"/>
    <col min="17" max="16384" width="8.88671875" style="3"/>
  </cols>
  <sheetData>
    <row r="1" spans="1:16" x14ac:dyDescent="0.3">
      <c r="A1" s="3" t="s">
        <v>109</v>
      </c>
      <c r="C1" s="5" t="s">
        <v>99</v>
      </c>
      <c r="D1" s="3" t="s">
        <v>103</v>
      </c>
      <c r="E1" s="3" t="s">
        <v>100</v>
      </c>
      <c r="F1" s="3" t="s">
        <v>104</v>
      </c>
      <c r="G1" s="3" t="s">
        <v>101</v>
      </c>
      <c r="H1" s="3" t="s">
        <v>105</v>
      </c>
      <c r="I1" s="3" t="s">
        <v>110</v>
      </c>
      <c r="J1" s="3" t="s">
        <v>111</v>
      </c>
    </row>
    <row r="2" spans="1:16" x14ac:dyDescent="0.3">
      <c r="A2" s="1" t="s">
        <v>88</v>
      </c>
      <c r="B2" s="1" t="s">
        <v>89</v>
      </c>
      <c r="C2" s="5" t="s">
        <v>82</v>
      </c>
      <c r="D2" s="3" t="s">
        <v>106</v>
      </c>
      <c r="E2" s="3" t="s">
        <v>86</v>
      </c>
      <c r="F2" s="3" t="s">
        <v>106</v>
      </c>
      <c r="G2" s="3" t="s">
        <v>76</v>
      </c>
      <c r="H2" s="3" t="s">
        <v>106</v>
      </c>
      <c r="L2" s="4" t="s">
        <v>82</v>
      </c>
      <c r="M2" s="3" t="s">
        <v>86</v>
      </c>
      <c r="N2" s="3" t="s">
        <v>76</v>
      </c>
      <c r="O2" s="3" t="s">
        <v>81</v>
      </c>
      <c r="P2" s="3" t="s">
        <v>85</v>
      </c>
    </row>
    <row r="3" spans="1:16" x14ac:dyDescent="0.3">
      <c r="A3" s="1" t="s">
        <v>88</v>
      </c>
      <c r="B3" s="1" t="s">
        <v>90</v>
      </c>
      <c r="C3" s="5" t="s">
        <v>86</v>
      </c>
      <c r="D3" s="3" t="s">
        <v>106</v>
      </c>
      <c r="E3" s="3" t="s">
        <v>78</v>
      </c>
      <c r="F3" s="3" t="s">
        <v>106</v>
      </c>
      <c r="K3" s="3" t="s">
        <v>112</v>
      </c>
      <c r="L3" s="3">
        <f>COUNTIF($C2:$C12,  L2) + COUNTIF($E2:$E12,  L2) + COUNTIF($G2:$G12,  L2) + COUNTIF($I2:$I12, L2)</f>
        <v>2</v>
      </c>
      <c r="M3" s="3">
        <f t="shared" ref="M3:P3" si="0">COUNTIF($C2:$C12,  M2) + COUNTIF($E2:$E12,  M2) + COUNTIF($G2:$G12,  M2) + COUNTIF($I2:$I12, M2)</f>
        <v>7</v>
      </c>
      <c r="N3" s="3">
        <f t="shared" si="0"/>
        <v>5</v>
      </c>
      <c r="O3" s="3">
        <f t="shared" si="0"/>
        <v>3</v>
      </c>
      <c r="P3" s="3">
        <f t="shared" si="0"/>
        <v>2</v>
      </c>
    </row>
    <row r="4" spans="1:16" x14ac:dyDescent="0.3">
      <c r="A4" s="1" t="s">
        <v>88</v>
      </c>
      <c r="B4" s="1" t="s">
        <v>98</v>
      </c>
      <c r="C4" s="5" t="s">
        <v>86</v>
      </c>
      <c r="D4" s="3" t="s">
        <v>106</v>
      </c>
      <c r="K4" s="3" t="s">
        <v>113</v>
      </c>
      <c r="L4" s="3">
        <f t="shared" ref="L4:P4" si="1">ROUND(L3/11*100, 0)</f>
        <v>18</v>
      </c>
      <c r="M4" s="3">
        <f t="shared" si="1"/>
        <v>64</v>
      </c>
      <c r="N4" s="3">
        <f t="shared" si="1"/>
        <v>45</v>
      </c>
      <c r="O4" s="3">
        <f t="shared" si="1"/>
        <v>27</v>
      </c>
      <c r="P4" s="3">
        <f t="shared" si="1"/>
        <v>18</v>
      </c>
    </row>
    <row r="5" spans="1:16" x14ac:dyDescent="0.3">
      <c r="A5" s="1" t="s">
        <v>88</v>
      </c>
      <c r="B5" s="1" t="s">
        <v>91</v>
      </c>
      <c r="C5" s="5" t="s">
        <v>78</v>
      </c>
      <c r="D5" s="3" t="s">
        <v>106</v>
      </c>
      <c r="E5" s="3" t="s">
        <v>81</v>
      </c>
      <c r="F5" s="3" t="s">
        <v>106</v>
      </c>
    </row>
    <row r="6" spans="1:16" x14ac:dyDescent="0.3">
      <c r="A6" s="1" t="s">
        <v>88</v>
      </c>
      <c r="B6" s="1" t="s">
        <v>92</v>
      </c>
      <c r="C6" s="5" t="s">
        <v>78</v>
      </c>
      <c r="D6" s="3" t="s">
        <v>106</v>
      </c>
    </row>
    <row r="7" spans="1:16" x14ac:dyDescent="0.3">
      <c r="A7" s="1" t="s">
        <v>88</v>
      </c>
      <c r="B7" s="1" t="s">
        <v>93</v>
      </c>
      <c r="C7" s="5" t="s">
        <v>78</v>
      </c>
      <c r="D7" s="3" t="s">
        <v>106</v>
      </c>
      <c r="E7" s="3" t="s">
        <v>81</v>
      </c>
      <c r="F7" s="3" t="s">
        <v>106</v>
      </c>
      <c r="G7" s="3" t="s">
        <v>76</v>
      </c>
      <c r="H7" s="3" t="s">
        <v>106</v>
      </c>
    </row>
    <row r="8" spans="1:16" x14ac:dyDescent="0.3">
      <c r="A8" s="1" t="s">
        <v>88</v>
      </c>
      <c r="B8" s="1" t="s">
        <v>94</v>
      </c>
      <c r="C8" s="5" t="s">
        <v>86</v>
      </c>
      <c r="D8" s="3" t="s">
        <v>106</v>
      </c>
      <c r="E8" s="3" t="s">
        <v>76</v>
      </c>
      <c r="F8" s="3" t="s">
        <v>106</v>
      </c>
    </row>
    <row r="9" spans="1:16" x14ac:dyDescent="0.3">
      <c r="A9" s="1" t="s">
        <v>88</v>
      </c>
      <c r="B9" s="1" t="s">
        <v>95</v>
      </c>
      <c r="C9" s="5" t="s">
        <v>82</v>
      </c>
      <c r="D9" s="3" t="s">
        <v>106</v>
      </c>
      <c r="E9" s="3" t="s">
        <v>86</v>
      </c>
      <c r="F9" s="3" t="s">
        <v>106</v>
      </c>
      <c r="G9" s="3" t="s">
        <v>76</v>
      </c>
      <c r="H9" s="3" t="s">
        <v>106</v>
      </c>
      <c r="I9" s="3" t="s">
        <v>81</v>
      </c>
      <c r="J9" s="3" t="s">
        <v>106</v>
      </c>
    </row>
    <row r="10" spans="1:16" x14ac:dyDescent="0.3">
      <c r="A10" s="1" t="s">
        <v>88</v>
      </c>
      <c r="B10" s="1" t="s">
        <v>96</v>
      </c>
      <c r="C10" s="5" t="s">
        <v>86</v>
      </c>
      <c r="D10" s="3" t="s">
        <v>106</v>
      </c>
      <c r="E10" s="3" t="s">
        <v>85</v>
      </c>
      <c r="F10" s="3" t="s">
        <v>106</v>
      </c>
    </row>
    <row r="11" spans="1:16" x14ac:dyDescent="0.3">
      <c r="A11" s="1" t="s">
        <v>88</v>
      </c>
      <c r="B11" s="1" t="s">
        <v>97</v>
      </c>
      <c r="C11" s="5" t="s">
        <v>86</v>
      </c>
      <c r="D11" s="3" t="s">
        <v>106</v>
      </c>
      <c r="E11" s="3" t="s">
        <v>76</v>
      </c>
      <c r="F11" s="3" t="s">
        <v>106</v>
      </c>
    </row>
    <row r="12" spans="1:16" x14ac:dyDescent="0.3">
      <c r="A12" s="1" t="s">
        <v>118</v>
      </c>
      <c r="B12" s="1" t="s">
        <v>119</v>
      </c>
      <c r="C12" s="5" t="s">
        <v>85</v>
      </c>
      <c r="D12" s="3" t="s">
        <v>106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F23" sqref="F23"/>
    </sheetView>
  </sheetViews>
  <sheetFormatPr defaultRowHeight="14.4" x14ac:dyDescent="0.3"/>
  <cols>
    <col min="1" max="1" width="16" bestFit="1" customWidth="1"/>
  </cols>
  <sheetData>
    <row r="1" spans="1:4" x14ac:dyDescent="0.3">
      <c r="B1" t="s">
        <v>121</v>
      </c>
      <c r="C1" t="s">
        <v>122</v>
      </c>
      <c r="D1" t="s">
        <v>123</v>
      </c>
    </row>
    <row r="2" spans="1:4" x14ac:dyDescent="0.3">
      <c r="A2" s="15"/>
      <c r="B2">
        <v>20</v>
      </c>
      <c r="C2" t="s">
        <v>124</v>
      </c>
      <c r="D2" t="s">
        <v>125</v>
      </c>
    </row>
    <row r="3" spans="1:4" x14ac:dyDescent="0.3">
      <c r="A3" s="15"/>
      <c r="B3">
        <v>25</v>
      </c>
      <c r="C3" t="s">
        <v>124</v>
      </c>
      <c r="D3" t="s">
        <v>125</v>
      </c>
    </row>
    <row r="4" spans="1:4" x14ac:dyDescent="0.3">
      <c r="A4" s="16"/>
      <c r="B4">
        <v>25</v>
      </c>
      <c r="C4" t="s">
        <v>124</v>
      </c>
      <c r="D4" t="s">
        <v>125</v>
      </c>
    </row>
    <row r="5" spans="1:4" x14ac:dyDescent="0.3">
      <c r="A5" s="15"/>
      <c r="B5">
        <v>20</v>
      </c>
      <c r="C5" t="s">
        <v>124</v>
      </c>
      <c r="D5" t="s">
        <v>125</v>
      </c>
    </row>
    <row r="6" spans="1:4" x14ac:dyDescent="0.3">
      <c r="A6" s="15"/>
      <c r="B6">
        <v>20</v>
      </c>
      <c r="C6" t="s">
        <v>124</v>
      </c>
      <c r="D6" t="s">
        <v>125</v>
      </c>
    </row>
    <row r="7" spans="1:4" x14ac:dyDescent="0.3">
      <c r="A7" s="15"/>
      <c r="B7">
        <v>67</v>
      </c>
      <c r="C7" t="s">
        <v>124</v>
      </c>
      <c r="D7" t="s">
        <v>126</v>
      </c>
    </row>
    <row r="8" spans="1:4" x14ac:dyDescent="0.3">
      <c r="A8" s="15"/>
      <c r="B8">
        <v>19</v>
      </c>
      <c r="C8" t="s">
        <v>124</v>
      </c>
      <c r="D8" t="s">
        <v>125</v>
      </c>
    </row>
    <row r="9" spans="1:4" x14ac:dyDescent="0.3">
      <c r="A9" s="15"/>
      <c r="B9">
        <v>53</v>
      </c>
      <c r="C9" t="s">
        <v>127</v>
      </c>
      <c r="D9" t="s">
        <v>126</v>
      </c>
    </row>
    <row r="10" spans="1:4" x14ac:dyDescent="0.3">
      <c r="B10">
        <v>32</v>
      </c>
      <c r="C10" t="s">
        <v>127</v>
      </c>
      <c r="D10" t="s">
        <v>126</v>
      </c>
    </row>
    <row r="11" spans="1:4" x14ac:dyDescent="0.3">
      <c r="B11">
        <v>20</v>
      </c>
      <c r="C11" t="s">
        <v>124</v>
      </c>
      <c r="D11" t="s">
        <v>125</v>
      </c>
    </row>
    <row r="12" spans="1:4" x14ac:dyDescent="0.3">
      <c r="B12">
        <v>21</v>
      </c>
      <c r="C12" t="s">
        <v>127</v>
      </c>
      <c r="D12" t="s">
        <v>125</v>
      </c>
    </row>
    <row r="13" spans="1:4" x14ac:dyDescent="0.3">
      <c r="B13">
        <v>61</v>
      </c>
      <c r="C13" t="s">
        <v>127</v>
      </c>
      <c r="D13" t="s">
        <v>126</v>
      </c>
    </row>
    <row r="14" spans="1:4" x14ac:dyDescent="0.3">
      <c r="B14">
        <v>26</v>
      </c>
      <c r="C14" t="s">
        <v>127</v>
      </c>
      <c r="D14" t="s">
        <v>126</v>
      </c>
    </row>
    <row r="15" spans="1:4" x14ac:dyDescent="0.3">
      <c r="B15">
        <v>76</v>
      </c>
    </row>
    <row r="18" spans="2:2" x14ac:dyDescent="0.3">
      <c r="B18">
        <f>ROUND(AVERAGE(B2:B15), 0)</f>
        <v>35</v>
      </c>
    </row>
    <row r="19" spans="2:2" x14ac:dyDescent="0.3">
      <c r="B19">
        <f xml:space="preserve"> ROUND(STDEV(B2:B15),0)</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session2</vt:lpstr>
      <vt:lpstr>session5</vt:lpstr>
      <vt:lpstr>session9</vt:lpstr>
      <vt:lpstr>final</vt:lpstr>
      <vt:lpstr>Sheet5</vt:lpstr>
    </vt:vector>
  </TitlesOfParts>
  <Company>Massachusetts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bonaker</dc:creator>
  <cp:lastModifiedBy>nick bonaker</cp:lastModifiedBy>
  <dcterms:created xsi:type="dcterms:W3CDTF">2020-09-12T23:56:01Z</dcterms:created>
  <dcterms:modified xsi:type="dcterms:W3CDTF">2020-09-18T13:23:05Z</dcterms:modified>
</cp:coreProperties>
</file>