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paycile.sharepoint.com/Shared Documents/Information Technology/NBrain/AI Cost Analyis/"/>
    </mc:Choice>
  </mc:AlternateContent>
  <xr:revisionPtr revIDLastSave="59" documentId="8_{E9184ABC-EFFE-452B-82AF-C356D2C6EC2C}" xr6:coauthVersionLast="47" xr6:coauthVersionMax="47" xr10:uidLastSave="{DF9E5600-85A7-4E1B-89A4-F8D0946F7F12}"/>
  <bookViews>
    <workbookView xWindow="28680" yWindow="165" windowWidth="29040" windowHeight="15720" activeTab="6" xr2:uid="{00000000-000D-0000-FFFF-FFFF00000000}"/>
  </bookViews>
  <sheets>
    <sheet name="Jan CC 2025" sheetId="1" r:id="rId1"/>
    <sheet name="Feb CC2025" sheetId="4" r:id="rId2"/>
    <sheet name="Mar CC 2025" sheetId="6" r:id="rId3"/>
    <sheet name="Apr CC 2025" sheetId="8" r:id="rId4"/>
    <sheet name="May CC 2025" sheetId="10" r:id="rId5"/>
    <sheet name="June CC 2025" sheetId="12" r:id="rId6"/>
    <sheet name="July CC 2025" sheetId="14" r:id="rId7"/>
    <sheet name="ACH Jan 2025" sheetId="2" r:id="rId8"/>
    <sheet name="ACH Feb 2025" sheetId="5" r:id="rId9"/>
    <sheet name="ACH Mar 2025" sheetId="7" r:id="rId10"/>
    <sheet name="ACH April 2025" sheetId="9" r:id="rId11"/>
    <sheet name="ACH May 2025" sheetId="11" r:id="rId12"/>
    <sheet name="ACH June 2025" sheetId="13" r:id="rId13"/>
    <sheet name="ACH July 2025" sheetId="15" r:id="rId14"/>
    <sheet name="Recap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4" l="1"/>
  <c r="B45" i="12"/>
  <c r="B45" i="10"/>
  <c r="B45" i="8"/>
  <c r="B45" i="6"/>
  <c r="B45" i="4"/>
  <c r="B45" i="1"/>
  <c r="H31" i="3" l="1"/>
  <c r="H27" i="3"/>
  <c r="G10" i="3"/>
  <c r="C10" i="3"/>
  <c r="A33" i="15"/>
  <c r="I24" i="15"/>
  <c r="I23" i="15"/>
  <c r="I22" i="15"/>
  <c r="I21" i="15"/>
  <c r="F21" i="15"/>
  <c r="F20" i="15"/>
  <c r="I19" i="15"/>
  <c r="F19" i="15"/>
  <c r="I18" i="15"/>
  <c r="F18" i="15"/>
  <c r="I16" i="15"/>
  <c r="F16" i="15"/>
  <c r="E12" i="15"/>
  <c r="F12" i="15" s="1"/>
  <c r="G22" i="3"/>
  <c r="C22" i="3"/>
  <c r="H22" i="3" s="1"/>
  <c r="G46" i="14"/>
  <c r="J45" i="14"/>
  <c r="G45" i="14"/>
  <c r="J44" i="14"/>
  <c r="B44" i="14"/>
  <c r="G44" i="14" s="1"/>
  <c r="J43" i="14"/>
  <c r="B43" i="14"/>
  <c r="G43" i="14" s="1"/>
  <c r="J42" i="14"/>
  <c r="G42" i="14"/>
  <c r="J41" i="14"/>
  <c r="B41" i="14"/>
  <c r="G41" i="14" s="1"/>
  <c r="J40" i="14"/>
  <c r="G40" i="14"/>
  <c r="J39" i="14"/>
  <c r="B39" i="14"/>
  <c r="G39" i="14" s="1"/>
  <c r="G37" i="14"/>
  <c r="G36" i="14"/>
  <c r="G35" i="14"/>
  <c r="G34" i="14"/>
  <c r="G30" i="14"/>
  <c r="J29" i="14"/>
  <c r="G29" i="14"/>
  <c r="J28" i="14"/>
  <c r="G28" i="14"/>
  <c r="J27" i="14"/>
  <c r="G27" i="14"/>
  <c r="J26" i="14"/>
  <c r="G26" i="14"/>
  <c r="J25" i="14"/>
  <c r="G25" i="14"/>
  <c r="J24" i="14"/>
  <c r="G24" i="14"/>
  <c r="E24" i="14"/>
  <c r="D23" i="14"/>
  <c r="G56" i="14" s="1"/>
  <c r="C23" i="14"/>
  <c r="B23" i="14"/>
  <c r="J21" i="14"/>
  <c r="G21" i="14"/>
  <c r="J20" i="14"/>
  <c r="G20" i="14"/>
  <c r="C15" i="14"/>
  <c r="B14" i="14"/>
  <c r="I12" i="14" s="1"/>
  <c r="D12" i="14"/>
  <c r="D11" i="14"/>
  <c r="D10" i="14"/>
  <c r="D9" i="14"/>
  <c r="D8" i="14"/>
  <c r="G9" i="3"/>
  <c r="C9" i="3"/>
  <c r="A33" i="13"/>
  <c r="I24" i="13"/>
  <c r="I23" i="13"/>
  <c r="I22" i="13"/>
  <c r="I21" i="13"/>
  <c r="F21" i="13"/>
  <c r="F20" i="13"/>
  <c r="I19" i="13"/>
  <c r="F19" i="13"/>
  <c r="I18" i="13"/>
  <c r="F18" i="13"/>
  <c r="I16" i="13"/>
  <c r="F16" i="13"/>
  <c r="E12" i="13"/>
  <c r="F12" i="13" s="1"/>
  <c r="G21" i="3"/>
  <c r="C21" i="3"/>
  <c r="G46" i="12"/>
  <c r="J45" i="12"/>
  <c r="G45" i="12"/>
  <c r="J44" i="12"/>
  <c r="B44" i="12"/>
  <c r="G44" i="12" s="1"/>
  <c r="J43" i="12"/>
  <c r="B43" i="12"/>
  <c r="G43" i="12" s="1"/>
  <c r="J42" i="12"/>
  <c r="G42" i="12"/>
  <c r="J41" i="12"/>
  <c r="G41" i="12"/>
  <c r="B41" i="12"/>
  <c r="J40" i="12"/>
  <c r="G40" i="12"/>
  <c r="J39" i="12"/>
  <c r="B39" i="12"/>
  <c r="G39" i="12" s="1"/>
  <c r="G37" i="12"/>
  <c r="G36" i="12"/>
  <c r="G35" i="12"/>
  <c r="G34" i="12"/>
  <c r="G30" i="12"/>
  <c r="J29" i="12"/>
  <c r="G29" i="12"/>
  <c r="J28" i="12"/>
  <c r="G28" i="12"/>
  <c r="J27" i="12"/>
  <c r="G27" i="12"/>
  <c r="J26" i="12"/>
  <c r="G26" i="12"/>
  <c r="J25" i="12"/>
  <c r="G25" i="12"/>
  <c r="E24" i="12"/>
  <c r="G24" i="12" s="1"/>
  <c r="D23" i="12"/>
  <c r="C23" i="12"/>
  <c r="J56" i="12" s="1"/>
  <c r="B23" i="12"/>
  <c r="J21" i="12"/>
  <c r="G21" i="12"/>
  <c r="J20" i="12"/>
  <c r="G20" i="12"/>
  <c r="C15" i="12"/>
  <c r="G47" i="12" s="1"/>
  <c r="B14" i="12"/>
  <c r="I12" i="12" s="1"/>
  <c r="D12" i="12"/>
  <c r="D11" i="12"/>
  <c r="D10" i="12"/>
  <c r="D9" i="12"/>
  <c r="D8" i="12"/>
  <c r="G8" i="3"/>
  <c r="C8" i="3"/>
  <c r="G20" i="3"/>
  <c r="C20" i="3"/>
  <c r="A33" i="11"/>
  <c r="I24" i="11"/>
  <c r="I23" i="11"/>
  <c r="I22" i="11"/>
  <c r="I21" i="11"/>
  <c r="F21" i="11"/>
  <c r="F20" i="11"/>
  <c r="I19" i="11"/>
  <c r="F19" i="11"/>
  <c r="I18" i="11"/>
  <c r="F18" i="11"/>
  <c r="I16" i="11"/>
  <c r="F16" i="11"/>
  <c r="E12" i="11"/>
  <c r="F12" i="11" s="1"/>
  <c r="G46" i="10"/>
  <c r="J45" i="10"/>
  <c r="G45" i="10"/>
  <c r="J44" i="10"/>
  <c r="B44" i="10"/>
  <c r="G44" i="10" s="1"/>
  <c r="J43" i="10"/>
  <c r="B43" i="10"/>
  <c r="G43" i="10" s="1"/>
  <c r="J42" i="10"/>
  <c r="G42" i="10"/>
  <c r="J41" i="10"/>
  <c r="G41" i="10"/>
  <c r="B41" i="10"/>
  <c r="J40" i="10"/>
  <c r="G40" i="10"/>
  <c r="J39" i="10"/>
  <c r="B39" i="10"/>
  <c r="G39" i="10" s="1"/>
  <c r="G37" i="10"/>
  <c r="G36" i="10"/>
  <c r="G35" i="10"/>
  <c r="G34" i="10"/>
  <c r="G30" i="10"/>
  <c r="J29" i="10"/>
  <c r="G29" i="10"/>
  <c r="J28" i="10"/>
  <c r="G28" i="10"/>
  <c r="J27" i="10"/>
  <c r="G27" i="10"/>
  <c r="J26" i="10"/>
  <c r="G26" i="10"/>
  <c r="J25" i="10"/>
  <c r="G25" i="10"/>
  <c r="E24" i="10"/>
  <c r="G24" i="10" s="1"/>
  <c r="D23" i="10"/>
  <c r="C23" i="10"/>
  <c r="B23" i="10"/>
  <c r="J56" i="10" s="1"/>
  <c r="J21" i="10"/>
  <c r="G21" i="10"/>
  <c r="J20" i="10"/>
  <c r="G20" i="10"/>
  <c r="C15" i="10"/>
  <c r="G47" i="10" s="1"/>
  <c r="B14" i="10"/>
  <c r="I12" i="10" s="1"/>
  <c r="D12" i="10"/>
  <c r="D11" i="10"/>
  <c r="D10" i="10"/>
  <c r="D9" i="10"/>
  <c r="D8" i="10"/>
  <c r="G7" i="3"/>
  <c r="C7" i="3"/>
  <c r="H7" i="3" s="1"/>
  <c r="G19" i="3"/>
  <c r="E22" i="3"/>
  <c r="E21" i="3"/>
  <c r="E20" i="3"/>
  <c r="C19" i="3"/>
  <c r="F12" i="9"/>
  <c r="A33" i="9"/>
  <c r="I24" i="9"/>
  <c r="I23" i="9"/>
  <c r="I22" i="9"/>
  <c r="I21" i="9"/>
  <c r="F21" i="9"/>
  <c r="F20" i="9"/>
  <c r="I19" i="9"/>
  <c r="F19" i="9"/>
  <c r="I18" i="9"/>
  <c r="F18" i="9"/>
  <c r="I16" i="9"/>
  <c r="F16" i="9"/>
  <c r="E12" i="9"/>
  <c r="G46" i="8"/>
  <c r="J45" i="8"/>
  <c r="G45" i="8"/>
  <c r="J44" i="8"/>
  <c r="B44" i="8"/>
  <c r="G44" i="8" s="1"/>
  <c r="J43" i="8"/>
  <c r="B43" i="8"/>
  <c r="G43" i="8" s="1"/>
  <c r="J42" i="8"/>
  <c r="G42" i="8"/>
  <c r="J41" i="8"/>
  <c r="G41" i="8"/>
  <c r="B41" i="8"/>
  <c r="J40" i="8"/>
  <c r="G40" i="8"/>
  <c r="J39" i="8"/>
  <c r="B39" i="8"/>
  <c r="G39" i="8" s="1"/>
  <c r="G37" i="8"/>
  <c r="G36" i="8"/>
  <c r="G35" i="8"/>
  <c r="G34" i="8"/>
  <c r="G30" i="8"/>
  <c r="J29" i="8"/>
  <c r="G29" i="8"/>
  <c r="J28" i="8"/>
  <c r="G28" i="8"/>
  <c r="J27" i="8"/>
  <c r="G27" i="8"/>
  <c r="J26" i="8"/>
  <c r="G26" i="8"/>
  <c r="J25" i="8"/>
  <c r="G25" i="8"/>
  <c r="E24" i="8"/>
  <c r="J24" i="8" s="1"/>
  <c r="D23" i="8"/>
  <c r="C23" i="8"/>
  <c r="B23" i="8"/>
  <c r="J56" i="8" s="1"/>
  <c r="J21" i="8"/>
  <c r="G21" i="8"/>
  <c r="J20" i="8"/>
  <c r="G20" i="8"/>
  <c r="C15" i="8"/>
  <c r="G54" i="8" s="1"/>
  <c r="B14" i="8"/>
  <c r="D16" i="8" s="1"/>
  <c r="D12" i="8"/>
  <c r="D11" i="8"/>
  <c r="D10" i="8"/>
  <c r="D9" i="8"/>
  <c r="D8" i="8"/>
  <c r="G27" i="1"/>
  <c r="G6" i="3"/>
  <c r="G5" i="3"/>
  <c r="G4" i="3"/>
  <c r="G18" i="3"/>
  <c r="G17" i="3"/>
  <c r="G16" i="3"/>
  <c r="C6" i="3"/>
  <c r="A33" i="7"/>
  <c r="I24" i="7"/>
  <c r="I23" i="7"/>
  <c r="I22" i="7"/>
  <c r="I21" i="7"/>
  <c r="F21" i="7"/>
  <c r="F20" i="7"/>
  <c r="I19" i="7"/>
  <c r="F19" i="7"/>
  <c r="I18" i="7"/>
  <c r="F18" i="7"/>
  <c r="I16" i="7"/>
  <c r="F16" i="7"/>
  <c r="F28" i="7" s="1"/>
  <c r="E12" i="7"/>
  <c r="C18" i="3"/>
  <c r="G46" i="6"/>
  <c r="J45" i="6"/>
  <c r="G45" i="6"/>
  <c r="J44" i="6"/>
  <c r="B44" i="6"/>
  <c r="G44" i="6" s="1"/>
  <c r="J43" i="6"/>
  <c r="B43" i="6"/>
  <c r="G43" i="6" s="1"/>
  <c r="J42" i="6"/>
  <c r="G42" i="6"/>
  <c r="J41" i="6"/>
  <c r="B41" i="6"/>
  <c r="G41" i="6" s="1"/>
  <c r="J40" i="6"/>
  <c r="G40" i="6"/>
  <c r="J39" i="6"/>
  <c r="B39" i="6"/>
  <c r="G39" i="6" s="1"/>
  <c r="G37" i="6"/>
  <c r="G36" i="6"/>
  <c r="G35" i="6"/>
  <c r="G34" i="6"/>
  <c r="G30" i="6"/>
  <c r="J29" i="6"/>
  <c r="G29" i="6"/>
  <c r="J28" i="6"/>
  <c r="G28" i="6"/>
  <c r="J27" i="6"/>
  <c r="G27" i="6"/>
  <c r="J26" i="6"/>
  <c r="G26" i="6"/>
  <c r="J25" i="6"/>
  <c r="G25" i="6"/>
  <c r="J24" i="6"/>
  <c r="G24" i="6"/>
  <c r="E24" i="6"/>
  <c r="D23" i="6"/>
  <c r="C23" i="6"/>
  <c r="B23" i="6"/>
  <c r="J21" i="6"/>
  <c r="G21" i="6"/>
  <c r="J20" i="6"/>
  <c r="G20" i="6"/>
  <c r="C15" i="6"/>
  <c r="G47" i="6" s="1"/>
  <c r="B14" i="6"/>
  <c r="I12" i="6" s="1"/>
  <c r="D12" i="6"/>
  <c r="D11" i="6"/>
  <c r="D10" i="6"/>
  <c r="D9" i="6"/>
  <c r="D8" i="6"/>
  <c r="C5" i="3"/>
  <c r="C17" i="3"/>
  <c r="A33" i="5"/>
  <c r="I24" i="5"/>
  <c r="I23" i="5"/>
  <c r="I22" i="5"/>
  <c r="I21" i="5"/>
  <c r="F21" i="5"/>
  <c r="F20" i="5"/>
  <c r="I19" i="5"/>
  <c r="F19" i="5"/>
  <c r="I18" i="5"/>
  <c r="F18" i="5"/>
  <c r="I16" i="5"/>
  <c r="F16" i="5"/>
  <c r="E12" i="5"/>
  <c r="G46" i="4"/>
  <c r="J45" i="4"/>
  <c r="G45" i="4"/>
  <c r="J44" i="4"/>
  <c r="B44" i="4"/>
  <c r="G44" i="4" s="1"/>
  <c r="J43" i="4"/>
  <c r="B43" i="4"/>
  <c r="G43" i="4" s="1"/>
  <c r="J42" i="4"/>
  <c r="G42" i="4"/>
  <c r="J41" i="4"/>
  <c r="B41" i="4"/>
  <c r="G41" i="4" s="1"/>
  <c r="J40" i="4"/>
  <c r="G40" i="4"/>
  <c r="J39" i="4"/>
  <c r="B39" i="4"/>
  <c r="G39" i="4" s="1"/>
  <c r="G37" i="4"/>
  <c r="G36" i="4"/>
  <c r="G35" i="4"/>
  <c r="G34" i="4"/>
  <c r="G30" i="4"/>
  <c r="J29" i="4"/>
  <c r="G29" i="4"/>
  <c r="J28" i="4"/>
  <c r="G28" i="4"/>
  <c r="J27" i="4"/>
  <c r="G27" i="4"/>
  <c r="J26" i="4"/>
  <c r="G26" i="4"/>
  <c r="J25" i="4"/>
  <c r="G25" i="4"/>
  <c r="E24" i="4"/>
  <c r="G24" i="4" s="1"/>
  <c r="D23" i="4"/>
  <c r="C23" i="4"/>
  <c r="B23" i="4"/>
  <c r="J21" i="4"/>
  <c r="G21" i="4"/>
  <c r="J20" i="4"/>
  <c r="G20" i="4"/>
  <c r="C15" i="4"/>
  <c r="G54" i="4" s="1"/>
  <c r="B14" i="4"/>
  <c r="D12" i="4"/>
  <c r="D11" i="4"/>
  <c r="D10" i="4"/>
  <c r="D9" i="4"/>
  <c r="D8" i="4"/>
  <c r="C16" i="3"/>
  <c r="H16" i="3" s="1"/>
  <c r="B39" i="1"/>
  <c r="C4" i="3"/>
  <c r="H4" i="3" s="1"/>
  <c r="A33" i="2"/>
  <c r="I24" i="2"/>
  <c r="I23" i="2"/>
  <c r="I22" i="2"/>
  <c r="I21" i="2"/>
  <c r="F21" i="2"/>
  <c r="F20" i="2"/>
  <c r="I19" i="2"/>
  <c r="F19" i="2"/>
  <c r="I18" i="2"/>
  <c r="F18" i="2"/>
  <c r="I16" i="2"/>
  <c r="F16" i="2"/>
  <c r="E12" i="2"/>
  <c r="F28" i="15" l="1"/>
  <c r="F28" i="13"/>
  <c r="E33" i="13" s="1"/>
  <c r="F9" i="3" s="1"/>
  <c r="D9" i="3"/>
  <c r="E9" i="3" s="1"/>
  <c r="F28" i="11"/>
  <c r="E33" i="11" s="1"/>
  <c r="F8" i="3" s="1"/>
  <c r="F28" i="9"/>
  <c r="E33" i="9" s="1"/>
  <c r="F7" i="3" s="1"/>
  <c r="D7" i="3"/>
  <c r="E7" i="3" s="1"/>
  <c r="E33" i="7"/>
  <c r="F6" i="3" s="1"/>
  <c r="D6" i="3"/>
  <c r="E6" i="3" s="1"/>
  <c r="H6" i="3"/>
  <c r="H10" i="3"/>
  <c r="H17" i="3"/>
  <c r="H5" i="3"/>
  <c r="H21" i="3"/>
  <c r="G11" i="3"/>
  <c r="H20" i="3"/>
  <c r="J56" i="14"/>
  <c r="D16" i="14"/>
  <c r="G54" i="14"/>
  <c r="G23" i="14"/>
  <c r="J23" i="14"/>
  <c r="G47" i="14"/>
  <c r="H9" i="3"/>
  <c r="G23" i="3"/>
  <c r="G23" i="12"/>
  <c r="G54" i="12"/>
  <c r="J23" i="12"/>
  <c r="G56" i="12"/>
  <c r="J24" i="12"/>
  <c r="D16" i="12"/>
  <c r="H8" i="3"/>
  <c r="C11" i="3"/>
  <c r="G23" i="10"/>
  <c r="D16" i="10"/>
  <c r="G54" i="10"/>
  <c r="J24" i="10"/>
  <c r="J23" i="10"/>
  <c r="G56" i="10"/>
  <c r="G61" i="10" s="1"/>
  <c r="H19" i="3"/>
  <c r="G23" i="8"/>
  <c r="J23" i="8"/>
  <c r="I12" i="8"/>
  <c r="G47" i="8"/>
  <c r="G24" i="8"/>
  <c r="G56" i="8"/>
  <c r="C23" i="3"/>
  <c r="H18" i="3"/>
  <c r="J56" i="6"/>
  <c r="G56" i="6"/>
  <c r="G23" i="6"/>
  <c r="D16" i="6"/>
  <c r="G54" i="6"/>
  <c r="J23" i="6"/>
  <c r="J23" i="4"/>
  <c r="D16" i="4"/>
  <c r="I12" i="4"/>
  <c r="F28" i="5"/>
  <c r="J24" i="4"/>
  <c r="G47" i="4"/>
  <c r="G56" i="4"/>
  <c r="J56" i="4"/>
  <c r="G23" i="4"/>
  <c r="F28" i="2"/>
  <c r="D4" i="3" s="1"/>
  <c r="I4" i="3" s="1"/>
  <c r="E33" i="15" l="1"/>
  <c r="F10" i="3" s="1"/>
  <c r="D10" i="3"/>
  <c r="I9" i="3"/>
  <c r="D8" i="3"/>
  <c r="I8" i="3" s="1"/>
  <c r="I7" i="3"/>
  <c r="I6" i="3"/>
  <c r="E33" i="5"/>
  <c r="F5" i="3" s="1"/>
  <c r="D5" i="3"/>
  <c r="H13" i="3"/>
  <c r="H11" i="3"/>
  <c r="E4" i="3"/>
  <c r="H23" i="3"/>
  <c r="G61" i="14"/>
  <c r="I11" i="14" s="1"/>
  <c r="I10" i="14" s="1"/>
  <c r="G61" i="12"/>
  <c r="I11" i="12" s="1"/>
  <c r="I10" i="12" s="1"/>
  <c r="I11" i="10"/>
  <c r="I10" i="10" s="1"/>
  <c r="G69" i="10"/>
  <c r="G61" i="8"/>
  <c r="I11" i="8" s="1"/>
  <c r="I10" i="8" s="1"/>
  <c r="G61" i="6"/>
  <c r="G69" i="6" s="1"/>
  <c r="G61" i="4"/>
  <c r="G69" i="4" s="1"/>
  <c r="E33" i="2"/>
  <c r="F4" i="3" s="1"/>
  <c r="J73" i="10" l="1"/>
  <c r="D20" i="3"/>
  <c r="I20" i="3" s="1"/>
  <c r="J73" i="6"/>
  <c r="I9" i="6" s="1"/>
  <c r="F18" i="3" s="1"/>
  <c r="D18" i="3"/>
  <c r="I18" i="3" s="1"/>
  <c r="I11" i="6"/>
  <c r="J73" i="4"/>
  <c r="I9" i="4" s="1"/>
  <c r="F17" i="3" s="1"/>
  <c r="D17" i="3"/>
  <c r="I17" i="3" s="1"/>
  <c r="E10" i="3"/>
  <c r="I10" i="3"/>
  <c r="E8" i="3"/>
  <c r="D11" i="3"/>
  <c r="I11" i="3" s="1"/>
  <c r="E5" i="3"/>
  <c r="I5" i="3"/>
  <c r="G69" i="14"/>
  <c r="G69" i="12"/>
  <c r="G69" i="8"/>
  <c r="I11" i="4"/>
  <c r="I10" i="4" s="1"/>
  <c r="E17" i="3" s="1"/>
  <c r="J73" i="14" l="1"/>
  <c r="D22" i="3"/>
  <c r="I22" i="3" s="1"/>
  <c r="J73" i="12"/>
  <c r="D21" i="3"/>
  <c r="I21" i="3" s="1"/>
  <c r="I9" i="10"/>
  <c r="F20" i="3"/>
  <c r="J73" i="8"/>
  <c r="D19" i="3"/>
  <c r="I19" i="3" s="1"/>
  <c r="I10" i="6"/>
  <c r="E18" i="3" s="1"/>
  <c r="E19" i="3"/>
  <c r="I13" i="3"/>
  <c r="G37" i="1"/>
  <c r="G36" i="1"/>
  <c r="I9" i="14" l="1"/>
  <c r="F22" i="3"/>
  <c r="I9" i="12"/>
  <c r="F21" i="3"/>
  <c r="I9" i="8"/>
  <c r="F19" i="3"/>
  <c r="G34" i="1"/>
  <c r="G35" i="1"/>
  <c r="B44" i="1"/>
  <c r="G44" i="1" s="1"/>
  <c r="B43" i="1"/>
  <c r="G43" i="1" s="1"/>
  <c r="B41" i="1"/>
  <c r="G41" i="1" s="1"/>
  <c r="G42" i="1"/>
  <c r="G40" i="1"/>
  <c r="G39" i="1"/>
  <c r="G45" i="1"/>
  <c r="J45" i="1"/>
  <c r="E24" i="1"/>
  <c r="D23" i="1"/>
  <c r="C23" i="1"/>
  <c r="B23" i="1"/>
  <c r="G21" i="1"/>
  <c r="G20" i="1"/>
  <c r="B14" i="1"/>
  <c r="I12" i="1" s="1"/>
  <c r="J44" i="1"/>
  <c r="J43" i="1"/>
  <c r="J42" i="1"/>
  <c r="J41" i="1"/>
  <c r="J40" i="1"/>
  <c r="G46" i="1" l="1"/>
  <c r="J39" i="1"/>
  <c r="J29" i="1"/>
  <c r="J25" i="1"/>
  <c r="J28" i="1"/>
  <c r="J21" i="1"/>
  <c r="G28" i="1" l="1"/>
  <c r="G29" i="1"/>
  <c r="G23" i="1"/>
  <c r="G25" i="1"/>
  <c r="G24" i="1"/>
  <c r="J23" i="1"/>
  <c r="J24" i="1"/>
  <c r="J26" i="1"/>
  <c r="G26" i="1"/>
  <c r="J27" i="1"/>
  <c r="G30" i="1"/>
  <c r="J56" i="1"/>
  <c r="G56" i="1"/>
  <c r="J20" i="1"/>
  <c r="C15" i="1" l="1"/>
  <c r="D9" i="1"/>
  <c r="D10" i="1"/>
  <c r="D11" i="1"/>
  <c r="D12" i="1"/>
  <c r="D8" i="1"/>
  <c r="G47" i="1" l="1"/>
  <c r="G54" i="1"/>
  <c r="D16" i="1"/>
  <c r="G61" i="1" l="1"/>
  <c r="G69" i="1" s="1"/>
  <c r="D16" i="3" s="1"/>
  <c r="D23" i="3" l="1"/>
  <c r="I31" i="3" s="1"/>
  <c r="I32" i="3" s="1"/>
  <c r="I16" i="3"/>
  <c r="I11" i="1"/>
  <c r="I10" i="1" s="1"/>
  <c r="E16" i="3" s="1"/>
  <c r="J73" i="1"/>
  <c r="I9" i="1" s="1"/>
  <c r="F16" i="3" s="1"/>
  <c r="F27" i="3" s="1"/>
  <c r="F28" i="3" s="1"/>
  <c r="I23" i="3" l="1"/>
  <c r="I27" i="3"/>
  <c r="I28" i="3" s="1"/>
</calcChain>
</file>

<file path=xl/sharedStrings.xml><?xml version="1.0" encoding="utf-8"?>
<sst xmlns="http://schemas.openxmlformats.org/spreadsheetml/2006/main" count="865" uniqueCount="139">
  <si>
    <t>Date:</t>
  </si>
  <si>
    <t>Total Fees:</t>
  </si>
  <si>
    <t>Processing Fee</t>
  </si>
  <si>
    <t>One-Time Fees</t>
  </si>
  <si>
    <t>Current Provider</t>
  </si>
  <si>
    <t>Network Inquiry</t>
  </si>
  <si>
    <t>Annual Fees</t>
  </si>
  <si>
    <t>Total Cost</t>
  </si>
  <si>
    <t>Application &amp; Account Establishment Fee</t>
  </si>
  <si>
    <t>Total Processing Volume</t>
  </si>
  <si>
    <t xml:space="preserve">MasterCard Network (ALF) &amp; Location Fee </t>
  </si>
  <si>
    <t>Merchant Services Analysis</t>
  </si>
  <si>
    <t>PCI Compliance Assessment</t>
  </si>
  <si>
    <t>Address Verification Service (AVS) Per Item</t>
  </si>
  <si>
    <t>Batch Header ($0.10 per settlement)</t>
  </si>
  <si>
    <t>Visa Network (FANF-Fixed Acquirer Network Fee)</t>
  </si>
  <si>
    <t>IRS TIN Reporting (Reg. Comp Fee)</t>
  </si>
  <si>
    <t>Per Item Fee</t>
  </si>
  <si>
    <t>Annual Fee</t>
  </si>
  <si>
    <t>PCI Non-Compliance Fee</t>
  </si>
  <si>
    <t>PCI Compliance Monthly Fee</t>
  </si>
  <si>
    <t>Rate</t>
  </si>
  <si>
    <t>Business Name:</t>
  </si>
  <si>
    <t>Monthly Service Fee</t>
  </si>
  <si>
    <t>Effective rate with your current provider:</t>
  </si>
  <si>
    <t>Effective rate with MSG Payment Systems:</t>
  </si>
  <si>
    <t>Total savings with MSG Payment Systems:</t>
  </si>
  <si>
    <t>Decrease your effective rate by:</t>
  </si>
  <si>
    <t>Volume</t>
  </si>
  <si>
    <t>Transactions</t>
  </si>
  <si>
    <t>Average</t>
  </si>
  <si>
    <t>Total Number of Transactions</t>
  </si>
  <si>
    <t>Visa</t>
  </si>
  <si>
    <t>Mastercard</t>
  </si>
  <si>
    <t>Discover</t>
  </si>
  <si>
    <t>American Express</t>
  </si>
  <si>
    <t>PIN Debit</t>
  </si>
  <si>
    <t>Dues, Fees and Assessments</t>
  </si>
  <si>
    <t>Products</t>
  </si>
  <si>
    <t>Month Analyzed:</t>
  </si>
  <si>
    <t>Terminal/POS Equipment</t>
  </si>
  <si>
    <t>Average Transaction Amount</t>
  </si>
  <si>
    <t>American Express Processing Fee</t>
  </si>
  <si>
    <t>Breach Protection</t>
  </si>
  <si>
    <t>Business Restoration</t>
  </si>
  <si>
    <t>Monthly Savings:</t>
  </si>
  <si>
    <t>AmEx</t>
  </si>
  <si>
    <t>MSG Payment Systems</t>
  </si>
  <si>
    <t>Total</t>
  </si>
  <si>
    <t>Savings Summary</t>
  </si>
  <si>
    <t>Authorization Count - Visa, MC, Discover</t>
  </si>
  <si>
    <t>Authorization Count - American Express</t>
  </si>
  <si>
    <t>Per Item Fee - American Express</t>
  </si>
  <si>
    <t>Text to Pay/Month</t>
  </si>
  <si>
    <t>Text Pay Transaction/Per Transaction</t>
  </si>
  <si>
    <t>Debit Assessments</t>
  </si>
  <si>
    <t>MC Assessments</t>
  </si>
  <si>
    <t>MC Assessments &gt;1000</t>
  </si>
  <si>
    <t>Discover Assessments</t>
  </si>
  <si>
    <t>Amex Assessments</t>
  </si>
  <si>
    <t>Visa Assessments</t>
  </si>
  <si>
    <t>Visa Assessments Check Card</t>
  </si>
  <si>
    <t>Network Fee</t>
  </si>
  <si>
    <t>Amex CNP Assesssment</t>
  </si>
  <si>
    <t>Total Fees</t>
  </si>
  <si>
    <t>RCC Integrate Partner</t>
  </si>
  <si>
    <t>Visa Interchange</t>
  </si>
  <si>
    <t>MC Interchange</t>
  </si>
  <si>
    <t>Discover Interchange</t>
  </si>
  <si>
    <t>Amex Interchange</t>
  </si>
  <si>
    <t>Integrated Gateway Solution</t>
  </si>
  <si>
    <t xml:space="preserve">Gateway Transaction </t>
  </si>
  <si>
    <t>Assessment Volume</t>
  </si>
  <si>
    <t>Prepared for:</t>
  </si>
  <si>
    <t>Number of months analyzed:</t>
  </si>
  <si>
    <t>Month analyzed:</t>
  </si>
  <si>
    <t>FirstFund ACH/E-Check Services Analysis</t>
  </si>
  <si>
    <t>Processing Volume</t>
  </si>
  <si>
    <t>Number of Transactions</t>
  </si>
  <si>
    <t>Proposed-MSG Payment Systems</t>
  </si>
  <si>
    <t xml:space="preserve"> Expense</t>
  </si>
  <si>
    <t>Discount Rate</t>
  </si>
  <si>
    <t>Daily Discount Fee</t>
  </si>
  <si>
    <t>ACH Transaction Fee</t>
  </si>
  <si>
    <t>Monthly Service</t>
  </si>
  <si>
    <t>Gateway Transaction Fee</t>
  </si>
  <si>
    <t>Batch File Fee</t>
  </si>
  <si>
    <t>ACH Return</t>
  </si>
  <si>
    <t>Notification of Change (NOC)</t>
  </si>
  <si>
    <t>NSF</t>
  </si>
  <si>
    <t>Breach Program</t>
  </si>
  <si>
    <t>PCI Non Compliance</t>
  </si>
  <si>
    <t>One-Time Charge</t>
  </si>
  <si>
    <t>Account Setup &amp; Training Fee</t>
  </si>
  <si>
    <t xml:space="preserve"> Month Savings:</t>
  </si>
  <si>
    <t>Service Details</t>
  </si>
  <si>
    <t>ACH transactions begin automatic batch settlement at 4:00 p.m. Eastern and the settlement may take up to 30 minutes to complete.</t>
  </si>
  <si>
    <t>Funding time: 1-2 business days.</t>
  </si>
  <si>
    <t xml:space="preserve">When your customer's financial institution provides notice the payment has been returned, a notification will be sent to the email address(es) you establish in the virtual terminal/transaction center. The returned transaction will be debited from the business's bank account, and your company is responsible for contacting the customer to obtain another form of payment. </t>
  </si>
  <si>
    <t>ACH</t>
  </si>
  <si>
    <t>Month</t>
  </si>
  <si>
    <t>Jan</t>
  </si>
  <si>
    <t>MSG Projected Fees</t>
  </si>
  <si>
    <t>Current Fees</t>
  </si>
  <si>
    <t>% Of Change</t>
  </si>
  <si>
    <t>Savings</t>
  </si>
  <si>
    <t>Merchant Card</t>
  </si>
  <si>
    <t>8-25-25</t>
  </si>
  <si>
    <t>Jan 2025</t>
  </si>
  <si>
    <t>Feb 2025</t>
  </si>
  <si>
    <t xml:space="preserve">Feb </t>
  </si>
  <si>
    <t>Mar 2025</t>
  </si>
  <si>
    <t xml:space="preserve">Mar </t>
  </si>
  <si>
    <t>Feb</t>
  </si>
  <si>
    <t>March</t>
  </si>
  <si>
    <t>Current Effect Rate</t>
  </si>
  <si>
    <t>MSG Effective rate</t>
  </si>
  <si>
    <t>April</t>
  </si>
  <si>
    <t>April 2025</t>
  </si>
  <si>
    <t xml:space="preserve">May </t>
  </si>
  <si>
    <t>May  2025</t>
  </si>
  <si>
    <t>May 2025</t>
  </si>
  <si>
    <t>June  2025</t>
  </si>
  <si>
    <t xml:space="preserve">June </t>
  </si>
  <si>
    <t>June</t>
  </si>
  <si>
    <t>June 2025</t>
  </si>
  <si>
    <t>July</t>
  </si>
  <si>
    <t>July 2025</t>
  </si>
  <si>
    <t>MSG Effective Rate</t>
  </si>
  <si>
    <t xml:space="preserve">% of Change </t>
  </si>
  <si>
    <t>Currect Effective Rate</t>
  </si>
  <si>
    <t>Total Savings</t>
  </si>
  <si>
    <t xml:space="preserve">Combined </t>
  </si>
  <si>
    <t>% of Change</t>
  </si>
  <si>
    <t>Annual</t>
  </si>
  <si>
    <t>Visa MCC Code</t>
  </si>
  <si>
    <t>MC/DS/AX MCC</t>
  </si>
  <si>
    <t>Services Program 5983</t>
  </si>
  <si>
    <t>Utility  Program 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</si>
</sst>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&quot;$&quot;#,##0.00;\(&quot;$&quot;#,##0.00\)"/>
    <numFmt numFmtId="166" formatCode="&quot;$&quot;#,##0.000"/>
    <numFmt numFmtId="167" formatCode="0.0000%"/>
    <numFmt numFmtId="168" formatCode="0.000%"/>
    <numFmt numFmtId="169" formatCode="mm/dd/yy;@"/>
  </numFmts>
  <fonts count="26" x14ac:knownFonts="1">
    <font>
      <sz val="10"/>
      <name val="Arial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i/>
      <sz val="14"/>
      <color indexed="8"/>
      <name val="Calibri"/>
      <family val="2"/>
      <scheme val="minor"/>
    </font>
    <font>
      <i/>
      <sz val="14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  <font>
      <b/>
      <sz val="24"/>
      <color indexed="8"/>
      <name val="Calibri"/>
      <family val="2"/>
      <scheme val="minor"/>
    </font>
    <font>
      <b/>
      <sz val="18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0"/>
    <xf numFmtId="9" fontId="14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7" fillId="0" borderId="0" xfId="0" applyFont="1" applyAlignment="1">
      <alignment horizontal="right"/>
    </xf>
    <xf numFmtId="0" fontId="9" fillId="0" borderId="0" xfId="1" applyFont="1"/>
    <xf numFmtId="0" fontId="10" fillId="0" borderId="0" xfId="0" applyFont="1" applyAlignment="1">
      <alignment horizontal="left"/>
    </xf>
    <xf numFmtId="0" fontId="7" fillId="0" borderId="2" xfId="0" applyFont="1" applyBorder="1"/>
    <xf numFmtId="0" fontId="11" fillId="0" borderId="0" xfId="0" applyFont="1"/>
    <xf numFmtId="0" fontId="10" fillId="0" borderId="6" xfId="0" applyFont="1" applyBorder="1" applyAlignment="1">
      <alignment horizontal="right" wrapText="1"/>
    </xf>
    <xf numFmtId="0" fontId="10" fillId="0" borderId="0" xfId="0" applyFont="1" applyAlignment="1">
      <alignment horizontal="right" wrapText="1"/>
    </xf>
    <xf numFmtId="0" fontId="10" fillId="0" borderId="5" xfId="0" applyFont="1" applyBorder="1" applyAlignment="1">
      <alignment horizontal="left" wrapText="1"/>
    </xf>
    <xf numFmtId="10" fontId="7" fillId="0" borderId="9" xfId="0" applyNumberFormat="1" applyFont="1" applyBorder="1" applyAlignment="1">
      <alignment horizontal="left"/>
    </xf>
    <xf numFmtId="164" fontId="7" fillId="0" borderId="10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164" fontId="7" fillId="0" borderId="10" xfId="0" applyNumberFormat="1" applyFont="1" applyBorder="1"/>
    <xf numFmtId="164" fontId="7" fillId="0" borderId="9" xfId="0" applyNumberFormat="1" applyFont="1" applyBorder="1" applyAlignment="1">
      <alignment horizontal="left"/>
    </xf>
    <xf numFmtId="166" fontId="7" fillId="0" borderId="9" xfId="0" applyNumberFormat="1" applyFont="1" applyBorder="1" applyAlignment="1">
      <alignment horizontal="left"/>
    </xf>
    <xf numFmtId="164" fontId="7" fillId="0" borderId="2" xfId="0" applyNumberFormat="1" applyFont="1" applyBorder="1"/>
    <xf numFmtId="167" fontId="7" fillId="0" borderId="9" xfId="0" applyNumberFormat="1" applyFont="1" applyBorder="1" applyAlignment="1">
      <alignment horizontal="left"/>
    </xf>
    <xf numFmtId="164" fontId="6" fillId="0" borderId="5" xfId="0" applyNumberFormat="1" applyFont="1" applyBorder="1" applyAlignment="1">
      <alignment horizontal="left"/>
    </xf>
    <xf numFmtId="164" fontId="6" fillId="0" borderId="6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left"/>
    </xf>
    <xf numFmtId="164" fontId="7" fillId="0" borderId="5" xfId="0" applyNumberFormat="1" applyFont="1" applyBorder="1" applyAlignment="1">
      <alignment horizontal="left"/>
    </xf>
    <xf numFmtId="0" fontId="7" fillId="0" borderId="1" xfId="0" applyFont="1" applyBorder="1"/>
    <xf numFmtId="164" fontId="7" fillId="0" borderId="7" xfId="0" applyNumberFormat="1" applyFont="1" applyBorder="1" applyAlignment="1">
      <alignment horizontal="left"/>
    </xf>
    <xf numFmtId="164" fontId="7" fillId="0" borderId="8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/>
    <xf numFmtId="0" fontId="7" fillId="0" borderId="7" xfId="0" applyFont="1" applyBorder="1"/>
    <xf numFmtId="0" fontId="10" fillId="0" borderId="5" xfId="0" applyFont="1" applyBorder="1" applyAlignment="1">
      <alignment horizontal="left"/>
    </xf>
    <xf numFmtId="0" fontId="15" fillId="0" borderId="0" xfId="1" applyFont="1"/>
    <xf numFmtId="0" fontId="17" fillId="0" borderId="0" xfId="3" applyFont="1"/>
    <xf numFmtId="0" fontId="7" fillId="2" borderId="14" xfId="0" applyFont="1" applyFill="1" applyBorder="1"/>
    <xf numFmtId="0" fontId="7" fillId="2" borderId="0" xfId="0" applyFont="1" applyFill="1"/>
    <xf numFmtId="0" fontId="7" fillId="2" borderId="16" xfId="0" applyFont="1" applyFill="1" applyBorder="1"/>
    <xf numFmtId="0" fontId="7" fillId="2" borderId="17" xfId="0" applyFont="1" applyFill="1" applyBorder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165" fontId="8" fillId="0" borderId="2" xfId="0" applyNumberFormat="1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/>
    </xf>
    <xf numFmtId="7" fontId="7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7" fillId="3" borderId="2" xfId="0" applyFont="1" applyFill="1" applyBorder="1"/>
    <xf numFmtId="166" fontId="7" fillId="3" borderId="9" xfId="0" applyNumberFormat="1" applyFont="1" applyFill="1" applyBorder="1" applyAlignment="1">
      <alignment horizontal="left"/>
    </xf>
    <xf numFmtId="164" fontId="7" fillId="3" borderId="10" xfId="0" applyNumberFormat="1" applyFont="1" applyFill="1" applyBorder="1"/>
    <xf numFmtId="164" fontId="7" fillId="3" borderId="2" xfId="0" applyNumberFormat="1" applyFont="1" applyFill="1" applyBorder="1"/>
    <xf numFmtId="164" fontId="7" fillId="3" borderId="9" xfId="0" applyNumberFormat="1" applyFont="1" applyFill="1" applyBorder="1" applyAlignment="1">
      <alignment horizontal="left"/>
    </xf>
    <xf numFmtId="164" fontId="7" fillId="0" borderId="8" xfId="0" applyNumberFormat="1" applyFont="1" applyBorder="1" applyAlignment="1">
      <alignment horizontal="right"/>
    </xf>
    <xf numFmtId="1" fontId="6" fillId="0" borderId="0" xfId="0" applyNumberFormat="1" applyFont="1"/>
    <xf numFmtId="0" fontId="19" fillId="0" borderId="0" xfId="0" applyFont="1" applyAlignment="1">
      <alignment horizontal="right"/>
    </xf>
    <xf numFmtId="164" fontId="19" fillId="0" borderId="0" xfId="0" applyNumberFormat="1" applyFont="1"/>
    <xf numFmtId="0" fontId="4" fillId="3" borderId="0" xfId="0" applyFont="1" applyFill="1"/>
    <xf numFmtId="0" fontId="7" fillId="3" borderId="2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/>
    </xf>
    <xf numFmtId="0" fontId="20" fillId="0" borderId="0" xfId="1" applyFont="1"/>
    <xf numFmtId="0" fontId="21" fillId="0" borderId="0" xfId="3" applyFont="1"/>
    <xf numFmtId="3" fontId="7" fillId="0" borderId="2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1" xfId="0" applyNumberFormat="1" applyFont="1" applyBorder="1" applyAlignment="1">
      <alignment horizontal="center"/>
    </xf>
    <xf numFmtId="6" fontId="7" fillId="2" borderId="15" xfId="0" applyNumberFormat="1" applyFont="1" applyFill="1" applyBorder="1" applyAlignment="1">
      <alignment horizontal="right"/>
    </xf>
    <xf numFmtId="9" fontId="7" fillId="2" borderId="15" xfId="2" applyFont="1" applyFill="1" applyBorder="1" applyAlignment="1">
      <alignment horizontal="right"/>
    </xf>
    <xf numFmtId="10" fontId="7" fillId="2" borderId="18" xfId="2" applyNumberFormat="1" applyFont="1" applyFill="1" applyBorder="1" applyAlignment="1">
      <alignment horizontal="right"/>
    </xf>
    <xf numFmtId="10" fontId="7" fillId="2" borderId="15" xfId="2" applyNumberFormat="1" applyFont="1" applyFill="1" applyBorder="1" applyAlignment="1">
      <alignment horizontal="right"/>
    </xf>
    <xf numFmtId="0" fontId="6" fillId="0" borderId="2" xfId="0" applyFont="1" applyBorder="1"/>
    <xf numFmtId="168" fontId="7" fillId="0" borderId="9" xfId="0" applyNumberFormat="1" applyFont="1" applyBorder="1" applyAlignment="1">
      <alignment horizontal="left"/>
    </xf>
    <xf numFmtId="168" fontId="7" fillId="0" borderId="19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left"/>
    </xf>
    <xf numFmtId="3" fontId="6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6" fillId="0" borderId="0" xfId="3"/>
    <xf numFmtId="0" fontId="19" fillId="0" borderId="0" xfId="0" applyFont="1" applyAlignment="1">
      <alignment horizontal="center"/>
    </xf>
    <xf numFmtId="165" fontId="8" fillId="0" borderId="2" xfId="0" applyNumberFormat="1" applyFont="1" applyBorder="1" applyAlignment="1">
      <alignment horizontal="left" wrapText="1"/>
    </xf>
    <xf numFmtId="14" fontId="7" fillId="0" borderId="0" xfId="0" applyNumberFormat="1" applyFont="1"/>
    <xf numFmtId="0" fontId="8" fillId="0" borderId="2" xfId="0" applyFont="1" applyBorder="1" applyAlignment="1">
      <alignment horizontal="left" wrapText="1"/>
    </xf>
    <xf numFmtId="0" fontId="10" fillId="0" borderId="0" xfId="0" applyFont="1"/>
    <xf numFmtId="0" fontId="12" fillId="0" borderId="5" xfId="0" applyFont="1" applyBorder="1" applyAlignment="1">
      <alignment horizontal="left"/>
    </xf>
    <xf numFmtId="164" fontId="6" fillId="0" borderId="9" xfId="0" applyNumberFormat="1" applyFont="1" applyBorder="1" applyAlignment="1">
      <alignment horizontal="left"/>
    </xf>
    <xf numFmtId="164" fontId="6" fillId="0" borderId="10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left"/>
    </xf>
    <xf numFmtId="164" fontId="6" fillId="0" borderId="10" xfId="0" applyNumberFormat="1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5" xfId="0" applyFont="1" applyBorder="1" applyAlignment="1">
      <alignment horizontal="left"/>
    </xf>
    <xf numFmtId="0" fontId="22" fillId="0" borderId="0" xfId="0" applyFont="1"/>
    <xf numFmtId="164" fontId="6" fillId="0" borderId="0" xfId="0" applyNumberFormat="1" applyFont="1"/>
    <xf numFmtId="0" fontId="4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/>
    <xf numFmtId="0" fontId="25" fillId="0" borderId="0" xfId="0" applyFont="1"/>
    <xf numFmtId="164" fontId="0" fillId="0" borderId="0" xfId="0" applyNumberFormat="1"/>
    <xf numFmtId="10" fontId="0" fillId="0" borderId="0" xfId="0" applyNumberFormat="1"/>
    <xf numFmtId="0" fontId="14" fillId="0" borderId="0" xfId="0" applyFont="1"/>
    <xf numFmtId="10" fontId="14" fillId="0" borderId="0" xfId="0" applyNumberFormat="1" applyFont="1"/>
    <xf numFmtId="49" fontId="7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49" fontId="7" fillId="0" borderId="0" xfId="0" applyNumberFormat="1" applyFont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169" fontId="4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7" fillId="4" borderId="2" xfId="0" applyFont="1" applyFill="1" applyBorder="1"/>
    <xf numFmtId="3" fontId="7" fillId="4" borderId="2" xfId="0" applyNumberFormat="1" applyFont="1" applyFill="1" applyBorder="1" applyAlignment="1">
      <alignment horizontal="center"/>
    </xf>
    <xf numFmtId="166" fontId="7" fillId="4" borderId="9" xfId="0" applyNumberFormat="1" applyFont="1" applyFill="1" applyBorder="1" applyAlignment="1">
      <alignment horizontal="left"/>
    </xf>
    <xf numFmtId="164" fontId="7" fillId="4" borderId="10" xfId="0" applyNumberFormat="1" applyFont="1" applyFill="1" applyBorder="1"/>
    <xf numFmtId="164" fontId="7" fillId="4" borderId="2" xfId="0" applyNumberFormat="1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_FDMS Plan Codes" xfId="1" xr:uid="{00000000-0005-0000-0000-000002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2419773</xdr:colOff>
      <xdr:row>4</xdr:row>
      <xdr:rowOff>133774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C271F0-14A3-8420-4A96-945E981C6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04533" cy="12022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428625</xdr:colOff>
      <xdr:row>5</xdr:row>
      <xdr:rowOff>104776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D1824D-0781-49DE-BB44-C2D850C6E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257425" cy="1295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428625</xdr:colOff>
      <xdr:row>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9C585-C457-4636-8676-1183289B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257425" cy="10191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428625</xdr:colOff>
      <xdr:row>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F435EB-36EC-4F28-8960-89994A7BB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257425" cy="1219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428625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12A0E5-5CD3-4AEA-81C4-032366196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257425" cy="12191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3</xdr:col>
      <xdr:colOff>428625</xdr:colOff>
      <xdr:row>5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65C1EE-00B6-4DFD-A9C9-272BE7A45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"/>
          <a:ext cx="2257425" cy="1228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2419773</xdr:colOff>
      <xdr:row>4</xdr:row>
      <xdr:rowOff>200026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BCA80-86B2-4E04-A71D-256353D92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419773" cy="1314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2419773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16709-EC87-4F1A-99C2-851FF350D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419773" cy="12572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2419773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0A6114-1A02-4369-93B7-A758F040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419773" cy="12382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2419773</xdr:colOff>
      <xdr:row>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ADF48-7504-4CED-AF00-1FA8E1135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419773" cy="12763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2419773</xdr:colOff>
      <xdr:row>4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6BB12E-AF72-43C8-922D-670B4C601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419773" cy="13334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2419773</xdr:colOff>
      <xdr:row>4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D006F0-0038-473D-8238-4884D2458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"/>
          <a:ext cx="2419773" cy="11715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428625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AD6181-84C0-467F-A35B-8CFE6F8F9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7425" cy="12287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428625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5E8455-D113-470F-ADF7-0631F06D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7425" cy="130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1"/>
  <sheetViews>
    <sheetView showGridLines="0" topLeftCell="A33" zoomScale="90" zoomScaleNormal="90" zoomScaleSheetLayoutView="40" workbookViewId="0">
      <selection activeCell="B46" sqref="B46"/>
    </sheetView>
  </sheetViews>
  <sheetFormatPr defaultColWidth="9.140625" defaultRowHeight="15" x14ac:dyDescent="0.25"/>
  <cols>
    <col min="1" max="1" width="54.85546875" style="4" customWidth="1"/>
    <col min="2" max="2" width="28" style="4" customWidth="1"/>
    <col min="3" max="3" width="16.85546875" style="4" customWidth="1"/>
    <col min="4" max="4" width="17.42578125" style="4" customWidth="1"/>
    <col min="5" max="5" width="21.85546875" style="4" bestFit="1" customWidth="1"/>
    <col min="6" max="6" width="20.42578125" style="4" customWidth="1"/>
    <col min="7" max="7" width="22.85546875" style="4" customWidth="1"/>
    <col min="8" max="8" width="12.28515625" style="4" customWidth="1"/>
    <col min="9" max="9" width="14.42578125" style="4" customWidth="1"/>
    <col min="10" max="10" width="21.42578125" style="4" customWidth="1"/>
    <col min="11" max="11" width="11.42578125" style="4" customWidth="1"/>
    <col min="12" max="20" width="9.140625" style="4"/>
    <col min="21" max="21" width="34.42578125" style="4" bestFit="1" customWidth="1"/>
    <col min="22" max="22" width="10.5703125" style="4" bestFit="1" customWidth="1"/>
    <col min="23" max="23" width="13.85546875" style="4" bestFit="1" customWidth="1"/>
    <col min="24" max="24" width="9.140625" style="4"/>
    <col min="25" max="25" width="12.5703125" style="4" bestFit="1" customWidth="1"/>
    <col min="26" max="16384" width="9.140625" style="4"/>
  </cols>
  <sheetData>
    <row r="1" spans="1:11" ht="18.75" x14ac:dyDescent="0.3">
      <c r="A1" s="9"/>
      <c r="B1" s="9"/>
      <c r="C1" s="9"/>
      <c r="D1" s="8"/>
      <c r="E1" s="8"/>
      <c r="F1" s="10"/>
      <c r="G1" s="10" t="s">
        <v>22</v>
      </c>
      <c r="H1" s="109"/>
      <c r="I1" s="109"/>
      <c r="J1" s="109"/>
      <c r="K1" s="109"/>
    </row>
    <row r="2" spans="1:11" ht="31.5" x14ac:dyDescent="0.5">
      <c r="A2" s="11"/>
      <c r="B2" s="108" t="s">
        <v>11</v>
      </c>
      <c r="C2" s="108"/>
      <c r="D2" s="108"/>
      <c r="E2" s="108"/>
      <c r="F2" s="108"/>
      <c r="G2" s="10" t="s">
        <v>0</v>
      </c>
      <c r="H2" s="109" t="s">
        <v>107</v>
      </c>
      <c r="I2" s="109"/>
      <c r="J2" s="109"/>
      <c r="K2" s="109"/>
    </row>
    <row r="3" spans="1:11" ht="18.75" x14ac:dyDescent="0.3">
      <c r="A3" s="12"/>
      <c r="B3" s="12"/>
      <c r="D3" s="12" t="s">
        <v>65</v>
      </c>
      <c r="E3" s="8"/>
      <c r="F3" s="8"/>
      <c r="G3" s="10" t="s">
        <v>39</v>
      </c>
      <c r="H3" s="110" t="s">
        <v>108</v>
      </c>
      <c r="I3" s="110"/>
      <c r="J3" s="110"/>
      <c r="K3" s="110"/>
    </row>
    <row r="4" spans="1:11" ht="18.75" x14ac:dyDescent="0.3">
      <c r="A4" s="61"/>
      <c r="B4" s="12"/>
      <c r="C4" s="12"/>
      <c r="D4" s="8"/>
      <c r="E4" s="8"/>
      <c r="F4" s="8"/>
      <c r="G4" s="10" t="s">
        <v>135</v>
      </c>
      <c r="H4" s="118">
        <v>5983</v>
      </c>
      <c r="I4" s="102"/>
      <c r="J4" s="102"/>
      <c r="K4" s="102"/>
    </row>
    <row r="5" spans="1:11" ht="19.350000000000001" customHeight="1" x14ac:dyDescent="0.3">
      <c r="A5" s="62"/>
      <c r="B5" s="37"/>
      <c r="C5" s="37"/>
      <c r="D5" s="8"/>
      <c r="E5" s="8"/>
      <c r="F5" s="8"/>
      <c r="G5" s="8" t="s">
        <v>136</v>
      </c>
      <c r="H5" s="117">
        <v>4900</v>
      </c>
      <c r="I5" s="75"/>
      <c r="J5" s="75"/>
      <c r="K5" s="75"/>
    </row>
    <row r="6" spans="1:11" ht="19.350000000000001" customHeight="1" x14ac:dyDescent="0.3">
      <c r="B6" s="38"/>
      <c r="C6" s="38"/>
      <c r="D6" s="8"/>
      <c r="E6" s="8"/>
      <c r="F6" s="8"/>
      <c r="G6" s="8"/>
      <c r="H6" s="8"/>
      <c r="I6" s="8"/>
      <c r="J6" s="8"/>
    </row>
    <row r="7" spans="1:11" ht="19.5" thickBot="1" x14ac:dyDescent="0.35">
      <c r="A7" s="7"/>
      <c r="B7" s="43" t="s">
        <v>28</v>
      </c>
      <c r="C7" s="43" t="s">
        <v>29</v>
      </c>
      <c r="D7" s="43" t="s">
        <v>30</v>
      </c>
      <c r="E7" s="7"/>
      <c r="F7" s="7"/>
      <c r="G7" s="7"/>
      <c r="H7" s="7"/>
    </row>
    <row r="8" spans="1:11" ht="18.75" x14ac:dyDescent="0.3">
      <c r="A8" s="13" t="s">
        <v>32</v>
      </c>
      <c r="B8" s="46">
        <v>37718.400000000001</v>
      </c>
      <c r="C8" s="44">
        <v>82</v>
      </c>
      <c r="D8" s="45">
        <f>B8/C8</f>
        <v>459.98048780487807</v>
      </c>
      <c r="E8" s="8"/>
      <c r="F8" s="105" t="s">
        <v>49</v>
      </c>
      <c r="G8" s="106"/>
      <c r="H8" s="106"/>
      <c r="I8" s="107"/>
    </row>
    <row r="9" spans="1:11" ht="18.75" x14ac:dyDescent="0.3">
      <c r="A9" s="13" t="s">
        <v>33</v>
      </c>
      <c r="B9" s="46">
        <v>21424.71</v>
      </c>
      <c r="C9" s="44">
        <v>54</v>
      </c>
      <c r="D9" s="45">
        <f t="shared" ref="D9:D12" si="0">B9/C9</f>
        <v>396.75388888888887</v>
      </c>
      <c r="E9" s="8"/>
      <c r="F9" s="39" t="s">
        <v>26</v>
      </c>
      <c r="G9" s="40"/>
      <c r="H9" s="40"/>
      <c r="I9" s="66">
        <f>J73</f>
        <v>828.30522099999962</v>
      </c>
    </row>
    <row r="10" spans="1:11" ht="18.75" x14ac:dyDescent="0.3">
      <c r="A10" s="13" t="s">
        <v>34</v>
      </c>
      <c r="B10" s="46">
        <v>1264.25</v>
      </c>
      <c r="C10" s="44">
        <v>3</v>
      </c>
      <c r="D10" s="45">
        <f t="shared" si="0"/>
        <v>421.41666666666669</v>
      </c>
      <c r="E10" s="8"/>
      <c r="F10" s="39" t="s">
        <v>27</v>
      </c>
      <c r="G10" s="40"/>
      <c r="H10" s="40"/>
      <c r="I10" s="67">
        <f>(I12-I11)/I12</f>
        <v>0.39150594888665147</v>
      </c>
    </row>
    <row r="11" spans="1:11" ht="18.75" x14ac:dyDescent="0.3">
      <c r="A11" s="13" t="s">
        <v>35</v>
      </c>
      <c r="B11" s="46">
        <v>6393.9</v>
      </c>
      <c r="C11" s="44">
        <v>10</v>
      </c>
      <c r="D11" s="45">
        <f t="shared" si="0"/>
        <v>639.39</v>
      </c>
      <c r="E11" s="8"/>
      <c r="F11" s="39" t="s">
        <v>25</v>
      </c>
      <c r="G11" s="40"/>
      <c r="H11" s="40"/>
      <c r="I11" s="69">
        <f>G61/B14</f>
        <v>1.9271863719337038E-2</v>
      </c>
    </row>
    <row r="12" spans="1:11" ht="19.5" thickBot="1" x14ac:dyDescent="0.35">
      <c r="A12" s="13" t="s">
        <v>36</v>
      </c>
      <c r="B12" s="46"/>
      <c r="C12" s="44"/>
      <c r="D12" s="45" t="e">
        <f t="shared" si="0"/>
        <v>#DIV/0!</v>
      </c>
      <c r="E12" s="8"/>
      <c r="F12" s="41" t="s">
        <v>24</v>
      </c>
      <c r="G12" s="42"/>
      <c r="H12" s="42"/>
      <c r="I12" s="68">
        <f>J69/B14</f>
        <v>3.167140859319121E-2</v>
      </c>
    </row>
    <row r="13" spans="1:11" ht="8.1" customHeight="1" x14ac:dyDescent="0.3">
      <c r="A13" s="58"/>
      <c r="B13" s="59"/>
      <c r="C13" s="59"/>
      <c r="D13" s="60"/>
      <c r="E13" s="8"/>
      <c r="H13" s="8"/>
    </row>
    <row r="14" spans="1:11" ht="18.75" x14ac:dyDescent="0.3">
      <c r="A14" s="20" t="s">
        <v>9</v>
      </c>
      <c r="B14" s="46">
        <f>SUM(B8:B12)</f>
        <v>66801.259999999995</v>
      </c>
      <c r="C14" s="44"/>
      <c r="D14" s="47"/>
      <c r="E14" s="8"/>
      <c r="F14" s="8"/>
      <c r="H14" s="8"/>
    </row>
    <row r="15" spans="1:11" ht="18.75" x14ac:dyDescent="0.3">
      <c r="A15" s="20" t="s">
        <v>31</v>
      </c>
      <c r="B15" s="44"/>
      <c r="C15" s="44">
        <f>SUM(C8:C12)</f>
        <v>149</v>
      </c>
      <c r="D15" s="44"/>
      <c r="E15" s="8"/>
      <c r="F15" s="8"/>
      <c r="H15" s="8"/>
    </row>
    <row r="16" spans="1:11" ht="18.75" x14ac:dyDescent="0.3">
      <c r="A16" s="20" t="s">
        <v>41</v>
      </c>
      <c r="B16" s="44"/>
      <c r="C16" s="44"/>
      <c r="D16" s="46">
        <f>B14/C15</f>
        <v>448.33060402684561</v>
      </c>
      <c r="E16" s="8"/>
      <c r="F16" s="8"/>
      <c r="H16" s="8"/>
    </row>
    <row r="17" spans="1:10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8.75" x14ac:dyDescent="0.3">
      <c r="A18" s="8"/>
      <c r="B18" s="8"/>
      <c r="C18" s="8"/>
      <c r="D18" s="8"/>
      <c r="E18" s="8"/>
      <c r="F18" s="103" t="s">
        <v>47</v>
      </c>
      <c r="G18" s="104"/>
      <c r="H18" s="8"/>
      <c r="I18" s="103" t="s">
        <v>4</v>
      </c>
      <c r="J18" s="104"/>
    </row>
    <row r="19" spans="1:10" s="5" customFormat="1" ht="18.75" x14ac:dyDescent="0.3">
      <c r="A19" s="14"/>
      <c r="F19" s="36" t="s">
        <v>21</v>
      </c>
      <c r="G19" s="15" t="s">
        <v>48</v>
      </c>
      <c r="H19" s="16"/>
      <c r="I19" s="17" t="s">
        <v>21</v>
      </c>
      <c r="J19" s="15" t="s">
        <v>48</v>
      </c>
    </row>
    <row r="20" spans="1:10" ht="18.75" x14ac:dyDescent="0.3">
      <c r="A20" s="13" t="s">
        <v>2</v>
      </c>
      <c r="B20" s="63"/>
      <c r="C20" s="63"/>
      <c r="D20" s="63"/>
      <c r="E20" s="63"/>
      <c r="F20" s="18">
        <v>2.5000000000000001E-3</v>
      </c>
      <c r="G20" s="19">
        <f>SUM(B8+B9+B10)*F20</f>
        <v>151.01840000000001</v>
      </c>
      <c r="H20" s="20"/>
      <c r="I20" s="18">
        <v>0</v>
      </c>
      <c r="J20" s="21">
        <f>SUM(B8+B9+B10)*I20</f>
        <v>0</v>
      </c>
    </row>
    <row r="21" spans="1:10" ht="18.75" customHeight="1" x14ac:dyDescent="0.3">
      <c r="A21" s="13" t="s">
        <v>42</v>
      </c>
      <c r="B21" s="63"/>
      <c r="C21" s="63"/>
      <c r="D21" s="63"/>
      <c r="E21" s="63"/>
      <c r="F21" s="18">
        <v>5.0000000000000001E-3</v>
      </c>
      <c r="G21" s="21">
        <f>B11*F21</f>
        <v>31.9695</v>
      </c>
      <c r="H21" s="24"/>
      <c r="I21" s="18">
        <v>0</v>
      </c>
      <c r="J21" s="21">
        <f>B11*I21</f>
        <v>0</v>
      </c>
    </row>
    <row r="22" spans="1:10" ht="18.75" customHeight="1" x14ac:dyDescent="0.3">
      <c r="A22" s="13"/>
      <c r="B22" s="43" t="s">
        <v>32</v>
      </c>
      <c r="C22" s="43" t="s">
        <v>33</v>
      </c>
      <c r="D22" s="43" t="s">
        <v>34</v>
      </c>
      <c r="E22" s="43" t="s">
        <v>46</v>
      </c>
      <c r="F22" s="18"/>
      <c r="G22" s="21"/>
      <c r="H22" s="24"/>
      <c r="I22" s="18"/>
      <c r="J22" s="21"/>
    </row>
    <row r="23" spans="1:10" ht="18.75" customHeight="1" x14ac:dyDescent="0.3">
      <c r="A23" s="13" t="s">
        <v>50</v>
      </c>
      <c r="B23" s="63">
        <f>C8</f>
        <v>82</v>
      </c>
      <c r="C23" s="63">
        <f>C9</f>
        <v>54</v>
      </c>
      <c r="D23" s="63">
        <f>C10</f>
        <v>3</v>
      </c>
      <c r="E23" s="63"/>
      <c r="F23" s="22">
        <v>0.12</v>
      </c>
      <c r="G23" s="21">
        <f>F23*(B23+C23+D23)</f>
        <v>16.68</v>
      </c>
      <c r="H23" s="24"/>
      <c r="I23" s="22">
        <v>0</v>
      </c>
      <c r="J23" s="21">
        <f>I23*(B23+C23+D23)</f>
        <v>0</v>
      </c>
    </row>
    <row r="24" spans="1:10" ht="18.75" customHeight="1" x14ac:dyDescent="0.3">
      <c r="A24" s="13" t="s">
        <v>51</v>
      </c>
      <c r="B24" s="63"/>
      <c r="C24" s="63"/>
      <c r="D24" s="63"/>
      <c r="E24" s="63">
        <f>C11</f>
        <v>10</v>
      </c>
      <c r="F24" s="22">
        <v>0.12</v>
      </c>
      <c r="G24" s="21">
        <f>F24*E24</f>
        <v>1.2</v>
      </c>
      <c r="H24" s="24"/>
      <c r="I24" s="22">
        <v>0</v>
      </c>
      <c r="J24" s="21">
        <f>I24*E24</f>
        <v>0</v>
      </c>
    </row>
    <row r="25" spans="1:10" ht="18.75" customHeight="1" x14ac:dyDescent="0.3">
      <c r="A25" s="13" t="s">
        <v>17</v>
      </c>
      <c r="B25" s="63"/>
      <c r="C25" s="63"/>
      <c r="D25" s="63"/>
      <c r="E25" s="63"/>
      <c r="F25" s="22">
        <v>0</v>
      </c>
      <c r="G25" s="21">
        <f>F25*(C8+C9+C10)</f>
        <v>0</v>
      </c>
      <c r="H25" s="24"/>
      <c r="I25" s="22">
        <v>0</v>
      </c>
      <c r="J25" s="21">
        <f>I25*E25</f>
        <v>0</v>
      </c>
    </row>
    <row r="26" spans="1:10" ht="18.75" x14ac:dyDescent="0.3">
      <c r="A26" s="13" t="s">
        <v>52</v>
      </c>
      <c r="B26" s="63"/>
      <c r="C26" s="63"/>
      <c r="D26" s="63"/>
      <c r="E26" s="63"/>
      <c r="F26" s="22">
        <v>0</v>
      </c>
      <c r="G26" s="21">
        <f>F26*C11</f>
        <v>0</v>
      </c>
      <c r="H26" s="13"/>
      <c r="I26" s="22">
        <v>0</v>
      </c>
      <c r="J26" s="21">
        <f>I26*C11</f>
        <v>0</v>
      </c>
    </row>
    <row r="27" spans="1:10" ht="18.75" x14ac:dyDescent="0.3">
      <c r="A27" s="13" t="s">
        <v>14</v>
      </c>
      <c r="B27" s="63"/>
      <c r="C27" s="63"/>
      <c r="D27" s="63"/>
      <c r="E27" s="63"/>
      <c r="F27" s="22">
        <v>0.1</v>
      </c>
      <c r="G27" s="21">
        <f>F27*25</f>
        <v>2.5</v>
      </c>
      <c r="H27" s="24"/>
      <c r="I27" s="22">
        <v>0</v>
      </c>
      <c r="J27" s="21">
        <f>I27*25</f>
        <v>0</v>
      </c>
    </row>
    <row r="28" spans="1:10" ht="18.75" x14ac:dyDescent="0.3">
      <c r="A28" s="13" t="s">
        <v>23</v>
      </c>
      <c r="B28" s="63"/>
      <c r="C28" s="63"/>
      <c r="D28" s="63"/>
      <c r="E28" s="63"/>
      <c r="F28" s="22">
        <v>15</v>
      </c>
      <c r="G28" s="21">
        <f>F28</f>
        <v>15</v>
      </c>
      <c r="H28" s="24"/>
      <c r="I28" s="22">
        <v>0</v>
      </c>
      <c r="J28" s="21">
        <f>I28</f>
        <v>0</v>
      </c>
    </row>
    <row r="29" spans="1:10" ht="18.75" x14ac:dyDescent="0.3">
      <c r="A29" s="13" t="s">
        <v>16</v>
      </c>
      <c r="B29" s="63"/>
      <c r="C29" s="63"/>
      <c r="D29" s="63"/>
      <c r="E29" s="63"/>
      <c r="F29" s="22">
        <v>3.42</v>
      </c>
      <c r="G29" s="21">
        <f>F29</f>
        <v>3.42</v>
      </c>
      <c r="H29" s="24"/>
      <c r="I29" s="22">
        <v>0</v>
      </c>
      <c r="J29" s="21">
        <f>I29</f>
        <v>0</v>
      </c>
    </row>
    <row r="30" spans="1:10" ht="18.75" x14ac:dyDescent="0.3">
      <c r="A30" s="13" t="s">
        <v>5</v>
      </c>
      <c r="B30" s="63"/>
      <c r="C30" s="63"/>
      <c r="D30" s="63"/>
      <c r="E30" s="63"/>
      <c r="F30" s="22">
        <v>0.12</v>
      </c>
      <c r="G30" s="21">
        <f>F30*10</f>
        <v>1.2</v>
      </c>
      <c r="H30" s="24"/>
      <c r="I30" s="22">
        <v>0</v>
      </c>
      <c r="J30" s="21">
        <v>0</v>
      </c>
    </row>
    <row r="31" spans="1:10" ht="18.75" x14ac:dyDescent="0.3">
      <c r="A31" s="13" t="s">
        <v>13</v>
      </c>
      <c r="B31" s="63"/>
      <c r="C31" s="63"/>
      <c r="D31" s="63"/>
      <c r="E31" s="63"/>
      <c r="F31" s="23">
        <v>0</v>
      </c>
      <c r="G31" s="21">
        <v>0</v>
      </c>
      <c r="H31" s="24"/>
      <c r="I31" s="22">
        <v>0</v>
      </c>
      <c r="J31" s="21">
        <v>0</v>
      </c>
    </row>
    <row r="32" spans="1:10" ht="8.1" customHeight="1" x14ac:dyDescent="0.3">
      <c r="A32" s="49"/>
      <c r="B32" s="60"/>
      <c r="C32" s="60"/>
      <c r="D32" s="60"/>
      <c r="E32" s="60"/>
      <c r="F32" s="50"/>
      <c r="G32" s="51"/>
      <c r="H32" s="52"/>
      <c r="I32" s="53"/>
      <c r="J32" s="51"/>
    </row>
    <row r="33" spans="1:10" ht="18.75" x14ac:dyDescent="0.3">
      <c r="A33" s="48" t="s">
        <v>37</v>
      </c>
      <c r="B33" s="63"/>
      <c r="C33" s="63"/>
      <c r="D33" s="63"/>
      <c r="E33" s="63"/>
      <c r="F33" s="23"/>
      <c r="G33" s="21"/>
      <c r="H33" s="24"/>
      <c r="I33" s="22"/>
      <c r="J33" s="21"/>
    </row>
    <row r="34" spans="1:10" ht="18.75" x14ac:dyDescent="0.3">
      <c r="A34" s="119" t="s">
        <v>66</v>
      </c>
      <c r="B34" s="120" t="s">
        <v>137</v>
      </c>
      <c r="C34" s="120"/>
      <c r="D34" s="120"/>
      <c r="E34" s="120"/>
      <c r="F34" s="121"/>
      <c r="G34" s="122">
        <f>B8*0.02</f>
        <v>754.36800000000005</v>
      </c>
      <c r="H34" s="24"/>
      <c r="I34" s="22"/>
      <c r="J34" s="21"/>
    </row>
    <row r="35" spans="1:10" ht="18.75" x14ac:dyDescent="0.3">
      <c r="A35" s="119" t="s">
        <v>67</v>
      </c>
      <c r="B35" s="120" t="s">
        <v>138</v>
      </c>
      <c r="C35" s="120"/>
      <c r="D35" s="120"/>
      <c r="E35" s="120"/>
      <c r="F35" s="123"/>
      <c r="G35" s="122">
        <f>B9*0.004</f>
        <v>85.698840000000004</v>
      </c>
      <c r="H35" s="24"/>
      <c r="I35" s="22"/>
      <c r="J35" s="21">
        <v>0</v>
      </c>
    </row>
    <row r="36" spans="1:10" ht="18.75" x14ac:dyDescent="0.3">
      <c r="A36" s="119" t="s">
        <v>68</v>
      </c>
      <c r="B36" s="120" t="s">
        <v>138</v>
      </c>
      <c r="C36" s="120"/>
      <c r="D36" s="120"/>
      <c r="E36" s="120"/>
      <c r="F36" s="123"/>
      <c r="G36" s="122">
        <f>B10*0.004</f>
        <v>5.0570000000000004</v>
      </c>
      <c r="H36" s="24"/>
      <c r="I36" s="22"/>
      <c r="J36" s="21"/>
    </row>
    <row r="37" spans="1:10" ht="18.75" x14ac:dyDescent="0.3">
      <c r="A37" s="119" t="s">
        <v>69</v>
      </c>
      <c r="B37" s="120" t="s">
        <v>138</v>
      </c>
      <c r="C37" s="120"/>
      <c r="D37" s="120"/>
      <c r="E37" s="120"/>
      <c r="F37" s="123"/>
      <c r="G37" s="122">
        <f>B11*0.004</f>
        <v>25.575599999999998</v>
      </c>
      <c r="H37" s="24"/>
      <c r="I37" s="22"/>
      <c r="J37" s="21"/>
    </row>
    <row r="38" spans="1:10" ht="18.75" x14ac:dyDescent="0.3">
      <c r="A38" s="13"/>
      <c r="B38" s="74" t="s">
        <v>72</v>
      </c>
      <c r="C38" s="63"/>
      <c r="D38" s="63"/>
      <c r="E38" s="63"/>
      <c r="G38" s="21"/>
      <c r="H38" s="24"/>
      <c r="I38" s="22"/>
      <c r="J38" s="21"/>
    </row>
    <row r="39" spans="1:10" ht="18.75" x14ac:dyDescent="0.3">
      <c r="A39" s="13" t="s">
        <v>60</v>
      </c>
      <c r="B39" s="46">
        <f>B8</f>
        <v>37718.400000000001</v>
      </c>
      <c r="C39" s="63"/>
      <c r="D39" s="63"/>
      <c r="E39" s="63"/>
      <c r="F39" s="72">
        <v>1.4E-3</v>
      </c>
      <c r="G39" s="21">
        <f t="shared" ref="G39:G45" si="1">F39*B39</f>
        <v>52.805759999999999</v>
      </c>
      <c r="H39" s="24"/>
      <c r="I39" s="25"/>
      <c r="J39" s="21">
        <f>F39+C39+D39+E39</f>
        <v>1.4E-3</v>
      </c>
    </row>
    <row r="40" spans="1:10" ht="18.75" x14ac:dyDescent="0.3">
      <c r="A40" s="13" t="s">
        <v>61</v>
      </c>
      <c r="B40" s="6"/>
      <c r="C40" s="63"/>
      <c r="D40" s="63"/>
      <c r="E40" s="63"/>
      <c r="F40" s="72">
        <v>1.2999999999999999E-3</v>
      </c>
      <c r="G40" s="21">
        <f t="shared" si="1"/>
        <v>0</v>
      </c>
      <c r="H40" s="24"/>
      <c r="I40" s="25"/>
      <c r="J40" s="21">
        <f t="shared" ref="J40:J45" si="2">F40+C40+D40+E40</f>
        <v>1.2999999999999999E-3</v>
      </c>
    </row>
    <row r="41" spans="1:10" ht="18.75" x14ac:dyDescent="0.3">
      <c r="A41" s="13" t="s">
        <v>56</v>
      </c>
      <c r="B41" s="46">
        <f>B9</f>
        <v>21424.71</v>
      </c>
      <c r="C41" s="63"/>
      <c r="D41" s="63"/>
      <c r="E41" s="63"/>
      <c r="F41" s="71">
        <v>1.4E-3</v>
      </c>
      <c r="G41" s="21">
        <f t="shared" si="1"/>
        <v>29.994593999999999</v>
      </c>
      <c r="H41" s="24"/>
      <c r="I41" s="25"/>
      <c r="J41" s="21">
        <f t="shared" si="2"/>
        <v>1.4E-3</v>
      </c>
    </row>
    <row r="42" spans="1:10" ht="18.75" x14ac:dyDescent="0.3">
      <c r="A42" s="13" t="s">
        <v>57</v>
      </c>
      <c r="B42" s="46">
        <v>0</v>
      </c>
      <c r="C42" s="63"/>
      <c r="D42" s="63"/>
      <c r="E42" s="63"/>
      <c r="F42" s="71">
        <v>1E-4</v>
      </c>
      <c r="G42" s="21">
        <f t="shared" si="1"/>
        <v>0</v>
      </c>
      <c r="H42" s="24"/>
      <c r="I42" s="25"/>
      <c r="J42" s="21">
        <f t="shared" si="2"/>
        <v>1E-4</v>
      </c>
    </row>
    <row r="43" spans="1:10" ht="18.75" x14ac:dyDescent="0.3">
      <c r="A43" s="13" t="s">
        <v>58</v>
      </c>
      <c r="B43" s="46">
        <f>B10</f>
        <v>1264.25</v>
      </c>
      <c r="C43" s="63"/>
      <c r="D43" s="63"/>
      <c r="E43" s="63"/>
      <c r="F43" s="71">
        <v>1.4E-3</v>
      </c>
      <c r="G43" s="21">
        <f t="shared" si="1"/>
        <v>1.7699499999999999</v>
      </c>
      <c r="H43" s="24"/>
      <c r="I43" s="25"/>
      <c r="J43" s="21">
        <f t="shared" si="2"/>
        <v>1.4E-3</v>
      </c>
    </row>
    <row r="44" spans="1:10" ht="18.75" x14ac:dyDescent="0.3">
      <c r="A44" s="13" t="s">
        <v>59</v>
      </c>
      <c r="B44" s="46">
        <f>B11</f>
        <v>6393.9</v>
      </c>
      <c r="C44" s="63"/>
      <c r="D44" s="63"/>
      <c r="E44" s="63"/>
      <c r="F44" s="71">
        <v>1.65E-3</v>
      </c>
      <c r="G44" s="21">
        <f t="shared" si="1"/>
        <v>10.549935</v>
      </c>
      <c r="H44" s="24"/>
      <c r="I44" s="25"/>
      <c r="J44" s="21">
        <f t="shared" si="2"/>
        <v>1.65E-3</v>
      </c>
    </row>
    <row r="45" spans="1:10" ht="18.75" x14ac:dyDescent="0.3">
      <c r="A45" s="13" t="s">
        <v>63</v>
      </c>
      <c r="B45" s="46">
        <f>B44</f>
        <v>6393.9</v>
      </c>
      <c r="C45" s="63"/>
      <c r="D45" s="63"/>
      <c r="E45" s="63"/>
      <c r="F45" s="71">
        <v>3.0000000000000001E-3</v>
      </c>
      <c r="G45" s="21">
        <f t="shared" si="1"/>
        <v>19.181699999999999</v>
      </c>
      <c r="H45" s="24"/>
      <c r="I45" s="25"/>
      <c r="J45" s="21">
        <f t="shared" si="2"/>
        <v>3.0000000000000001E-3</v>
      </c>
    </row>
    <row r="46" spans="1:10" ht="18.75" x14ac:dyDescent="0.3">
      <c r="A46" s="13" t="s">
        <v>55</v>
      </c>
      <c r="B46" s="63"/>
      <c r="C46" s="63"/>
      <c r="D46" s="63"/>
      <c r="E46" s="63"/>
      <c r="F46" s="25"/>
      <c r="G46" s="21">
        <f>B12*0.0014</f>
        <v>0</v>
      </c>
      <c r="H46" s="24"/>
      <c r="I46" s="25"/>
      <c r="J46" s="21">
        <v>0</v>
      </c>
    </row>
    <row r="47" spans="1:10" ht="18.75" x14ac:dyDescent="0.3">
      <c r="A47" s="13" t="s">
        <v>62</v>
      </c>
      <c r="B47" s="63"/>
      <c r="C47" s="63"/>
      <c r="D47" s="63"/>
      <c r="E47" s="63"/>
      <c r="F47" s="25"/>
      <c r="G47" s="21">
        <f>C15*0.0195</f>
        <v>2.9055</v>
      </c>
      <c r="H47" s="24"/>
      <c r="I47" s="25"/>
      <c r="J47" s="21">
        <v>0</v>
      </c>
    </row>
    <row r="48" spans="1:10" ht="18.75" x14ac:dyDescent="0.3">
      <c r="A48" s="13" t="s">
        <v>15</v>
      </c>
      <c r="B48" s="63"/>
      <c r="C48" s="63"/>
      <c r="D48" s="63"/>
      <c r="E48" s="63"/>
      <c r="F48" s="22"/>
      <c r="G48" s="21">
        <v>7.4</v>
      </c>
      <c r="H48" s="24"/>
      <c r="I48" s="22"/>
      <c r="J48" s="21">
        <v>0</v>
      </c>
    </row>
    <row r="49" spans="1:10" ht="18.75" x14ac:dyDescent="0.3">
      <c r="A49" s="13" t="s">
        <v>10</v>
      </c>
      <c r="B49" s="63"/>
      <c r="C49" s="63"/>
      <c r="D49" s="63"/>
      <c r="E49" s="63"/>
      <c r="F49" s="22"/>
      <c r="G49" s="21">
        <v>5.74</v>
      </c>
      <c r="H49" s="24"/>
      <c r="I49" s="22"/>
      <c r="J49" s="21">
        <v>0</v>
      </c>
    </row>
    <row r="50" spans="1:10" ht="8.1" customHeight="1" x14ac:dyDescent="0.3">
      <c r="A50" s="49"/>
      <c r="B50" s="60"/>
      <c r="C50" s="60"/>
      <c r="D50" s="60"/>
      <c r="E50" s="60"/>
      <c r="F50" s="53"/>
      <c r="G50" s="51"/>
      <c r="H50" s="52"/>
      <c r="I50" s="53"/>
      <c r="J50" s="51"/>
    </row>
    <row r="51" spans="1:10" ht="18.75" x14ac:dyDescent="0.3">
      <c r="A51" s="48" t="s">
        <v>38</v>
      </c>
      <c r="B51" s="63"/>
      <c r="C51" s="63"/>
      <c r="D51" s="63"/>
      <c r="E51" s="63"/>
      <c r="F51" s="22"/>
      <c r="G51" s="21"/>
      <c r="H51" s="24"/>
      <c r="I51" s="22"/>
      <c r="J51" s="21"/>
    </row>
    <row r="52" spans="1:10" ht="18.75" x14ac:dyDescent="0.3">
      <c r="A52" s="70" t="s">
        <v>40</v>
      </c>
      <c r="B52" s="63"/>
      <c r="C52" s="63"/>
      <c r="D52" s="63"/>
      <c r="E52" s="63"/>
      <c r="F52" s="22"/>
      <c r="G52" s="21">
        <v>0</v>
      </c>
      <c r="H52" s="24"/>
      <c r="I52" s="22"/>
      <c r="J52" s="21">
        <v>0</v>
      </c>
    </row>
    <row r="53" spans="1:10" ht="18.75" x14ac:dyDescent="0.3">
      <c r="A53" s="13" t="s">
        <v>70</v>
      </c>
      <c r="B53" s="63"/>
      <c r="C53" s="63"/>
      <c r="D53" s="63"/>
      <c r="E53" s="63"/>
      <c r="F53" s="22"/>
      <c r="G53" s="21">
        <v>40</v>
      </c>
      <c r="H53" s="24"/>
      <c r="I53" s="22"/>
      <c r="J53" s="21"/>
    </row>
    <row r="54" spans="1:10" ht="18.75" x14ac:dyDescent="0.3">
      <c r="A54" s="13" t="s">
        <v>71</v>
      </c>
      <c r="B54" s="63"/>
      <c r="C54" s="63"/>
      <c r="D54" s="63"/>
      <c r="E54" s="63"/>
      <c r="F54" s="22">
        <v>0.1</v>
      </c>
      <c r="G54" s="21">
        <f>F54*C15</f>
        <v>14.9</v>
      </c>
      <c r="H54" s="24"/>
      <c r="I54" s="22"/>
      <c r="J54" s="21"/>
    </row>
    <row r="55" spans="1:10" ht="18.75" x14ac:dyDescent="0.3">
      <c r="A55" s="13" t="s">
        <v>53</v>
      </c>
      <c r="B55" s="63"/>
      <c r="C55" s="63"/>
      <c r="D55" s="63"/>
      <c r="E55" s="63"/>
      <c r="F55" s="22">
        <v>0</v>
      </c>
      <c r="G55" s="21">
        <v>0</v>
      </c>
      <c r="H55" s="24"/>
      <c r="I55" s="22"/>
      <c r="J55" s="21">
        <v>0</v>
      </c>
    </row>
    <row r="56" spans="1:10" ht="18.75" x14ac:dyDescent="0.3">
      <c r="A56" s="13" t="s">
        <v>54</v>
      </c>
      <c r="B56" s="63"/>
      <c r="C56" s="63"/>
      <c r="D56" s="63"/>
      <c r="E56" s="63"/>
      <c r="F56" s="22">
        <v>0</v>
      </c>
      <c r="G56" s="21">
        <f>SUM(B23+C23+D23+E23)*F56</f>
        <v>0</v>
      </c>
      <c r="H56" s="24"/>
      <c r="I56" s="22"/>
      <c r="J56" s="21">
        <f>SUM(B23+C23+D23+E23)*I56</f>
        <v>0</v>
      </c>
    </row>
    <row r="57" spans="1:10" ht="18.75" x14ac:dyDescent="0.3">
      <c r="A57" s="13" t="s">
        <v>43</v>
      </c>
      <c r="B57" s="63"/>
      <c r="C57" s="63"/>
      <c r="D57" s="63"/>
      <c r="E57" s="63"/>
      <c r="F57" s="22"/>
      <c r="G57" s="21">
        <v>4.95</v>
      </c>
      <c r="H57" s="24"/>
      <c r="I57" s="22"/>
      <c r="J57" s="21">
        <v>0</v>
      </c>
    </row>
    <row r="58" spans="1:10" ht="18.75" x14ac:dyDescent="0.3">
      <c r="A58" s="13" t="s">
        <v>44</v>
      </c>
      <c r="B58" s="63"/>
      <c r="C58" s="63"/>
      <c r="D58" s="63"/>
      <c r="E58" s="63"/>
      <c r="F58" s="22"/>
      <c r="G58" s="21">
        <v>3.5</v>
      </c>
      <c r="H58" s="24"/>
      <c r="I58" s="22"/>
      <c r="J58" s="21">
        <v>0</v>
      </c>
    </row>
    <row r="59" spans="1:10" ht="18.75" x14ac:dyDescent="0.3">
      <c r="A59" s="13" t="s">
        <v>19</v>
      </c>
      <c r="B59" s="63"/>
      <c r="C59" s="63"/>
      <c r="D59" s="63"/>
      <c r="E59" s="63"/>
      <c r="F59" s="22">
        <v>19.95</v>
      </c>
      <c r="G59" s="21">
        <v>0</v>
      </c>
      <c r="H59" s="24"/>
      <c r="I59" s="22"/>
      <c r="J59" s="21">
        <v>0</v>
      </c>
    </row>
    <row r="60" spans="1:10" ht="18.75" x14ac:dyDescent="0.3">
      <c r="A60" s="13" t="s">
        <v>20</v>
      </c>
      <c r="B60" s="63"/>
      <c r="C60" s="63"/>
      <c r="D60" s="63"/>
      <c r="E60" s="63"/>
      <c r="F60" s="22"/>
      <c r="G60" s="21">
        <v>0</v>
      </c>
      <c r="H60" s="24"/>
      <c r="I60" s="22"/>
      <c r="J60" s="21">
        <v>0</v>
      </c>
    </row>
    <row r="61" spans="1:10" ht="18.75" x14ac:dyDescent="0.3">
      <c r="A61" s="7" t="s">
        <v>1</v>
      </c>
      <c r="B61" s="64"/>
      <c r="C61" s="64"/>
      <c r="D61" s="64"/>
      <c r="E61" s="64"/>
      <c r="F61" s="26"/>
      <c r="G61" s="27">
        <f>SUM(G20:G60)</f>
        <v>1287.3847790000004</v>
      </c>
      <c r="H61" s="28"/>
      <c r="I61" s="26"/>
      <c r="J61" s="27">
        <v>0</v>
      </c>
    </row>
    <row r="62" spans="1:10" ht="8.1" customHeight="1" x14ac:dyDescent="0.3">
      <c r="A62" s="49"/>
      <c r="B62" s="60"/>
      <c r="C62" s="60"/>
      <c r="D62" s="60"/>
      <c r="E62" s="60"/>
      <c r="F62" s="50"/>
      <c r="G62" s="51"/>
      <c r="H62" s="52"/>
      <c r="I62" s="53"/>
      <c r="J62" s="51"/>
    </row>
    <row r="63" spans="1:10" ht="18.75" x14ac:dyDescent="0.3">
      <c r="A63" s="48" t="s">
        <v>3</v>
      </c>
      <c r="B63" s="63"/>
      <c r="C63" s="63"/>
      <c r="D63" s="63"/>
      <c r="E63" s="63"/>
      <c r="F63" s="22"/>
      <c r="G63" s="21"/>
      <c r="H63" s="24"/>
      <c r="I63" s="22"/>
      <c r="J63" s="21"/>
    </row>
    <row r="64" spans="1:10" ht="18.75" x14ac:dyDescent="0.3">
      <c r="A64" s="30" t="s">
        <v>8</v>
      </c>
      <c r="B64" s="65"/>
      <c r="C64" s="65"/>
      <c r="D64" s="65"/>
      <c r="E64" s="65"/>
      <c r="F64" s="31">
        <v>0</v>
      </c>
      <c r="G64" s="32"/>
      <c r="H64" s="33"/>
      <c r="I64" s="29">
        <v>0</v>
      </c>
      <c r="J64" s="32"/>
    </row>
    <row r="65" spans="1:10" ht="8.1" customHeight="1" x14ac:dyDescent="0.3">
      <c r="A65" s="49"/>
      <c r="B65" s="60"/>
      <c r="C65" s="60"/>
      <c r="D65" s="60"/>
      <c r="E65" s="60"/>
      <c r="F65" s="50"/>
      <c r="G65" s="51"/>
      <c r="H65" s="52"/>
      <c r="I65" s="53"/>
      <c r="J65" s="51"/>
    </row>
    <row r="66" spans="1:10" ht="18.75" x14ac:dyDescent="0.3">
      <c r="A66" s="48" t="s">
        <v>6</v>
      </c>
      <c r="B66" s="63"/>
      <c r="C66" s="63"/>
      <c r="D66" s="63"/>
      <c r="E66" s="63"/>
      <c r="F66" s="22"/>
      <c r="G66" s="21"/>
      <c r="H66" s="24"/>
      <c r="I66" s="22"/>
      <c r="J66" s="21"/>
    </row>
    <row r="67" spans="1:10" ht="18.75" x14ac:dyDescent="0.3">
      <c r="A67" s="13" t="s">
        <v>12</v>
      </c>
      <c r="B67" s="63"/>
      <c r="C67" s="63"/>
      <c r="D67" s="63"/>
      <c r="E67" s="63"/>
      <c r="F67" s="22">
        <v>124.75</v>
      </c>
      <c r="G67" s="21">
        <v>0</v>
      </c>
      <c r="H67" s="24"/>
      <c r="I67" s="22">
        <v>0</v>
      </c>
      <c r="J67" s="21">
        <v>0</v>
      </c>
    </row>
    <row r="68" spans="1:10" ht="18.75" x14ac:dyDescent="0.3">
      <c r="A68" s="13" t="s">
        <v>18</v>
      </c>
      <c r="B68" s="63"/>
      <c r="C68" s="63"/>
      <c r="D68" s="63"/>
      <c r="E68" s="63"/>
      <c r="F68" s="22">
        <v>0</v>
      </c>
      <c r="G68" s="21"/>
      <c r="H68" s="13"/>
      <c r="I68" s="22">
        <v>0</v>
      </c>
      <c r="J68" s="21">
        <v>0</v>
      </c>
    </row>
    <row r="69" spans="1:10" ht="18.75" x14ac:dyDescent="0.3">
      <c r="A69" s="30" t="s">
        <v>7</v>
      </c>
      <c r="B69" s="65"/>
      <c r="C69" s="65"/>
      <c r="D69" s="65"/>
      <c r="E69" s="65"/>
      <c r="F69" s="35"/>
      <c r="G69" s="54">
        <f>SUM(G61:G68)</f>
        <v>1287.3847790000004</v>
      </c>
      <c r="H69" s="30"/>
      <c r="I69" s="35" t="s">
        <v>64</v>
      </c>
      <c r="J69" s="54">
        <v>2115.69</v>
      </c>
    </row>
    <row r="70" spans="1:10" ht="18.75" x14ac:dyDescent="0.3">
      <c r="A70" s="8"/>
      <c r="B70" s="8"/>
      <c r="C70" s="8"/>
      <c r="D70" s="8"/>
      <c r="E70" s="8"/>
      <c r="F70" s="8"/>
      <c r="G70" s="34"/>
      <c r="H70" s="8"/>
      <c r="I70" s="8"/>
      <c r="J70" s="34"/>
    </row>
    <row r="71" spans="1:10" ht="18.75" x14ac:dyDescent="0.3">
      <c r="A71" s="55"/>
      <c r="B71" s="7"/>
      <c r="C71" s="55"/>
      <c r="G71" s="8"/>
      <c r="H71" s="8"/>
      <c r="I71" s="8"/>
      <c r="J71" s="8"/>
    </row>
    <row r="72" spans="1:10" ht="15.75" x14ac:dyDescent="0.25">
      <c r="A72" s="2"/>
      <c r="B72" s="2"/>
      <c r="C72" s="2"/>
      <c r="D72" s="1"/>
      <c r="E72" s="2"/>
      <c r="F72" s="3"/>
    </row>
    <row r="73" spans="1:10" ht="23.25" x14ac:dyDescent="0.35">
      <c r="G73" s="6"/>
      <c r="I73" s="56" t="s">
        <v>45</v>
      </c>
      <c r="J73" s="57">
        <f>J69-G69</f>
        <v>828.30522099999962</v>
      </c>
    </row>
    <row r="74" spans="1:10" x14ac:dyDescent="0.25">
      <c r="G74" s="6"/>
      <c r="I74" s="6"/>
    </row>
    <row r="75" spans="1:10" x14ac:dyDescent="0.25">
      <c r="G75" s="6"/>
      <c r="I75" s="6"/>
    </row>
    <row r="76" spans="1:10" x14ac:dyDescent="0.25">
      <c r="G76" s="6"/>
      <c r="I76" s="6"/>
    </row>
    <row r="77" spans="1:10" x14ac:dyDescent="0.25">
      <c r="G77" s="6"/>
      <c r="I77" s="6"/>
    </row>
    <row r="78" spans="1:10" x14ac:dyDescent="0.25">
      <c r="G78" s="6"/>
      <c r="I78" s="6"/>
    </row>
    <row r="79" spans="1:10" x14ac:dyDescent="0.25">
      <c r="G79" s="6"/>
      <c r="I79" s="6"/>
    </row>
    <row r="80" spans="1:10" x14ac:dyDescent="0.25">
      <c r="G80" s="6"/>
      <c r="I80" s="6"/>
    </row>
    <row r="81" spans="7:9" x14ac:dyDescent="0.25">
      <c r="G81" s="6"/>
      <c r="I81" s="6"/>
    </row>
  </sheetData>
  <mergeCells count="7">
    <mergeCell ref="F18:G18"/>
    <mergeCell ref="I18:J18"/>
    <mergeCell ref="F8:I8"/>
    <mergeCell ref="B2:F2"/>
    <mergeCell ref="H1:K1"/>
    <mergeCell ref="H2:K2"/>
    <mergeCell ref="H3:K3"/>
  </mergeCells>
  <phoneticPr fontId="0" type="noConversion"/>
  <pageMargins left="0.2" right="0.2" top="0.25" bottom="0.25" header="0.3" footer="0.3"/>
  <pageSetup scale="46" orientation="portrait" verticalDpi="300" r:id="rId1"/>
  <headerFooter>
    <oddFooter>&amp;CMSG Payment Systems is a registered ISO of Fifth Third Bank, Cincinnati, OH.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EE0E-6CF5-4703-AD0E-05DD447A1C22}">
  <dimension ref="A1:I40"/>
  <sheetViews>
    <sheetView workbookViewId="0">
      <selection activeCell="H1" sqref="H1:I1"/>
    </sheetView>
  </sheetViews>
  <sheetFormatPr defaultColWidth="9.140625" defaultRowHeight="15" x14ac:dyDescent="0.25"/>
  <cols>
    <col min="1" max="3" width="9.140625" style="4"/>
    <col min="4" max="4" width="20.140625" style="4" customWidth="1"/>
    <col min="5" max="5" width="20.42578125" style="4" customWidth="1"/>
    <col min="6" max="6" width="16.42578125" style="4" customWidth="1"/>
    <col min="7" max="7" width="5.42578125" style="4" customWidth="1"/>
    <col min="8" max="8" width="14.42578125" style="4" customWidth="1"/>
    <col min="9" max="9" width="13.85546875" style="4" customWidth="1"/>
    <col min="10" max="16384" width="9.140625" style="4"/>
  </cols>
  <sheetData>
    <row r="1" spans="1:9" ht="18.75" x14ac:dyDescent="0.3">
      <c r="A1" s="9"/>
      <c r="B1" s="8"/>
      <c r="C1" s="8"/>
      <c r="D1" s="8"/>
      <c r="F1" s="75"/>
      <c r="G1" s="76" t="s">
        <v>73</v>
      </c>
      <c r="H1" s="113"/>
      <c r="I1" s="113"/>
    </row>
    <row r="2" spans="1:9" ht="18.75" x14ac:dyDescent="0.3">
      <c r="A2" s="11"/>
      <c r="B2" s="8"/>
      <c r="C2" s="8"/>
      <c r="D2" s="8"/>
      <c r="F2" s="77"/>
      <c r="G2" s="76" t="s">
        <v>0</v>
      </c>
      <c r="H2" s="114">
        <v>45894</v>
      </c>
      <c r="I2" s="114"/>
    </row>
    <row r="3" spans="1:9" ht="18.75" x14ac:dyDescent="0.3">
      <c r="A3" s="12"/>
      <c r="B3" s="8"/>
      <c r="C3" s="8"/>
      <c r="D3" s="8"/>
      <c r="F3" s="76"/>
      <c r="G3" s="76" t="s">
        <v>74</v>
      </c>
      <c r="H3" s="75">
        <v>1</v>
      </c>
    </row>
    <row r="4" spans="1:9" ht="18.75" x14ac:dyDescent="0.3">
      <c r="A4" s="37"/>
      <c r="B4" s="8"/>
      <c r="C4" s="8"/>
      <c r="D4" s="8"/>
      <c r="G4" s="76" t="s">
        <v>75</v>
      </c>
      <c r="H4" s="113" t="s">
        <v>111</v>
      </c>
      <c r="I4" s="113"/>
    </row>
    <row r="5" spans="1:9" ht="18.75" x14ac:dyDescent="0.3">
      <c r="A5" s="78"/>
      <c r="B5" s="8"/>
      <c r="C5" s="8"/>
      <c r="D5" s="8"/>
      <c r="I5" s="8"/>
    </row>
    <row r="6" spans="1:9" ht="18.75" x14ac:dyDescent="0.3">
      <c r="A6" s="78"/>
      <c r="B6" s="8"/>
      <c r="C6" s="8"/>
      <c r="D6" s="8"/>
      <c r="E6" s="8"/>
      <c r="F6" s="8"/>
      <c r="G6" s="8"/>
      <c r="H6" s="8"/>
      <c r="I6" s="8"/>
    </row>
    <row r="7" spans="1:9" ht="23.25" x14ac:dyDescent="0.35">
      <c r="A7" s="115" t="s">
        <v>76</v>
      </c>
      <c r="B7" s="115"/>
      <c r="C7" s="115"/>
      <c r="D7" s="115"/>
      <c r="E7" s="115"/>
      <c r="F7" s="115"/>
      <c r="G7" s="115"/>
      <c r="H7" s="115"/>
      <c r="I7" s="115"/>
    </row>
    <row r="8" spans="1:9" ht="23.25" x14ac:dyDescent="0.35">
      <c r="A8" s="79"/>
      <c r="B8" s="79"/>
      <c r="C8" s="79"/>
      <c r="D8" s="79"/>
      <c r="E8" s="79"/>
      <c r="F8" s="79"/>
      <c r="G8" s="79"/>
      <c r="H8" s="79"/>
      <c r="I8" s="79"/>
    </row>
    <row r="9" spans="1:9" ht="18.75" x14ac:dyDescent="0.3">
      <c r="A9" s="7"/>
      <c r="B9" s="7"/>
      <c r="C9" s="7"/>
      <c r="D9" s="7"/>
      <c r="E9" s="7"/>
      <c r="F9" s="7"/>
      <c r="G9" s="7"/>
      <c r="H9" s="7"/>
      <c r="I9" s="7"/>
    </row>
    <row r="10" spans="1:9" ht="18.75" x14ac:dyDescent="0.3">
      <c r="A10" s="13" t="s">
        <v>77</v>
      </c>
      <c r="B10" s="13"/>
      <c r="C10" s="13"/>
      <c r="D10" s="13"/>
      <c r="E10" s="80">
        <v>209793.8</v>
      </c>
      <c r="F10" s="8"/>
      <c r="G10" s="81"/>
      <c r="H10" s="8"/>
      <c r="I10" s="8"/>
    </row>
    <row r="11" spans="1:9" ht="18.75" x14ac:dyDescent="0.3">
      <c r="A11" s="13" t="s">
        <v>78</v>
      </c>
      <c r="B11" s="13"/>
      <c r="C11" s="13"/>
      <c r="D11" s="13"/>
      <c r="E11" s="82">
        <v>24</v>
      </c>
      <c r="F11" s="8"/>
      <c r="G11" s="8"/>
      <c r="H11" s="8"/>
      <c r="I11" s="8"/>
    </row>
    <row r="12" spans="1:9" ht="18.75" x14ac:dyDescent="0.3">
      <c r="A12" s="13" t="s">
        <v>41</v>
      </c>
      <c r="B12" s="13"/>
      <c r="C12" s="13"/>
      <c r="D12" s="13"/>
      <c r="E12" s="20">
        <f>E10/E11</f>
        <v>8741.4083333333328</v>
      </c>
      <c r="F12" s="8"/>
      <c r="G12" s="8"/>
      <c r="H12" s="8"/>
      <c r="I12" s="8"/>
    </row>
    <row r="13" spans="1:9" ht="18.75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ht="18.75" x14ac:dyDescent="0.3">
      <c r="A14" s="8"/>
      <c r="B14" s="8"/>
      <c r="C14" s="8"/>
      <c r="D14" s="8"/>
      <c r="E14" s="103" t="s">
        <v>79</v>
      </c>
      <c r="F14" s="104"/>
      <c r="G14" s="8"/>
      <c r="H14" s="103" t="s">
        <v>4</v>
      </c>
      <c r="I14" s="104"/>
    </row>
    <row r="15" spans="1:9" s="5" customFormat="1" ht="18.75" x14ac:dyDescent="0.3">
      <c r="A15" s="14"/>
      <c r="B15" s="83"/>
      <c r="C15" s="83"/>
      <c r="D15" s="83"/>
      <c r="E15" s="84"/>
      <c r="F15" s="15" t="s">
        <v>80</v>
      </c>
      <c r="G15" s="16"/>
      <c r="H15" s="17"/>
      <c r="I15" s="15" t="s">
        <v>80</v>
      </c>
    </row>
    <row r="16" spans="1:9" ht="18.75" x14ac:dyDescent="0.3">
      <c r="A16" s="13" t="s">
        <v>81</v>
      </c>
      <c r="B16" s="13"/>
      <c r="C16" s="13"/>
      <c r="D16" s="13"/>
      <c r="E16" s="18">
        <v>1E-3</v>
      </c>
      <c r="F16" s="19">
        <f>E16*E10</f>
        <v>209.7938</v>
      </c>
      <c r="G16" s="20"/>
      <c r="H16" s="18">
        <v>0</v>
      </c>
      <c r="I16" s="21">
        <f>H16*E10</f>
        <v>0</v>
      </c>
    </row>
    <row r="17" spans="1:9" ht="18.75" x14ac:dyDescent="0.3">
      <c r="A17" s="13" t="s">
        <v>82</v>
      </c>
      <c r="B17" s="13"/>
      <c r="C17" s="13"/>
      <c r="D17" s="13"/>
      <c r="E17" s="18">
        <v>0</v>
      </c>
      <c r="F17" s="19">
        <v>0</v>
      </c>
      <c r="G17" s="20"/>
      <c r="H17" s="18">
        <v>0</v>
      </c>
      <c r="I17" s="21">
        <v>0</v>
      </c>
    </row>
    <row r="18" spans="1:9" ht="18.75" x14ac:dyDescent="0.3">
      <c r="A18" s="13" t="s">
        <v>83</v>
      </c>
      <c r="B18" s="13"/>
      <c r="C18" s="13"/>
      <c r="D18" s="13"/>
      <c r="E18" s="22">
        <v>0.35</v>
      </c>
      <c r="F18" s="21">
        <f>E18*E11</f>
        <v>8.3999999999999986</v>
      </c>
      <c r="G18" s="13"/>
      <c r="H18" s="22">
        <v>0</v>
      </c>
      <c r="I18" s="21">
        <f>H18*E11</f>
        <v>0</v>
      </c>
    </row>
    <row r="19" spans="1:9" ht="18.75" x14ac:dyDescent="0.3">
      <c r="A19" s="13" t="s">
        <v>84</v>
      </c>
      <c r="B19" s="13"/>
      <c r="C19" s="13"/>
      <c r="D19" s="13"/>
      <c r="E19" s="22">
        <v>12</v>
      </c>
      <c r="F19" s="21">
        <f>E19*H3</f>
        <v>12</v>
      </c>
      <c r="G19" s="24"/>
      <c r="H19" s="22">
        <v>0</v>
      </c>
      <c r="I19" s="21">
        <f>H19*H3</f>
        <v>0</v>
      </c>
    </row>
    <row r="20" spans="1:9" ht="18.75" x14ac:dyDescent="0.3">
      <c r="A20" s="13" t="s">
        <v>85</v>
      </c>
      <c r="B20" s="13"/>
      <c r="C20" s="13"/>
      <c r="D20" s="13"/>
      <c r="E20" s="22">
        <v>0.1</v>
      </c>
      <c r="F20" s="21">
        <f>E20*E11</f>
        <v>2.4000000000000004</v>
      </c>
      <c r="G20" s="24"/>
      <c r="H20" s="22">
        <v>0</v>
      </c>
      <c r="I20" s="21">
        <v>0</v>
      </c>
    </row>
    <row r="21" spans="1:9" ht="18.75" x14ac:dyDescent="0.3">
      <c r="A21" s="13" t="s">
        <v>86</v>
      </c>
      <c r="B21" s="13"/>
      <c r="C21" s="13"/>
      <c r="D21" s="13"/>
      <c r="E21" s="22">
        <v>2</v>
      </c>
      <c r="F21" s="21">
        <f>E21*5*H3</f>
        <v>10</v>
      </c>
      <c r="G21" s="24"/>
      <c r="H21" s="22">
        <v>0</v>
      </c>
      <c r="I21" s="21">
        <f>H21*25*H3</f>
        <v>0</v>
      </c>
    </row>
    <row r="22" spans="1:9" ht="18.75" x14ac:dyDescent="0.3">
      <c r="A22" s="13" t="s">
        <v>87</v>
      </c>
      <c r="B22" s="13"/>
      <c r="C22" s="13"/>
      <c r="D22" s="13"/>
      <c r="E22" s="22">
        <v>10</v>
      </c>
      <c r="F22" s="21">
        <v>0</v>
      </c>
      <c r="G22" s="24"/>
      <c r="H22" s="22">
        <v>0</v>
      </c>
      <c r="I22" s="21">
        <f>H22*H3</f>
        <v>0</v>
      </c>
    </row>
    <row r="23" spans="1:9" ht="18.75" x14ac:dyDescent="0.3">
      <c r="A23" s="13" t="s">
        <v>88</v>
      </c>
      <c r="B23" s="13"/>
      <c r="C23" s="13"/>
      <c r="D23" s="13"/>
      <c r="E23" s="22">
        <v>10</v>
      </c>
      <c r="F23" s="21">
        <v>0</v>
      </c>
      <c r="G23" s="24"/>
      <c r="H23" s="22">
        <v>0</v>
      </c>
      <c r="I23" s="21">
        <f>H23*H4</f>
        <v>0</v>
      </c>
    </row>
    <row r="24" spans="1:9" ht="18.75" x14ac:dyDescent="0.3">
      <c r="A24" s="13" t="s">
        <v>89</v>
      </c>
      <c r="B24" s="13"/>
      <c r="C24" s="13"/>
      <c r="D24" s="13"/>
      <c r="E24" s="22">
        <v>10</v>
      </c>
      <c r="F24" s="21">
        <v>0</v>
      </c>
      <c r="G24" s="24"/>
      <c r="H24" s="22">
        <v>0</v>
      </c>
      <c r="I24" s="21">
        <f>H24*H3</f>
        <v>0</v>
      </c>
    </row>
    <row r="25" spans="1:9" ht="18.75" x14ac:dyDescent="0.3">
      <c r="A25" s="13" t="s">
        <v>90</v>
      </c>
      <c r="B25" s="13"/>
      <c r="C25" s="13"/>
      <c r="D25" s="13"/>
      <c r="E25" s="22">
        <v>4.95</v>
      </c>
      <c r="F25" s="21"/>
      <c r="G25" s="24"/>
      <c r="H25" s="22"/>
      <c r="I25" s="21"/>
    </row>
    <row r="26" spans="1:9" ht="18.75" x14ac:dyDescent="0.3">
      <c r="A26" s="13" t="s">
        <v>44</v>
      </c>
      <c r="B26" s="13"/>
      <c r="C26" s="13"/>
      <c r="D26" s="13"/>
      <c r="E26" s="22">
        <v>3.5</v>
      </c>
      <c r="F26" s="21"/>
      <c r="G26" s="24"/>
      <c r="H26" s="22"/>
      <c r="I26" s="21"/>
    </row>
    <row r="27" spans="1:9" ht="18.75" x14ac:dyDescent="0.3">
      <c r="A27" s="13" t="s">
        <v>91</v>
      </c>
      <c r="B27" s="13"/>
      <c r="C27" s="13"/>
      <c r="D27" s="13"/>
      <c r="E27" s="22">
        <v>19.95</v>
      </c>
      <c r="F27" s="21"/>
      <c r="G27" s="24"/>
      <c r="H27" s="22"/>
      <c r="I27" s="21"/>
    </row>
    <row r="28" spans="1:9" ht="18.75" x14ac:dyDescent="0.3">
      <c r="A28" s="70" t="s">
        <v>1</v>
      </c>
      <c r="B28" s="70"/>
      <c r="C28" s="70"/>
      <c r="D28" s="70"/>
      <c r="E28" s="85"/>
      <c r="F28" s="86">
        <f>SUM(F16:F24)</f>
        <v>242.59380000000002</v>
      </c>
      <c r="G28" s="87"/>
      <c r="H28" s="85"/>
      <c r="I28" s="88">
        <v>166.84</v>
      </c>
    </row>
    <row r="29" spans="1:9" ht="18.75" x14ac:dyDescent="0.3">
      <c r="A29" s="8"/>
      <c r="B29" s="8"/>
      <c r="C29" s="8"/>
      <c r="D29" s="8"/>
      <c r="E29" s="89"/>
      <c r="F29" s="90"/>
      <c r="G29" s="8"/>
      <c r="H29" s="91"/>
      <c r="I29" s="90"/>
    </row>
    <row r="30" spans="1:9" ht="18.75" x14ac:dyDescent="0.3">
      <c r="A30" s="92" t="s">
        <v>92</v>
      </c>
      <c r="B30" s="8"/>
      <c r="C30" s="8"/>
      <c r="D30" s="8"/>
      <c r="E30" s="89"/>
      <c r="F30" s="90"/>
      <c r="G30" s="8"/>
      <c r="H30" s="91"/>
      <c r="I30" s="90"/>
    </row>
    <row r="31" spans="1:9" ht="18.75" x14ac:dyDescent="0.3">
      <c r="A31" s="30" t="s">
        <v>93</v>
      </c>
      <c r="B31" s="30"/>
      <c r="C31" s="30"/>
      <c r="D31" s="30"/>
      <c r="E31" s="31">
        <v>99</v>
      </c>
      <c r="F31" s="32"/>
      <c r="G31" s="33"/>
      <c r="H31" s="31"/>
      <c r="I31" s="32"/>
    </row>
    <row r="32" spans="1:9" ht="18.75" x14ac:dyDescent="0.3">
      <c r="A32" s="8"/>
      <c r="B32" s="8"/>
      <c r="C32" s="8"/>
      <c r="D32" s="8"/>
      <c r="E32" s="8"/>
      <c r="F32" s="34"/>
      <c r="G32" s="8"/>
      <c r="H32" s="8"/>
      <c r="I32" s="34"/>
    </row>
    <row r="33" spans="1:9" ht="18.75" x14ac:dyDescent="0.3">
      <c r="A33" s="7">
        <f>H3</f>
        <v>1</v>
      </c>
      <c r="B33" s="7" t="s">
        <v>94</v>
      </c>
      <c r="C33" s="8"/>
      <c r="D33" s="8"/>
      <c r="E33" s="93">
        <f>I28-F28</f>
        <v>-75.753800000000012</v>
      </c>
      <c r="F33" s="8"/>
      <c r="G33" s="8"/>
      <c r="H33" s="8"/>
      <c r="I33" s="8"/>
    </row>
    <row r="34" spans="1:9" x14ac:dyDescent="0.25">
      <c r="A34" s="94"/>
      <c r="B34" s="94"/>
      <c r="C34" s="94"/>
      <c r="D34" s="94"/>
      <c r="E34" s="94"/>
      <c r="F34" s="94"/>
      <c r="G34" s="94"/>
      <c r="H34" s="94"/>
      <c r="I34" s="94"/>
    </row>
    <row r="35" spans="1:9" x14ac:dyDescent="0.25">
      <c r="A35" s="95"/>
      <c r="B35" s="94"/>
      <c r="C35" s="94"/>
      <c r="D35" s="94"/>
      <c r="E35" s="94"/>
      <c r="F35" s="94"/>
      <c r="G35" s="94"/>
      <c r="H35" s="94"/>
      <c r="I35" s="94"/>
    </row>
    <row r="37" spans="1:9" x14ac:dyDescent="0.25">
      <c r="A37" s="96" t="s">
        <v>95</v>
      </c>
      <c r="B37" s="97"/>
      <c r="C37" s="97"/>
      <c r="D37" s="97"/>
      <c r="E37" s="97"/>
      <c r="F37" s="97"/>
    </row>
    <row r="38" spans="1:9" x14ac:dyDescent="0.25">
      <c r="A38" s="111" t="s">
        <v>96</v>
      </c>
      <c r="B38" s="111"/>
      <c r="C38" s="111"/>
      <c r="D38" s="111"/>
      <c r="E38" s="111"/>
      <c r="F38" s="111"/>
      <c r="G38" s="111"/>
      <c r="H38" s="111"/>
      <c r="I38" s="111"/>
    </row>
    <row r="39" spans="1:9" x14ac:dyDescent="0.25">
      <c r="A39" s="111" t="s">
        <v>97</v>
      </c>
      <c r="B39" s="111"/>
      <c r="C39" s="111"/>
      <c r="D39" s="111"/>
      <c r="E39" s="111"/>
      <c r="F39" s="111"/>
      <c r="G39" s="111"/>
      <c r="H39" s="111"/>
      <c r="I39" s="111"/>
    </row>
    <row r="40" spans="1:9" x14ac:dyDescent="0.25">
      <c r="A40" s="112" t="s">
        <v>98</v>
      </c>
      <c r="B40" s="112"/>
      <c r="C40" s="112"/>
      <c r="D40" s="112"/>
      <c r="E40" s="112"/>
      <c r="F40" s="112"/>
      <c r="G40" s="112"/>
      <c r="H40" s="112"/>
      <c r="I40" s="112"/>
    </row>
  </sheetData>
  <mergeCells count="9">
    <mergeCell ref="A38:I38"/>
    <mergeCell ref="A39:I39"/>
    <mergeCell ref="A40:I40"/>
    <mergeCell ref="H1:I1"/>
    <mergeCell ref="H2:I2"/>
    <mergeCell ref="H4:I4"/>
    <mergeCell ref="A7:I7"/>
    <mergeCell ref="E14:F14"/>
    <mergeCell ref="H14:I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8D58-0167-4670-97E2-9C55DD08EB93}">
  <dimension ref="A1:I40"/>
  <sheetViews>
    <sheetView workbookViewId="0">
      <selection activeCell="H1" sqref="H1:I1"/>
    </sheetView>
  </sheetViews>
  <sheetFormatPr defaultColWidth="9.140625" defaultRowHeight="15" x14ac:dyDescent="0.25"/>
  <cols>
    <col min="1" max="3" width="9.140625" style="4"/>
    <col min="4" max="4" width="20.140625" style="4" customWidth="1"/>
    <col min="5" max="5" width="20.42578125" style="4" customWidth="1"/>
    <col min="6" max="6" width="16.42578125" style="4" customWidth="1"/>
    <col min="7" max="7" width="5.42578125" style="4" customWidth="1"/>
    <col min="8" max="8" width="14.42578125" style="4" customWidth="1"/>
    <col min="9" max="9" width="13.85546875" style="4" customWidth="1"/>
    <col min="10" max="16384" width="9.140625" style="4"/>
  </cols>
  <sheetData>
    <row r="1" spans="1:9" ht="18.75" x14ac:dyDescent="0.3">
      <c r="A1" s="9"/>
      <c r="B1" s="8"/>
      <c r="C1" s="8"/>
      <c r="D1" s="8"/>
      <c r="F1" s="75"/>
      <c r="G1" s="76" t="s">
        <v>73</v>
      </c>
      <c r="H1" s="113"/>
      <c r="I1" s="113"/>
    </row>
    <row r="2" spans="1:9" ht="18.75" x14ac:dyDescent="0.3">
      <c r="A2" s="11"/>
      <c r="B2" s="8"/>
      <c r="C2" s="8"/>
      <c r="D2" s="8"/>
      <c r="F2" s="77"/>
      <c r="G2" s="76" t="s">
        <v>0</v>
      </c>
      <c r="H2" s="114">
        <v>45894</v>
      </c>
      <c r="I2" s="114"/>
    </row>
    <row r="3" spans="1:9" ht="18.75" x14ac:dyDescent="0.3">
      <c r="A3" s="12"/>
      <c r="B3" s="8"/>
      <c r="C3" s="8"/>
      <c r="D3" s="8"/>
      <c r="F3" s="76"/>
      <c r="G3" s="76" t="s">
        <v>74</v>
      </c>
      <c r="H3" s="75">
        <v>1</v>
      </c>
    </row>
    <row r="4" spans="1:9" ht="18.75" x14ac:dyDescent="0.3">
      <c r="A4" s="37"/>
      <c r="B4" s="8"/>
      <c r="C4" s="8"/>
      <c r="D4" s="8"/>
      <c r="G4" s="76" t="s">
        <v>75</v>
      </c>
      <c r="H4" s="113" t="s">
        <v>118</v>
      </c>
      <c r="I4" s="113"/>
    </row>
    <row r="5" spans="1:9" ht="18.75" x14ac:dyDescent="0.3">
      <c r="A5" s="78"/>
      <c r="B5" s="8"/>
      <c r="C5" s="8"/>
      <c r="D5" s="8"/>
      <c r="I5" s="8"/>
    </row>
    <row r="6" spans="1:9" ht="18.75" x14ac:dyDescent="0.3">
      <c r="A6" s="78"/>
      <c r="B6" s="8"/>
      <c r="C6" s="8"/>
      <c r="D6" s="8"/>
      <c r="E6" s="8"/>
      <c r="F6" s="8"/>
      <c r="G6" s="8"/>
      <c r="H6" s="8"/>
      <c r="I6" s="8"/>
    </row>
    <row r="7" spans="1:9" ht="23.25" x14ac:dyDescent="0.35">
      <c r="A7" s="115" t="s">
        <v>76</v>
      </c>
      <c r="B7" s="115"/>
      <c r="C7" s="115"/>
      <c r="D7" s="115"/>
      <c r="E7" s="115"/>
      <c r="F7" s="115"/>
      <c r="G7" s="115"/>
      <c r="H7" s="115"/>
      <c r="I7" s="115"/>
    </row>
    <row r="8" spans="1:9" ht="23.25" x14ac:dyDescent="0.35">
      <c r="A8" s="79"/>
      <c r="B8" s="79"/>
      <c r="C8" s="79"/>
      <c r="D8" s="79"/>
      <c r="E8" s="79"/>
      <c r="F8" s="79"/>
      <c r="G8" s="79"/>
      <c r="H8" s="79"/>
      <c r="I8" s="79"/>
    </row>
    <row r="9" spans="1:9" ht="18.75" x14ac:dyDescent="0.3">
      <c r="A9" s="7"/>
      <c r="B9" s="7"/>
      <c r="C9" s="7"/>
      <c r="D9" s="7"/>
      <c r="E9" s="7"/>
      <c r="F9" s="7"/>
      <c r="G9" s="7"/>
      <c r="H9" s="7"/>
      <c r="I9" s="7"/>
    </row>
    <row r="10" spans="1:9" ht="18.75" x14ac:dyDescent="0.3">
      <c r="A10" s="13" t="s">
        <v>77</v>
      </c>
      <c r="B10" s="13"/>
      <c r="C10" s="13"/>
      <c r="D10" s="13"/>
      <c r="E10" s="80">
        <v>275168.32</v>
      </c>
      <c r="F10" s="8">
        <v>14</v>
      </c>
      <c r="G10" s="81"/>
      <c r="H10" s="8"/>
      <c r="I10" s="8"/>
    </row>
    <row r="11" spans="1:9" ht="18.75" x14ac:dyDescent="0.3">
      <c r="A11" s="13" t="s">
        <v>78</v>
      </c>
      <c r="B11" s="13"/>
      <c r="C11" s="13"/>
      <c r="D11" s="13"/>
      <c r="E11" s="82">
        <v>24</v>
      </c>
      <c r="F11" s="8"/>
      <c r="G11" s="8"/>
      <c r="H11" s="8"/>
      <c r="I11" s="8"/>
    </row>
    <row r="12" spans="1:9" ht="18.75" x14ac:dyDescent="0.3">
      <c r="A12" s="13" t="s">
        <v>41</v>
      </c>
      <c r="B12" s="13"/>
      <c r="C12" s="13"/>
      <c r="D12" s="13"/>
      <c r="E12" s="20">
        <f>E10/E11</f>
        <v>11465.346666666666</v>
      </c>
      <c r="F12" s="34">
        <f>E12/I28</f>
        <v>76.201958438566166</v>
      </c>
      <c r="G12" s="8"/>
      <c r="H12" s="8"/>
      <c r="I12" s="8"/>
    </row>
    <row r="13" spans="1:9" ht="18.75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ht="18.75" x14ac:dyDescent="0.3">
      <c r="A14" s="8"/>
      <c r="B14" s="8"/>
      <c r="C14" s="8"/>
      <c r="D14" s="8"/>
      <c r="E14" s="103" t="s">
        <v>79</v>
      </c>
      <c r="F14" s="104"/>
      <c r="G14" s="8"/>
      <c r="H14" s="103" t="s">
        <v>4</v>
      </c>
      <c r="I14" s="104"/>
    </row>
    <row r="15" spans="1:9" s="5" customFormat="1" ht="18.75" x14ac:dyDescent="0.3">
      <c r="A15" s="14"/>
      <c r="B15" s="83"/>
      <c r="C15" s="83"/>
      <c r="D15" s="83"/>
      <c r="E15" s="84"/>
      <c r="F15" s="15" t="s">
        <v>80</v>
      </c>
      <c r="G15" s="16"/>
      <c r="H15" s="17"/>
      <c r="I15" s="15" t="s">
        <v>80</v>
      </c>
    </row>
    <row r="16" spans="1:9" ht="18.75" x14ac:dyDescent="0.3">
      <c r="A16" s="13" t="s">
        <v>81</v>
      </c>
      <c r="B16" s="13"/>
      <c r="C16" s="13"/>
      <c r="D16" s="13"/>
      <c r="E16" s="18">
        <v>1E-3</v>
      </c>
      <c r="F16" s="19">
        <f>E16*E10</f>
        <v>275.16831999999999</v>
      </c>
      <c r="G16" s="20"/>
      <c r="H16" s="18">
        <v>0</v>
      </c>
      <c r="I16" s="21">
        <f>H16*E10</f>
        <v>0</v>
      </c>
    </row>
    <row r="17" spans="1:9" ht="18.75" x14ac:dyDescent="0.3">
      <c r="A17" s="13" t="s">
        <v>82</v>
      </c>
      <c r="B17" s="13"/>
      <c r="C17" s="13"/>
      <c r="D17" s="13"/>
      <c r="E17" s="18">
        <v>0</v>
      </c>
      <c r="F17" s="19">
        <v>0</v>
      </c>
      <c r="G17" s="20"/>
      <c r="H17" s="18">
        <v>0</v>
      </c>
      <c r="I17" s="21">
        <v>0</v>
      </c>
    </row>
    <row r="18" spans="1:9" ht="18.75" x14ac:dyDescent="0.3">
      <c r="A18" s="13" t="s">
        <v>83</v>
      </c>
      <c r="B18" s="13"/>
      <c r="C18" s="13"/>
      <c r="D18" s="13"/>
      <c r="E18" s="22">
        <v>0.35</v>
      </c>
      <c r="F18" s="21">
        <f>E18*E11</f>
        <v>8.3999999999999986</v>
      </c>
      <c r="G18" s="13"/>
      <c r="H18" s="22">
        <v>0</v>
      </c>
      <c r="I18" s="21">
        <f>H18*E11</f>
        <v>0</v>
      </c>
    </row>
    <row r="19" spans="1:9" ht="18.75" x14ac:dyDescent="0.3">
      <c r="A19" s="13" t="s">
        <v>84</v>
      </c>
      <c r="B19" s="13"/>
      <c r="C19" s="13"/>
      <c r="D19" s="13"/>
      <c r="E19" s="22">
        <v>12</v>
      </c>
      <c r="F19" s="21">
        <f>E19*H3</f>
        <v>12</v>
      </c>
      <c r="G19" s="24"/>
      <c r="H19" s="22">
        <v>0</v>
      </c>
      <c r="I19" s="21">
        <f>H19*H3</f>
        <v>0</v>
      </c>
    </row>
    <row r="20" spans="1:9" ht="18.75" x14ac:dyDescent="0.3">
      <c r="A20" s="13" t="s">
        <v>85</v>
      </c>
      <c r="B20" s="13"/>
      <c r="C20" s="13"/>
      <c r="D20" s="13"/>
      <c r="E20" s="22">
        <v>0.1</v>
      </c>
      <c r="F20" s="21">
        <f>E20*E11</f>
        <v>2.4000000000000004</v>
      </c>
      <c r="G20" s="24"/>
      <c r="H20" s="22">
        <v>0</v>
      </c>
      <c r="I20" s="21">
        <v>0</v>
      </c>
    </row>
    <row r="21" spans="1:9" ht="18.75" x14ac:dyDescent="0.3">
      <c r="A21" s="13" t="s">
        <v>86</v>
      </c>
      <c r="B21" s="13"/>
      <c r="C21" s="13"/>
      <c r="D21" s="13"/>
      <c r="E21" s="22">
        <v>2</v>
      </c>
      <c r="F21" s="21">
        <f>E21*5*H3</f>
        <v>10</v>
      </c>
      <c r="G21" s="24"/>
      <c r="H21" s="22">
        <v>0</v>
      </c>
      <c r="I21" s="21">
        <f>H21*25*H3</f>
        <v>0</v>
      </c>
    </row>
    <row r="22" spans="1:9" ht="18.75" x14ac:dyDescent="0.3">
      <c r="A22" s="13" t="s">
        <v>87</v>
      </c>
      <c r="B22" s="13"/>
      <c r="C22" s="13"/>
      <c r="D22" s="13"/>
      <c r="E22" s="22">
        <v>10</v>
      </c>
      <c r="F22" s="21">
        <v>0</v>
      </c>
      <c r="G22" s="24"/>
      <c r="H22" s="22">
        <v>0</v>
      </c>
      <c r="I22" s="21">
        <f>H22*H3</f>
        <v>0</v>
      </c>
    </row>
    <row r="23" spans="1:9" ht="18.75" x14ac:dyDescent="0.3">
      <c r="A23" s="13" t="s">
        <v>88</v>
      </c>
      <c r="B23" s="13"/>
      <c r="C23" s="13"/>
      <c r="D23" s="13"/>
      <c r="E23" s="22">
        <v>10</v>
      </c>
      <c r="F23" s="21">
        <v>0</v>
      </c>
      <c r="G23" s="24"/>
      <c r="H23" s="22">
        <v>0</v>
      </c>
      <c r="I23" s="21">
        <f>H23*H4</f>
        <v>0</v>
      </c>
    </row>
    <row r="24" spans="1:9" ht="18.75" x14ac:dyDescent="0.3">
      <c r="A24" s="13" t="s">
        <v>89</v>
      </c>
      <c r="B24" s="13"/>
      <c r="C24" s="13"/>
      <c r="D24" s="13"/>
      <c r="E24" s="22">
        <v>10</v>
      </c>
      <c r="F24" s="21">
        <v>0</v>
      </c>
      <c r="G24" s="24"/>
      <c r="H24" s="22">
        <v>0</v>
      </c>
      <c r="I24" s="21">
        <f>H24*H3</f>
        <v>0</v>
      </c>
    </row>
    <row r="25" spans="1:9" ht="18.75" x14ac:dyDescent="0.3">
      <c r="A25" s="13" t="s">
        <v>90</v>
      </c>
      <c r="B25" s="13"/>
      <c r="C25" s="13"/>
      <c r="D25" s="13"/>
      <c r="E25" s="22">
        <v>4.95</v>
      </c>
      <c r="F25" s="21"/>
      <c r="G25" s="24"/>
      <c r="H25" s="22"/>
      <c r="I25" s="21"/>
    </row>
    <row r="26" spans="1:9" ht="18.75" x14ac:dyDescent="0.3">
      <c r="A26" s="13" t="s">
        <v>44</v>
      </c>
      <c r="B26" s="13"/>
      <c r="C26" s="13"/>
      <c r="D26" s="13"/>
      <c r="E26" s="22">
        <v>3.5</v>
      </c>
      <c r="F26" s="21"/>
      <c r="G26" s="24"/>
      <c r="H26" s="22"/>
      <c r="I26" s="21"/>
    </row>
    <row r="27" spans="1:9" ht="18.75" x14ac:dyDescent="0.3">
      <c r="A27" s="13" t="s">
        <v>91</v>
      </c>
      <c r="B27" s="13"/>
      <c r="C27" s="13"/>
      <c r="D27" s="13"/>
      <c r="E27" s="22">
        <v>19.95</v>
      </c>
      <c r="F27" s="21"/>
      <c r="G27" s="24"/>
      <c r="H27" s="22"/>
      <c r="I27" s="21"/>
    </row>
    <row r="28" spans="1:9" ht="18.75" x14ac:dyDescent="0.3">
      <c r="A28" s="70" t="s">
        <v>1</v>
      </c>
      <c r="B28" s="70"/>
      <c r="C28" s="70"/>
      <c r="D28" s="70"/>
      <c r="E28" s="85"/>
      <c r="F28" s="86">
        <f>SUM(F16:F24)</f>
        <v>307.96831999999995</v>
      </c>
      <c r="G28" s="87"/>
      <c r="H28" s="85"/>
      <c r="I28" s="88">
        <v>150.46</v>
      </c>
    </row>
    <row r="29" spans="1:9" ht="18.75" x14ac:dyDescent="0.3">
      <c r="A29" s="8"/>
      <c r="B29" s="8"/>
      <c r="C29" s="8"/>
      <c r="D29" s="8"/>
      <c r="E29" s="89"/>
      <c r="F29" s="90"/>
      <c r="G29" s="8"/>
      <c r="H29" s="91"/>
      <c r="I29" s="90"/>
    </row>
    <row r="30" spans="1:9" ht="18.75" x14ac:dyDescent="0.3">
      <c r="A30" s="92" t="s">
        <v>92</v>
      </c>
      <c r="B30" s="8"/>
      <c r="C30" s="8"/>
      <c r="D30" s="8"/>
      <c r="E30" s="89"/>
      <c r="F30" s="90"/>
      <c r="G30" s="8"/>
      <c r="H30" s="91"/>
      <c r="I30" s="90"/>
    </row>
    <row r="31" spans="1:9" ht="18.75" x14ac:dyDescent="0.3">
      <c r="A31" s="30" t="s">
        <v>93</v>
      </c>
      <c r="B31" s="30"/>
      <c r="C31" s="30"/>
      <c r="D31" s="30"/>
      <c r="E31" s="31">
        <v>99</v>
      </c>
      <c r="F31" s="32"/>
      <c r="G31" s="33"/>
      <c r="H31" s="31"/>
      <c r="I31" s="32"/>
    </row>
    <row r="32" spans="1:9" ht="18.75" x14ac:dyDescent="0.3">
      <c r="A32" s="8"/>
      <c r="B32" s="8"/>
      <c r="C32" s="8"/>
      <c r="D32" s="8"/>
      <c r="E32" s="8"/>
      <c r="F32" s="34"/>
      <c r="G32" s="8"/>
      <c r="H32" s="8"/>
      <c r="I32" s="34"/>
    </row>
    <row r="33" spans="1:9" ht="18.75" x14ac:dyDescent="0.3">
      <c r="A33" s="7">
        <f>H3</f>
        <v>1</v>
      </c>
      <c r="B33" s="7" t="s">
        <v>94</v>
      </c>
      <c r="C33" s="8"/>
      <c r="D33" s="8"/>
      <c r="E33" s="93">
        <f>I28-F28</f>
        <v>-157.50831999999994</v>
      </c>
      <c r="F33" s="8"/>
      <c r="G33" s="8"/>
      <c r="H33" s="8"/>
      <c r="I33" s="8"/>
    </row>
    <row r="34" spans="1:9" x14ac:dyDescent="0.25">
      <c r="A34" s="94"/>
      <c r="B34" s="94"/>
      <c r="C34" s="94"/>
      <c r="D34" s="94"/>
      <c r="E34" s="94"/>
      <c r="F34" s="94"/>
      <c r="G34" s="94"/>
      <c r="H34" s="94"/>
      <c r="I34" s="94"/>
    </row>
    <row r="35" spans="1:9" x14ac:dyDescent="0.25">
      <c r="A35" s="95"/>
      <c r="B35" s="94"/>
      <c r="C35" s="94"/>
      <c r="D35" s="94"/>
      <c r="E35" s="94"/>
      <c r="F35" s="94"/>
      <c r="G35" s="94"/>
      <c r="H35" s="94"/>
      <c r="I35" s="94"/>
    </row>
    <row r="37" spans="1:9" x14ac:dyDescent="0.25">
      <c r="A37" s="96" t="s">
        <v>95</v>
      </c>
      <c r="B37" s="97"/>
      <c r="C37" s="97"/>
      <c r="D37" s="97"/>
      <c r="E37" s="97"/>
      <c r="F37" s="97"/>
    </row>
    <row r="38" spans="1:9" x14ac:dyDescent="0.25">
      <c r="A38" s="111" t="s">
        <v>96</v>
      </c>
      <c r="B38" s="111"/>
      <c r="C38" s="111"/>
      <c r="D38" s="111"/>
      <c r="E38" s="111"/>
      <c r="F38" s="111"/>
      <c r="G38" s="111"/>
      <c r="H38" s="111"/>
      <c r="I38" s="111"/>
    </row>
    <row r="39" spans="1:9" x14ac:dyDescent="0.25">
      <c r="A39" s="111" t="s">
        <v>97</v>
      </c>
      <c r="B39" s="111"/>
      <c r="C39" s="111"/>
      <c r="D39" s="111"/>
      <c r="E39" s="111"/>
      <c r="F39" s="111"/>
      <c r="G39" s="111"/>
      <c r="H39" s="111"/>
      <c r="I39" s="111"/>
    </row>
    <row r="40" spans="1:9" x14ac:dyDescent="0.25">
      <c r="A40" s="112" t="s">
        <v>98</v>
      </c>
      <c r="B40" s="112"/>
      <c r="C40" s="112"/>
      <c r="D40" s="112"/>
      <c r="E40" s="112"/>
      <c r="F40" s="112"/>
      <c r="G40" s="112"/>
      <c r="H40" s="112"/>
      <c r="I40" s="112"/>
    </row>
  </sheetData>
  <mergeCells count="9">
    <mergeCell ref="A38:I38"/>
    <mergeCell ref="A39:I39"/>
    <mergeCell ref="A40:I40"/>
    <mergeCell ref="H1:I1"/>
    <mergeCell ref="H2:I2"/>
    <mergeCell ref="H4:I4"/>
    <mergeCell ref="A7:I7"/>
    <mergeCell ref="E14:F14"/>
    <mergeCell ref="H14:I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20BF-978B-49A4-96AD-EE16523AE508}">
  <dimension ref="A1:I40"/>
  <sheetViews>
    <sheetView workbookViewId="0">
      <selection activeCell="H1" sqref="H1:I1"/>
    </sheetView>
  </sheetViews>
  <sheetFormatPr defaultColWidth="9.140625" defaultRowHeight="15" x14ac:dyDescent="0.25"/>
  <cols>
    <col min="1" max="3" width="9.140625" style="4"/>
    <col min="4" max="4" width="20.140625" style="4" customWidth="1"/>
    <col min="5" max="5" width="20.42578125" style="4" customWidth="1"/>
    <col min="6" max="6" width="16.42578125" style="4" customWidth="1"/>
    <col min="7" max="7" width="5.42578125" style="4" customWidth="1"/>
    <col min="8" max="8" width="14.42578125" style="4" customWidth="1"/>
    <col min="9" max="9" width="13.85546875" style="4" customWidth="1"/>
    <col min="10" max="16384" width="9.140625" style="4"/>
  </cols>
  <sheetData>
    <row r="1" spans="1:9" ht="18.75" x14ac:dyDescent="0.3">
      <c r="A1" s="9"/>
      <c r="B1" s="8"/>
      <c r="C1" s="8"/>
      <c r="D1" s="8"/>
      <c r="F1" s="75"/>
      <c r="G1" s="76" t="s">
        <v>73</v>
      </c>
      <c r="H1" s="113"/>
      <c r="I1" s="113"/>
    </row>
    <row r="2" spans="1:9" ht="18.75" x14ac:dyDescent="0.3">
      <c r="A2" s="11"/>
      <c r="B2" s="8"/>
      <c r="C2" s="8"/>
      <c r="D2" s="8"/>
      <c r="F2" s="77"/>
      <c r="G2" s="76" t="s">
        <v>0</v>
      </c>
      <c r="H2" s="114">
        <v>45894</v>
      </c>
      <c r="I2" s="114"/>
    </row>
    <row r="3" spans="1:9" ht="18.75" x14ac:dyDescent="0.3">
      <c r="A3" s="12"/>
      <c r="B3" s="8"/>
      <c r="C3" s="8"/>
      <c r="D3" s="8"/>
      <c r="F3" s="76"/>
      <c r="G3" s="76" t="s">
        <v>74</v>
      </c>
      <c r="H3" s="75">
        <v>1</v>
      </c>
    </row>
    <row r="4" spans="1:9" ht="18.75" x14ac:dyDescent="0.3">
      <c r="A4" s="37"/>
      <c r="B4" s="8"/>
      <c r="C4" s="8"/>
      <c r="D4" s="8"/>
      <c r="G4" s="76" t="s">
        <v>75</v>
      </c>
      <c r="H4" s="113" t="s">
        <v>121</v>
      </c>
      <c r="I4" s="113"/>
    </row>
    <row r="5" spans="1:9" ht="18.75" x14ac:dyDescent="0.3">
      <c r="A5" s="78"/>
      <c r="B5" s="8"/>
      <c r="C5" s="8"/>
      <c r="D5" s="8"/>
      <c r="I5" s="8"/>
    </row>
    <row r="6" spans="1:9" ht="18.75" x14ac:dyDescent="0.3">
      <c r="A6" s="78"/>
      <c r="B6" s="8"/>
      <c r="C6" s="8"/>
      <c r="D6" s="8"/>
      <c r="E6" s="8"/>
      <c r="F6" s="8"/>
      <c r="G6" s="8"/>
      <c r="H6" s="8"/>
      <c r="I6" s="8"/>
    </row>
    <row r="7" spans="1:9" ht="23.25" x14ac:dyDescent="0.35">
      <c r="A7" s="115" t="s">
        <v>76</v>
      </c>
      <c r="B7" s="115"/>
      <c r="C7" s="115"/>
      <c r="D7" s="115"/>
      <c r="E7" s="115"/>
      <c r="F7" s="115"/>
      <c r="G7" s="115"/>
      <c r="H7" s="115"/>
      <c r="I7" s="115"/>
    </row>
    <row r="8" spans="1:9" ht="23.25" x14ac:dyDescent="0.35">
      <c r="A8" s="79"/>
      <c r="B8" s="79"/>
      <c r="C8" s="79"/>
      <c r="D8" s="79"/>
      <c r="E8" s="79"/>
      <c r="F8" s="79"/>
      <c r="G8" s="79"/>
      <c r="H8" s="79"/>
      <c r="I8" s="79"/>
    </row>
    <row r="9" spans="1:9" ht="18.75" x14ac:dyDescent="0.3">
      <c r="A9" s="7"/>
      <c r="B9" s="7"/>
      <c r="C9" s="7"/>
      <c r="D9" s="7"/>
      <c r="E9" s="7"/>
      <c r="F9" s="7"/>
      <c r="G9" s="7"/>
      <c r="H9" s="7"/>
      <c r="I9" s="7"/>
    </row>
    <row r="10" spans="1:9" ht="18.75" x14ac:dyDescent="0.3">
      <c r="A10" s="13" t="s">
        <v>77</v>
      </c>
      <c r="B10" s="13"/>
      <c r="C10" s="13"/>
      <c r="D10" s="13"/>
      <c r="E10" s="80">
        <v>69926.38</v>
      </c>
      <c r="F10" s="8">
        <v>15</v>
      </c>
      <c r="G10" s="81"/>
      <c r="H10" s="8"/>
      <c r="I10" s="8"/>
    </row>
    <row r="11" spans="1:9" ht="18.75" x14ac:dyDescent="0.3">
      <c r="A11" s="13" t="s">
        <v>78</v>
      </c>
      <c r="B11" s="13"/>
      <c r="C11" s="13"/>
      <c r="D11" s="13"/>
      <c r="E11" s="82">
        <v>24</v>
      </c>
      <c r="F11" s="8"/>
      <c r="G11" s="8"/>
      <c r="H11" s="8"/>
      <c r="I11" s="8"/>
    </row>
    <row r="12" spans="1:9" ht="18.75" x14ac:dyDescent="0.3">
      <c r="A12" s="13" t="s">
        <v>41</v>
      </c>
      <c r="B12" s="13"/>
      <c r="C12" s="13"/>
      <c r="D12" s="13"/>
      <c r="E12" s="73">
        <f>E10/E11</f>
        <v>2913.5991666666669</v>
      </c>
      <c r="F12" s="34">
        <f>E12/I28</f>
        <v>29.519748395812226</v>
      </c>
      <c r="G12" s="8"/>
      <c r="H12" s="8"/>
      <c r="I12" s="8"/>
    </row>
    <row r="13" spans="1:9" ht="18.75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ht="18.75" x14ac:dyDescent="0.3">
      <c r="A14" s="8"/>
      <c r="B14" s="8"/>
      <c r="C14" s="8"/>
      <c r="D14" s="8"/>
      <c r="E14" s="103" t="s">
        <v>79</v>
      </c>
      <c r="F14" s="104"/>
      <c r="G14" s="8"/>
      <c r="H14" s="103" t="s">
        <v>4</v>
      </c>
      <c r="I14" s="104"/>
    </row>
    <row r="15" spans="1:9" s="5" customFormat="1" ht="18.75" x14ac:dyDescent="0.3">
      <c r="A15" s="14"/>
      <c r="B15" s="83"/>
      <c r="C15" s="83"/>
      <c r="D15" s="83"/>
      <c r="E15" s="84"/>
      <c r="F15" s="15" t="s">
        <v>80</v>
      </c>
      <c r="G15" s="16"/>
      <c r="H15" s="17"/>
      <c r="I15" s="15" t="s">
        <v>80</v>
      </c>
    </row>
    <row r="16" spans="1:9" ht="18.75" x14ac:dyDescent="0.3">
      <c r="A16" s="13" t="s">
        <v>81</v>
      </c>
      <c r="B16" s="13"/>
      <c r="C16" s="13"/>
      <c r="D16" s="13"/>
      <c r="E16" s="18">
        <v>1E-3</v>
      </c>
      <c r="F16" s="19">
        <f>E16*E10</f>
        <v>69.926380000000009</v>
      </c>
      <c r="G16" s="20"/>
      <c r="H16" s="18">
        <v>0</v>
      </c>
      <c r="I16" s="21">
        <f>H16*E10</f>
        <v>0</v>
      </c>
    </row>
    <row r="17" spans="1:9" ht="18.75" x14ac:dyDescent="0.3">
      <c r="A17" s="13" t="s">
        <v>82</v>
      </c>
      <c r="B17" s="13"/>
      <c r="C17" s="13"/>
      <c r="D17" s="13"/>
      <c r="E17" s="18">
        <v>0</v>
      </c>
      <c r="F17" s="19">
        <v>0</v>
      </c>
      <c r="G17" s="20"/>
      <c r="H17" s="18">
        <v>0</v>
      </c>
      <c r="I17" s="21">
        <v>0</v>
      </c>
    </row>
    <row r="18" spans="1:9" ht="18.75" x14ac:dyDescent="0.3">
      <c r="A18" s="13" t="s">
        <v>83</v>
      </c>
      <c r="B18" s="13"/>
      <c r="C18" s="13"/>
      <c r="D18" s="13"/>
      <c r="E18" s="22">
        <v>0.35</v>
      </c>
      <c r="F18" s="21">
        <f>E18*E11</f>
        <v>8.3999999999999986</v>
      </c>
      <c r="G18" s="13"/>
      <c r="H18" s="22">
        <v>0</v>
      </c>
      <c r="I18" s="21">
        <f>H18*E11</f>
        <v>0</v>
      </c>
    </row>
    <row r="19" spans="1:9" ht="18.75" x14ac:dyDescent="0.3">
      <c r="A19" s="13" t="s">
        <v>84</v>
      </c>
      <c r="B19" s="13"/>
      <c r="C19" s="13"/>
      <c r="D19" s="13"/>
      <c r="E19" s="22">
        <v>12</v>
      </c>
      <c r="F19" s="21">
        <f>E19*H3</f>
        <v>12</v>
      </c>
      <c r="G19" s="24"/>
      <c r="H19" s="22">
        <v>0</v>
      </c>
      <c r="I19" s="21">
        <f>H19*H3</f>
        <v>0</v>
      </c>
    </row>
    <row r="20" spans="1:9" ht="18.75" x14ac:dyDescent="0.3">
      <c r="A20" s="13" t="s">
        <v>85</v>
      </c>
      <c r="B20" s="13"/>
      <c r="C20" s="13"/>
      <c r="D20" s="13"/>
      <c r="E20" s="22">
        <v>0.1</v>
      </c>
      <c r="F20" s="21">
        <f>E20*E11</f>
        <v>2.4000000000000004</v>
      </c>
      <c r="G20" s="24"/>
      <c r="H20" s="22">
        <v>0</v>
      </c>
      <c r="I20" s="21">
        <v>0</v>
      </c>
    </row>
    <row r="21" spans="1:9" ht="18.75" x14ac:dyDescent="0.3">
      <c r="A21" s="13" t="s">
        <v>86</v>
      </c>
      <c r="B21" s="13"/>
      <c r="C21" s="13"/>
      <c r="D21" s="13"/>
      <c r="E21" s="22">
        <v>2</v>
      </c>
      <c r="F21" s="21">
        <f>E21*5*H3</f>
        <v>10</v>
      </c>
      <c r="G21" s="24"/>
      <c r="H21" s="22">
        <v>0</v>
      </c>
      <c r="I21" s="21">
        <f>H21*25*H3</f>
        <v>0</v>
      </c>
    </row>
    <row r="22" spans="1:9" ht="18.75" x14ac:dyDescent="0.3">
      <c r="A22" s="13" t="s">
        <v>87</v>
      </c>
      <c r="B22" s="13"/>
      <c r="C22" s="13"/>
      <c r="D22" s="13"/>
      <c r="E22" s="22">
        <v>10</v>
      </c>
      <c r="F22" s="21">
        <v>0</v>
      </c>
      <c r="G22" s="24"/>
      <c r="H22" s="22">
        <v>0</v>
      </c>
      <c r="I22" s="21">
        <f>H22*H3</f>
        <v>0</v>
      </c>
    </row>
    <row r="23" spans="1:9" ht="18.75" x14ac:dyDescent="0.3">
      <c r="A23" s="13" t="s">
        <v>88</v>
      </c>
      <c r="B23" s="13"/>
      <c r="C23" s="13"/>
      <c r="D23" s="13"/>
      <c r="E23" s="22">
        <v>10</v>
      </c>
      <c r="F23" s="21">
        <v>0</v>
      </c>
      <c r="G23" s="24"/>
      <c r="H23" s="22">
        <v>0</v>
      </c>
      <c r="I23" s="21">
        <f>H23*H4</f>
        <v>0</v>
      </c>
    </row>
    <row r="24" spans="1:9" ht="18.75" x14ac:dyDescent="0.3">
      <c r="A24" s="13" t="s">
        <v>89</v>
      </c>
      <c r="B24" s="13"/>
      <c r="C24" s="13"/>
      <c r="D24" s="13"/>
      <c r="E24" s="22">
        <v>10</v>
      </c>
      <c r="F24" s="21">
        <v>0</v>
      </c>
      <c r="G24" s="24"/>
      <c r="H24" s="22">
        <v>0</v>
      </c>
      <c r="I24" s="21">
        <f>H24*H3</f>
        <v>0</v>
      </c>
    </row>
    <row r="25" spans="1:9" ht="18.75" x14ac:dyDescent="0.3">
      <c r="A25" s="13" t="s">
        <v>90</v>
      </c>
      <c r="B25" s="13"/>
      <c r="C25" s="13"/>
      <c r="D25" s="13"/>
      <c r="E25" s="22">
        <v>4.95</v>
      </c>
      <c r="F25" s="21"/>
      <c r="G25" s="24"/>
      <c r="H25" s="22"/>
      <c r="I25" s="21"/>
    </row>
    <row r="26" spans="1:9" ht="18.75" x14ac:dyDescent="0.3">
      <c r="A26" s="13" t="s">
        <v>44</v>
      </c>
      <c r="B26" s="13"/>
      <c r="C26" s="13"/>
      <c r="D26" s="13"/>
      <c r="E26" s="22">
        <v>3.5</v>
      </c>
      <c r="F26" s="21"/>
      <c r="G26" s="24"/>
      <c r="H26" s="22"/>
      <c r="I26" s="21"/>
    </row>
    <row r="27" spans="1:9" ht="18.75" x14ac:dyDescent="0.3">
      <c r="A27" s="13" t="s">
        <v>91</v>
      </c>
      <c r="B27" s="13"/>
      <c r="C27" s="13"/>
      <c r="D27" s="13"/>
      <c r="E27" s="22">
        <v>19.95</v>
      </c>
      <c r="F27" s="21"/>
      <c r="G27" s="24"/>
      <c r="H27" s="22"/>
      <c r="I27" s="21"/>
    </row>
    <row r="28" spans="1:9" ht="18.75" x14ac:dyDescent="0.3">
      <c r="A28" s="70" t="s">
        <v>1</v>
      </c>
      <c r="B28" s="70"/>
      <c r="C28" s="70"/>
      <c r="D28" s="70"/>
      <c r="E28" s="85"/>
      <c r="F28" s="86">
        <f>SUM(F16:F24)</f>
        <v>102.72638000000001</v>
      </c>
      <c r="G28" s="87"/>
      <c r="H28" s="85"/>
      <c r="I28" s="88">
        <v>98.7</v>
      </c>
    </row>
    <row r="29" spans="1:9" ht="18.75" x14ac:dyDescent="0.3">
      <c r="A29" s="8"/>
      <c r="B29" s="8"/>
      <c r="C29" s="8"/>
      <c r="D29" s="8"/>
      <c r="E29" s="89"/>
      <c r="F29" s="90"/>
      <c r="G29" s="8"/>
      <c r="H29" s="91"/>
      <c r="I29" s="90"/>
    </row>
    <row r="30" spans="1:9" ht="18.75" x14ac:dyDescent="0.3">
      <c r="A30" s="92" t="s">
        <v>92</v>
      </c>
      <c r="B30" s="8"/>
      <c r="C30" s="8"/>
      <c r="D30" s="8"/>
      <c r="E30" s="89"/>
      <c r="F30" s="90"/>
      <c r="G30" s="8"/>
      <c r="H30" s="91"/>
      <c r="I30" s="90"/>
    </row>
    <row r="31" spans="1:9" ht="18.75" x14ac:dyDescent="0.3">
      <c r="A31" s="30" t="s">
        <v>93</v>
      </c>
      <c r="B31" s="30"/>
      <c r="C31" s="30"/>
      <c r="D31" s="30"/>
      <c r="E31" s="31">
        <v>99</v>
      </c>
      <c r="F31" s="32"/>
      <c r="G31" s="33"/>
      <c r="H31" s="31"/>
      <c r="I31" s="32"/>
    </row>
    <row r="32" spans="1:9" ht="18.75" x14ac:dyDescent="0.3">
      <c r="A32" s="8"/>
      <c r="B32" s="8"/>
      <c r="C32" s="8"/>
      <c r="D32" s="8"/>
      <c r="E32" s="8"/>
      <c r="F32" s="34"/>
      <c r="G32" s="8"/>
      <c r="H32" s="8"/>
      <c r="I32" s="34"/>
    </row>
    <row r="33" spans="1:9" ht="18.75" x14ac:dyDescent="0.3">
      <c r="A33" s="7">
        <f>H3</f>
        <v>1</v>
      </c>
      <c r="B33" s="7" t="s">
        <v>94</v>
      </c>
      <c r="C33" s="8"/>
      <c r="D33" s="8"/>
      <c r="E33" s="93">
        <f>I28-F28</f>
        <v>-4.0263800000000032</v>
      </c>
      <c r="F33" s="8"/>
      <c r="G33" s="8"/>
      <c r="H33" s="8"/>
      <c r="I33" s="8"/>
    </row>
    <row r="34" spans="1:9" x14ac:dyDescent="0.25">
      <c r="A34" s="94"/>
      <c r="B34" s="94"/>
      <c r="C34" s="94"/>
      <c r="D34" s="94"/>
      <c r="E34" s="94"/>
      <c r="F34" s="94"/>
      <c r="G34" s="94"/>
      <c r="H34" s="94"/>
      <c r="I34" s="94"/>
    </row>
    <row r="35" spans="1:9" x14ac:dyDescent="0.25">
      <c r="A35" s="95"/>
      <c r="B35" s="94"/>
      <c r="C35" s="94"/>
      <c r="D35" s="94"/>
      <c r="E35" s="94"/>
      <c r="F35" s="94"/>
      <c r="G35" s="94"/>
      <c r="H35" s="94"/>
      <c r="I35" s="94"/>
    </row>
    <row r="37" spans="1:9" x14ac:dyDescent="0.25">
      <c r="A37" s="96" t="s">
        <v>95</v>
      </c>
      <c r="B37" s="97"/>
      <c r="C37" s="97"/>
      <c r="D37" s="97"/>
      <c r="E37" s="97"/>
      <c r="F37" s="97"/>
    </row>
    <row r="38" spans="1:9" x14ac:dyDescent="0.25">
      <c r="A38" s="111" t="s">
        <v>96</v>
      </c>
      <c r="B38" s="111"/>
      <c r="C38" s="111"/>
      <c r="D38" s="111"/>
      <c r="E38" s="111"/>
      <c r="F38" s="111"/>
      <c r="G38" s="111"/>
      <c r="H38" s="111"/>
      <c r="I38" s="111"/>
    </row>
    <row r="39" spans="1:9" x14ac:dyDescent="0.25">
      <c r="A39" s="111" t="s">
        <v>97</v>
      </c>
      <c r="B39" s="111"/>
      <c r="C39" s="111"/>
      <c r="D39" s="111"/>
      <c r="E39" s="111"/>
      <c r="F39" s="111"/>
      <c r="G39" s="111"/>
      <c r="H39" s="111"/>
      <c r="I39" s="111"/>
    </row>
    <row r="40" spans="1:9" x14ac:dyDescent="0.25">
      <c r="A40" s="112" t="s">
        <v>98</v>
      </c>
      <c r="B40" s="112"/>
      <c r="C40" s="112"/>
      <c r="D40" s="112"/>
      <c r="E40" s="112"/>
      <c r="F40" s="112"/>
      <c r="G40" s="112"/>
      <c r="H40" s="112"/>
      <c r="I40" s="112"/>
    </row>
  </sheetData>
  <mergeCells count="9">
    <mergeCell ref="A38:I38"/>
    <mergeCell ref="A39:I39"/>
    <mergeCell ref="A40:I40"/>
    <mergeCell ref="H1:I1"/>
    <mergeCell ref="H2:I2"/>
    <mergeCell ref="H4:I4"/>
    <mergeCell ref="A7:I7"/>
    <mergeCell ref="E14:F14"/>
    <mergeCell ref="H14:I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7E9D-27AA-41A3-85E4-D58DAB333F87}">
  <dimension ref="A1:I40"/>
  <sheetViews>
    <sheetView workbookViewId="0">
      <selection activeCell="H1" sqref="H1:I1"/>
    </sheetView>
  </sheetViews>
  <sheetFormatPr defaultColWidth="9.140625" defaultRowHeight="15" x14ac:dyDescent="0.25"/>
  <cols>
    <col min="1" max="3" width="9.140625" style="4"/>
    <col min="4" max="4" width="20.140625" style="4" customWidth="1"/>
    <col min="5" max="5" width="20.42578125" style="4" customWidth="1"/>
    <col min="6" max="6" width="16.42578125" style="4" customWidth="1"/>
    <col min="7" max="7" width="5.42578125" style="4" customWidth="1"/>
    <col min="8" max="8" width="14.42578125" style="4" customWidth="1"/>
    <col min="9" max="9" width="13.85546875" style="4" customWidth="1"/>
    <col min="10" max="16384" width="9.140625" style="4"/>
  </cols>
  <sheetData>
    <row r="1" spans="1:9" ht="18.75" x14ac:dyDescent="0.3">
      <c r="A1" s="9"/>
      <c r="B1" s="8"/>
      <c r="C1" s="8"/>
      <c r="D1" s="8"/>
      <c r="F1" s="75"/>
      <c r="G1" s="76" t="s">
        <v>73</v>
      </c>
      <c r="H1" s="113"/>
      <c r="I1" s="113"/>
    </row>
    <row r="2" spans="1:9" ht="18.75" x14ac:dyDescent="0.3">
      <c r="A2" s="11"/>
      <c r="B2" s="8"/>
      <c r="C2" s="8"/>
      <c r="D2" s="8"/>
      <c r="F2" s="77"/>
      <c r="G2" s="76" t="s">
        <v>0</v>
      </c>
      <c r="H2" s="114">
        <v>45894</v>
      </c>
      <c r="I2" s="114"/>
    </row>
    <row r="3" spans="1:9" ht="18.75" x14ac:dyDescent="0.3">
      <c r="A3" s="12"/>
      <c r="B3" s="8"/>
      <c r="C3" s="8"/>
      <c r="D3" s="8"/>
      <c r="F3" s="76"/>
      <c r="G3" s="76" t="s">
        <v>74</v>
      </c>
      <c r="H3" s="75">
        <v>1</v>
      </c>
    </row>
    <row r="4" spans="1:9" ht="18.75" x14ac:dyDescent="0.3">
      <c r="A4" s="37"/>
      <c r="B4" s="8"/>
      <c r="C4" s="8"/>
      <c r="D4" s="8"/>
      <c r="G4" s="76" t="s">
        <v>75</v>
      </c>
      <c r="H4" s="113" t="s">
        <v>125</v>
      </c>
      <c r="I4" s="113"/>
    </row>
    <row r="5" spans="1:9" ht="18.75" x14ac:dyDescent="0.3">
      <c r="A5" s="78"/>
      <c r="B5" s="8"/>
      <c r="C5" s="8"/>
      <c r="D5" s="8"/>
      <c r="I5" s="8"/>
    </row>
    <row r="6" spans="1:9" ht="18.75" x14ac:dyDescent="0.3">
      <c r="A6" s="78"/>
      <c r="B6" s="8"/>
      <c r="C6" s="8"/>
      <c r="D6" s="8"/>
      <c r="E6" s="8"/>
      <c r="F6" s="8"/>
      <c r="G6" s="8"/>
      <c r="H6" s="8"/>
      <c r="I6" s="8"/>
    </row>
    <row r="7" spans="1:9" ht="23.25" x14ac:dyDescent="0.35">
      <c r="A7" s="115" t="s">
        <v>76</v>
      </c>
      <c r="B7" s="115"/>
      <c r="C7" s="115"/>
      <c r="D7" s="115"/>
      <c r="E7" s="115"/>
      <c r="F7" s="115"/>
      <c r="G7" s="115"/>
      <c r="H7" s="115"/>
      <c r="I7" s="115"/>
    </row>
    <row r="8" spans="1:9" ht="23.25" x14ac:dyDescent="0.35">
      <c r="A8" s="79"/>
      <c r="B8" s="79"/>
      <c r="C8" s="79"/>
      <c r="D8" s="79"/>
      <c r="E8" s="79"/>
      <c r="F8" s="79"/>
      <c r="G8" s="79"/>
      <c r="H8" s="79"/>
      <c r="I8" s="79"/>
    </row>
    <row r="9" spans="1:9" ht="18.75" x14ac:dyDescent="0.3">
      <c r="A9" s="7"/>
      <c r="B9" s="7"/>
      <c r="C9" s="7"/>
      <c r="D9" s="7"/>
      <c r="E9" s="7"/>
      <c r="F9" s="7"/>
      <c r="G9" s="7"/>
      <c r="H9" s="7"/>
      <c r="I9" s="7"/>
    </row>
    <row r="10" spans="1:9" ht="18.75" x14ac:dyDescent="0.3">
      <c r="A10" s="13" t="s">
        <v>77</v>
      </c>
      <c r="B10" s="13"/>
      <c r="C10" s="13"/>
      <c r="D10" s="13"/>
      <c r="E10" s="80">
        <v>15159.5</v>
      </c>
      <c r="F10" s="8">
        <v>12</v>
      </c>
      <c r="G10" s="81"/>
      <c r="H10" s="8"/>
      <c r="I10" s="8"/>
    </row>
    <row r="11" spans="1:9" ht="18.75" x14ac:dyDescent="0.3">
      <c r="A11" s="13" t="s">
        <v>78</v>
      </c>
      <c r="B11" s="13"/>
      <c r="C11" s="13"/>
      <c r="D11" s="13"/>
      <c r="E11" s="82">
        <v>24</v>
      </c>
      <c r="F11" s="8"/>
      <c r="G11" s="8"/>
      <c r="H11" s="8"/>
      <c r="I11" s="8"/>
    </row>
    <row r="12" spans="1:9" ht="18.75" x14ac:dyDescent="0.3">
      <c r="A12" s="13" t="s">
        <v>41</v>
      </c>
      <c r="B12" s="13"/>
      <c r="C12" s="13"/>
      <c r="D12" s="13"/>
      <c r="E12" s="73">
        <f>E10/E11</f>
        <v>631.64583333333337</v>
      </c>
      <c r="F12" s="34">
        <f>E12/I28</f>
        <v>6.4997513205735062</v>
      </c>
      <c r="G12" s="8"/>
      <c r="H12" s="8"/>
      <c r="I12" s="8"/>
    </row>
    <row r="13" spans="1:9" ht="18.75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ht="18.75" x14ac:dyDescent="0.3">
      <c r="A14" s="8"/>
      <c r="B14" s="8"/>
      <c r="C14" s="8"/>
      <c r="D14" s="8"/>
      <c r="E14" s="103" t="s">
        <v>79</v>
      </c>
      <c r="F14" s="104"/>
      <c r="G14" s="8"/>
      <c r="H14" s="103" t="s">
        <v>4</v>
      </c>
      <c r="I14" s="104"/>
    </row>
    <row r="15" spans="1:9" s="5" customFormat="1" ht="18.75" x14ac:dyDescent="0.3">
      <c r="A15" s="14"/>
      <c r="B15" s="83"/>
      <c r="C15" s="83"/>
      <c r="D15" s="83"/>
      <c r="E15" s="84"/>
      <c r="F15" s="15" t="s">
        <v>80</v>
      </c>
      <c r="G15" s="16"/>
      <c r="H15" s="17"/>
      <c r="I15" s="15" t="s">
        <v>80</v>
      </c>
    </row>
    <row r="16" spans="1:9" ht="18.75" x14ac:dyDescent="0.3">
      <c r="A16" s="13" t="s">
        <v>81</v>
      </c>
      <c r="B16" s="13"/>
      <c r="C16" s="13"/>
      <c r="D16" s="13"/>
      <c r="E16" s="18">
        <v>1E-3</v>
      </c>
      <c r="F16" s="19">
        <f>E16*E10</f>
        <v>15.1595</v>
      </c>
      <c r="G16" s="20"/>
      <c r="H16" s="18">
        <v>0</v>
      </c>
      <c r="I16" s="21">
        <f>H16*E10</f>
        <v>0</v>
      </c>
    </row>
    <row r="17" spans="1:9" ht="18.75" x14ac:dyDescent="0.3">
      <c r="A17" s="13" t="s">
        <v>82</v>
      </c>
      <c r="B17" s="13"/>
      <c r="C17" s="13"/>
      <c r="D17" s="13"/>
      <c r="E17" s="18">
        <v>0</v>
      </c>
      <c r="F17" s="19">
        <v>0</v>
      </c>
      <c r="G17" s="20"/>
      <c r="H17" s="18">
        <v>0</v>
      </c>
      <c r="I17" s="21">
        <v>0</v>
      </c>
    </row>
    <row r="18" spans="1:9" ht="18.75" x14ac:dyDescent="0.3">
      <c r="A18" s="13" t="s">
        <v>83</v>
      </c>
      <c r="B18" s="13"/>
      <c r="C18" s="13"/>
      <c r="D18" s="13"/>
      <c r="E18" s="22">
        <v>0.35</v>
      </c>
      <c r="F18" s="21">
        <f>E18*E11</f>
        <v>8.3999999999999986</v>
      </c>
      <c r="G18" s="13"/>
      <c r="H18" s="22">
        <v>0</v>
      </c>
      <c r="I18" s="21">
        <f>H18*E11</f>
        <v>0</v>
      </c>
    </row>
    <row r="19" spans="1:9" ht="18.75" x14ac:dyDescent="0.3">
      <c r="A19" s="13" t="s">
        <v>84</v>
      </c>
      <c r="B19" s="13"/>
      <c r="C19" s="13"/>
      <c r="D19" s="13"/>
      <c r="E19" s="22">
        <v>12</v>
      </c>
      <c r="F19" s="21">
        <f>E19*H3</f>
        <v>12</v>
      </c>
      <c r="G19" s="24"/>
      <c r="H19" s="22">
        <v>0</v>
      </c>
      <c r="I19" s="21">
        <f>H19*H3</f>
        <v>0</v>
      </c>
    </row>
    <row r="20" spans="1:9" ht="18.75" x14ac:dyDescent="0.3">
      <c r="A20" s="13" t="s">
        <v>85</v>
      </c>
      <c r="B20" s="13"/>
      <c r="C20" s="13"/>
      <c r="D20" s="13"/>
      <c r="E20" s="22">
        <v>0.1</v>
      </c>
      <c r="F20" s="21">
        <f>E20*E11</f>
        <v>2.4000000000000004</v>
      </c>
      <c r="G20" s="24"/>
      <c r="H20" s="22">
        <v>0</v>
      </c>
      <c r="I20" s="21">
        <v>0</v>
      </c>
    </row>
    <row r="21" spans="1:9" ht="18.75" x14ac:dyDescent="0.3">
      <c r="A21" s="13" t="s">
        <v>86</v>
      </c>
      <c r="B21" s="13"/>
      <c r="C21" s="13"/>
      <c r="D21" s="13"/>
      <c r="E21" s="22">
        <v>2</v>
      </c>
      <c r="F21" s="21">
        <f>E21*5*H3</f>
        <v>10</v>
      </c>
      <c r="G21" s="24"/>
      <c r="H21" s="22">
        <v>0</v>
      </c>
      <c r="I21" s="21">
        <f>H21*25*H3</f>
        <v>0</v>
      </c>
    </row>
    <row r="22" spans="1:9" ht="18.75" x14ac:dyDescent="0.3">
      <c r="A22" s="13" t="s">
        <v>87</v>
      </c>
      <c r="B22" s="13"/>
      <c r="C22" s="13"/>
      <c r="D22" s="13"/>
      <c r="E22" s="22">
        <v>10</v>
      </c>
      <c r="F22" s="21">
        <v>0</v>
      </c>
      <c r="G22" s="24"/>
      <c r="H22" s="22">
        <v>0</v>
      </c>
      <c r="I22" s="21">
        <f>H22*H3</f>
        <v>0</v>
      </c>
    </row>
    <row r="23" spans="1:9" ht="18.75" x14ac:dyDescent="0.3">
      <c r="A23" s="13" t="s">
        <v>88</v>
      </c>
      <c r="B23" s="13"/>
      <c r="C23" s="13"/>
      <c r="D23" s="13"/>
      <c r="E23" s="22">
        <v>10</v>
      </c>
      <c r="F23" s="21">
        <v>0</v>
      </c>
      <c r="G23" s="24"/>
      <c r="H23" s="22">
        <v>0</v>
      </c>
      <c r="I23" s="21">
        <f>H23*H4</f>
        <v>0</v>
      </c>
    </row>
    <row r="24" spans="1:9" ht="18.75" x14ac:dyDescent="0.3">
      <c r="A24" s="13" t="s">
        <v>89</v>
      </c>
      <c r="B24" s="13"/>
      <c r="C24" s="13"/>
      <c r="D24" s="13"/>
      <c r="E24" s="22">
        <v>10</v>
      </c>
      <c r="F24" s="21">
        <v>0</v>
      </c>
      <c r="G24" s="24"/>
      <c r="H24" s="22">
        <v>0</v>
      </c>
      <c r="I24" s="21">
        <f>H24*H3</f>
        <v>0</v>
      </c>
    </row>
    <row r="25" spans="1:9" ht="18.75" x14ac:dyDescent="0.3">
      <c r="A25" s="13" t="s">
        <v>90</v>
      </c>
      <c r="B25" s="13"/>
      <c r="C25" s="13"/>
      <c r="D25" s="13"/>
      <c r="E25" s="22">
        <v>4.95</v>
      </c>
      <c r="F25" s="21"/>
      <c r="G25" s="24"/>
      <c r="H25" s="22"/>
      <c r="I25" s="21"/>
    </row>
    <row r="26" spans="1:9" ht="18.75" x14ac:dyDescent="0.3">
      <c r="A26" s="13" t="s">
        <v>44</v>
      </c>
      <c r="B26" s="13"/>
      <c r="C26" s="13"/>
      <c r="D26" s="13"/>
      <c r="E26" s="22">
        <v>3.5</v>
      </c>
      <c r="F26" s="21"/>
      <c r="G26" s="24"/>
      <c r="H26" s="22"/>
      <c r="I26" s="21"/>
    </row>
    <row r="27" spans="1:9" ht="18.75" x14ac:dyDescent="0.3">
      <c r="A27" s="13" t="s">
        <v>91</v>
      </c>
      <c r="B27" s="13"/>
      <c r="C27" s="13"/>
      <c r="D27" s="13"/>
      <c r="E27" s="22">
        <v>19.95</v>
      </c>
      <c r="F27" s="21"/>
      <c r="G27" s="24"/>
      <c r="H27" s="22"/>
      <c r="I27" s="21"/>
    </row>
    <row r="28" spans="1:9" ht="18.75" x14ac:dyDescent="0.3">
      <c r="A28" s="70" t="s">
        <v>1</v>
      </c>
      <c r="B28" s="70"/>
      <c r="C28" s="70"/>
      <c r="D28" s="70"/>
      <c r="E28" s="85"/>
      <c r="F28" s="86">
        <f>SUM(F16:F24)</f>
        <v>47.959499999999998</v>
      </c>
      <c r="G28" s="87"/>
      <c r="H28" s="85"/>
      <c r="I28" s="88">
        <v>97.18</v>
      </c>
    </row>
    <row r="29" spans="1:9" ht="18.75" x14ac:dyDescent="0.3">
      <c r="A29" s="8"/>
      <c r="B29" s="8"/>
      <c r="C29" s="8"/>
      <c r="D29" s="8"/>
      <c r="E29" s="89"/>
      <c r="F29" s="90"/>
      <c r="G29" s="8"/>
      <c r="H29" s="91"/>
      <c r="I29" s="90"/>
    </row>
    <row r="30" spans="1:9" ht="18.75" x14ac:dyDescent="0.3">
      <c r="A30" s="92" t="s">
        <v>92</v>
      </c>
      <c r="B30" s="8"/>
      <c r="C30" s="8"/>
      <c r="D30" s="8"/>
      <c r="E30" s="89"/>
      <c r="F30" s="90"/>
      <c r="G30" s="8"/>
      <c r="H30" s="91"/>
      <c r="I30" s="90"/>
    </row>
    <row r="31" spans="1:9" ht="18.75" x14ac:dyDescent="0.3">
      <c r="A31" s="30" t="s">
        <v>93</v>
      </c>
      <c r="B31" s="30"/>
      <c r="C31" s="30"/>
      <c r="D31" s="30"/>
      <c r="E31" s="31">
        <v>99</v>
      </c>
      <c r="F31" s="32"/>
      <c r="G31" s="33"/>
      <c r="H31" s="31"/>
      <c r="I31" s="32"/>
    </row>
    <row r="32" spans="1:9" ht="18.75" x14ac:dyDescent="0.3">
      <c r="A32" s="8"/>
      <c r="B32" s="8"/>
      <c r="C32" s="8"/>
      <c r="D32" s="8"/>
      <c r="E32" s="8"/>
      <c r="F32" s="34"/>
      <c r="G32" s="8"/>
      <c r="H32" s="8"/>
      <c r="I32" s="34"/>
    </row>
    <row r="33" spans="1:9" ht="18.75" x14ac:dyDescent="0.3">
      <c r="A33" s="7">
        <f>H3</f>
        <v>1</v>
      </c>
      <c r="B33" s="7" t="s">
        <v>94</v>
      </c>
      <c r="C33" s="8"/>
      <c r="D33" s="8"/>
      <c r="E33" s="93">
        <f>I28-F28</f>
        <v>49.220500000000008</v>
      </c>
      <c r="F33" s="8"/>
      <c r="G33" s="8"/>
      <c r="H33" s="8"/>
      <c r="I33" s="8"/>
    </row>
    <row r="34" spans="1:9" x14ac:dyDescent="0.25">
      <c r="A34" s="94"/>
      <c r="B34" s="94"/>
      <c r="C34" s="94"/>
      <c r="D34" s="94"/>
      <c r="E34" s="94"/>
      <c r="F34" s="94"/>
      <c r="G34" s="94"/>
      <c r="H34" s="94"/>
      <c r="I34" s="94"/>
    </row>
    <row r="35" spans="1:9" x14ac:dyDescent="0.25">
      <c r="A35" s="95"/>
      <c r="B35" s="94"/>
      <c r="C35" s="94"/>
      <c r="D35" s="94"/>
      <c r="E35" s="94"/>
      <c r="F35" s="94"/>
      <c r="G35" s="94"/>
      <c r="H35" s="94"/>
      <c r="I35" s="94"/>
    </row>
    <row r="37" spans="1:9" x14ac:dyDescent="0.25">
      <c r="A37" s="96" t="s">
        <v>95</v>
      </c>
      <c r="B37" s="97"/>
      <c r="C37" s="97"/>
      <c r="D37" s="97"/>
      <c r="E37" s="97"/>
      <c r="F37" s="97"/>
    </row>
    <row r="38" spans="1:9" x14ac:dyDescent="0.25">
      <c r="A38" s="111" t="s">
        <v>96</v>
      </c>
      <c r="B38" s="111"/>
      <c r="C38" s="111"/>
      <c r="D38" s="111"/>
      <c r="E38" s="111"/>
      <c r="F38" s="111"/>
      <c r="G38" s="111"/>
      <c r="H38" s="111"/>
      <c r="I38" s="111"/>
    </row>
    <row r="39" spans="1:9" x14ac:dyDescent="0.25">
      <c r="A39" s="111" t="s">
        <v>97</v>
      </c>
      <c r="B39" s="111"/>
      <c r="C39" s="111"/>
      <c r="D39" s="111"/>
      <c r="E39" s="111"/>
      <c r="F39" s="111"/>
      <c r="G39" s="111"/>
      <c r="H39" s="111"/>
      <c r="I39" s="111"/>
    </row>
    <row r="40" spans="1:9" x14ac:dyDescent="0.25">
      <c r="A40" s="112" t="s">
        <v>98</v>
      </c>
      <c r="B40" s="112"/>
      <c r="C40" s="112"/>
      <c r="D40" s="112"/>
      <c r="E40" s="112"/>
      <c r="F40" s="112"/>
      <c r="G40" s="112"/>
      <c r="H40" s="112"/>
      <c r="I40" s="112"/>
    </row>
  </sheetData>
  <mergeCells count="9">
    <mergeCell ref="A38:I38"/>
    <mergeCell ref="A39:I39"/>
    <mergeCell ref="A40:I40"/>
    <mergeCell ref="H1:I1"/>
    <mergeCell ref="H2:I2"/>
    <mergeCell ref="H4:I4"/>
    <mergeCell ref="A7:I7"/>
    <mergeCell ref="E14:F14"/>
    <mergeCell ref="H14:I1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AACA-329E-4E0B-873C-460EEAFA5B40}">
  <dimension ref="A1:I40"/>
  <sheetViews>
    <sheetView workbookViewId="0">
      <selection activeCell="H1" sqref="H1:I1"/>
    </sheetView>
  </sheetViews>
  <sheetFormatPr defaultColWidth="9.140625" defaultRowHeight="15" x14ac:dyDescent="0.25"/>
  <cols>
    <col min="1" max="3" width="9.140625" style="4"/>
    <col min="4" max="4" width="20.140625" style="4" customWidth="1"/>
    <col min="5" max="5" width="20.42578125" style="4" customWidth="1"/>
    <col min="6" max="6" width="16.42578125" style="4" customWidth="1"/>
    <col min="7" max="7" width="5.42578125" style="4" customWidth="1"/>
    <col min="8" max="8" width="14.42578125" style="4" customWidth="1"/>
    <col min="9" max="9" width="13.85546875" style="4" customWidth="1"/>
    <col min="10" max="16384" width="9.140625" style="4"/>
  </cols>
  <sheetData>
    <row r="1" spans="1:9" ht="18.75" x14ac:dyDescent="0.3">
      <c r="A1" s="9"/>
      <c r="B1" s="8"/>
      <c r="C1" s="8"/>
      <c r="D1" s="8"/>
      <c r="F1" s="75"/>
      <c r="G1" s="76" t="s">
        <v>73</v>
      </c>
      <c r="H1" s="113"/>
      <c r="I1" s="113"/>
    </row>
    <row r="2" spans="1:9" ht="18.75" x14ac:dyDescent="0.3">
      <c r="A2" s="11"/>
      <c r="B2" s="8"/>
      <c r="C2" s="8"/>
      <c r="D2" s="8"/>
      <c r="F2" s="77"/>
      <c r="G2" s="76" t="s">
        <v>0</v>
      </c>
      <c r="H2" s="114">
        <v>45894</v>
      </c>
      <c r="I2" s="114"/>
    </row>
    <row r="3" spans="1:9" ht="18.75" x14ac:dyDescent="0.3">
      <c r="A3" s="12"/>
      <c r="B3" s="8"/>
      <c r="C3" s="8"/>
      <c r="D3" s="8"/>
      <c r="F3" s="76"/>
      <c r="G3" s="76" t="s">
        <v>74</v>
      </c>
      <c r="H3" s="75">
        <v>1</v>
      </c>
    </row>
    <row r="4" spans="1:9" ht="18.75" x14ac:dyDescent="0.3">
      <c r="A4" s="37"/>
      <c r="B4" s="8"/>
      <c r="C4" s="8"/>
      <c r="D4" s="8"/>
      <c r="G4" s="76" t="s">
        <v>75</v>
      </c>
      <c r="H4" s="113" t="s">
        <v>127</v>
      </c>
      <c r="I4" s="113"/>
    </row>
    <row r="5" spans="1:9" ht="18.75" x14ac:dyDescent="0.3">
      <c r="A5" s="78"/>
      <c r="B5" s="8"/>
      <c r="C5" s="8"/>
      <c r="D5" s="8"/>
      <c r="I5" s="8"/>
    </row>
    <row r="6" spans="1:9" ht="18.75" x14ac:dyDescent="0.3">
      <c r="A6" s="78"/>
      <c r="B6" s="8"/>
      <c r="C6" s="8"/>
      <c r="D6" s="8"/>
      <c r="E6" s="8"/>
      <c r="F6" s="8"/>
      <c r="G6" s="8"/>
      <c r="H6" s="8"/>
      <c r="I6" s="8"/>
    </row>
    <row r="7" spans="1:9" ht="23.25" x14ac:dyDescent="0.35">
      <c r="A7" s="115" t="s">
        <v>76</v>
      </c>
      <c r="B7" s="115"/>
      <c r="C7" s="115"/>
      <c r="D7" s="115"/>
      <c r="E7" s="115"/>
      <c r="F7" s="115"/>
      <c r="G7" s="115"/>
      <c r="H7" s="115"/>
      <c r="I7" s="115"/>
    </row>
    <row r="8" spans="1:9" ht="23.25" x14ac:dyDescent="0.35">
      <c r="A8" s="79"/>
      <c r="B8" s="79"/>
      <c r="C8" s="79"/>
      <c r="D8" s="79"/>
      <c r="E8" s="79"/>
      <c r="F8" s="79"/>
      <c r="G8" s="79"/>
      <c r="H8" s="79"/>
      <c r="I8" s="79"/>
    </row>
    <row r="9" spans="1:9" ht="18.75" x14ac:dyDescent="0.3">
      <c r="A9" s="7"/>
      <c r="B9" s="7"/>
      <c r="C9" s="7"/>
      <c r="D9" s="7"/>
      <c r="E9" s="7"/>
      <c r="F9" s="7"/>
      <c r="G9" s="7"/>
      <c r="H9" s="7"/>
      <c r="I9" s="7"/>
    </row>
    <row r="10" spans="1:9" ht="18.75" x14ac:dyDescent="0.3">
      <c r="A10" s="13" t="s">
        <v>77</v>
      </c>
      <c r="B10" s="13"/>
      <c r="C10" s="13"/>
      <c r="D10" s="13"/>
      <c r="E10" s="80">
        <v>17304.419999999998</v>
      </c>
      <c r="F10" s="8"/>
      <c r="G10" s="81"/>
      <c r="H10" s="8"/>
      <c r="I10" s="8"/>
    </row>
    <row r="11" spans="1:9" ht="18.75" x14ac:dyDescent="0.3">
      <c r="A11" s="13" t="s">
        <v>78</v>
      </c>
      <c r="B11" s="13"/>
      <c r="C11" s="13"/>
      <c r="D11" s="13"/>
      <c r="E11" s="82">
        <v>17</v>
      </c>
      <c r="F11" s="8"/>
      <c r="G11" s="8"/>
      <c r="H11" s="8"/>
      <c r="I11" s="8"/>
    </row>
    <row r="12" spans="1:9" ht="18.75" x14ac:dyDescent="0.3">
      <c r="A12" s="13" t="s">
        <v>41</v>
      </c>
      <c r="B12" s="13"/>
      <c r="C12" s="13"/>
      <c r="D12" s="13"/>
      <c r="E12" s="73">
        <f>E10/E11</f>
        <v>1017.9070588235293</v>
      </c>
      <c r="F12" s="34">
        <f>E12/I28</f>
        <v>12.640097588768525</v>
      </c>
      <c r="G12" s="8"/>
      <c r="H12" s="8"/>
      <c r="I12" s="8"/>
    </row>
    <row r="13" spans="1:9" ht="18.75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ht="18.75" x14ac:dyDescent="0.3">
      <c r="A14" s="8"/>
      <c r="B14" s="8"/>
      <c r="C14" s="8"/>
      <c r="D14" s="8"/>
      <c r="E14" s="103" t="s">
        <v>79</v>
      </c>
      <c r="F14" s="104"/>
      <c r="G14" s="8"/>
      <c r="H14" s="103" t="s">
        <v>4</v>
      </c>
      <c r="I14" s="104"/>
    </row>
    <row r="15" spans="1:9" s="5" customFormat="1" ht="18.75" x14ac:dyDescent="0.3">
      <c r="A15" s="14"/>
      <c r="B15" s="83"/>
      <c r="C15" s="83"/>
      <c r="D15" s="83"/>
      <c r="E15" s="84"/>
      <c r="F15" s="15" t="s">
        <v>80</v>
      </c>
      <c r="G15" s="16"/>
      <c r="H15" s="17"/>
      <c r="I15" s="15" t="s">
        <v>80</v>
      </c>
    </row>
    <row r="16" spans="1:9" ht="18.75" x14ac:dyDescent="0.3">
      <c r="A16" s="13" t="s">
        <v>81</v>
      </c>
      <c r="B16" s="13"/>
      <c r="C16" s="13"/>
      <c r="D16" s="13"/>
      <c r="E16" s="18">
        <v>1E-3</v>
      </c>
      <c r="F16" s="19">
        <f>E16*E10</f>
        <v>17.30442</v>
      </c>
      <c r="G16" s="20"/>
      <c r="H16" s="18">
        <v>0</v>
      </c>
      <c r="I16" s="21">
        <f>H16*E10</f>
        <v>0</v>
      </c>
    </row>
    <row r="17" spans="1:9" ht="18.75" x14ac:dyDescent="0.3">
      <c r="A17" s="13" t="s">
        <v>82</v>
      </c>
      <c r="B17" s="13"/>
      <c r="C17" s="13"/>
      <c r="D17" s="13"/>
      <c r="E17" s="18">
        <v>0</v>
      </c>
      <c r="F17" s="19">
        <v>0</v>
      </c>
      <c r="G17" s="20"/>
      <c r="H17" s="18">
        <v>0</v>
      </c>
      <c r="I17" s="21">
        <v>0</v>
      </c>
    </row>
    <row r="18" spans="1:9" ht="18.75" x14ac:dyDescent="0.3">
      <c r="A18" s="13" t="s">
        <v>83</v>
      </c>
      <c r="B18" s="13"/>
      <c r="C18" s="13"/>
      <c r="D18" s="13"/>
      <c r="E18" s="22">
        <v>0.35</v>
      </c>
      <c r="F18" s="21">
        <f>E18*E11</f>
        <v>5.9499999999999993</v>
      </c>
      <c r="G18" s="13"/>
      <c r="H18" s="22">
        <v>0</v>
      </c>
      <c r="I18" s="21">
        <f>H18*E11</f>
        <v>0</v>
      </c>
    </row>
    <row r="19" spans="1:9" ht="18.75" x14ac:dyDescent="0.3">
      <c r="A19" s="13" t="s">
        <v>84</v>
      </c>
      <c r="B19" s="13"/>
      <c r="C19" s="13"/>
      <c r="D19" s="13"/>
      <c r="E19" s="22">
        <v>12</v>
      </c>
      <c r="F19" s="21">
        <f>E19*H3</f>
        <v>12</v>
      </c>
      <c r="G19" s="24"/>
      <c r="H19" s="22">
        <v>0</v>
      </c>
      <c r="I19" s="21">
        <f>H19*H3</f>
        <v>0</v>
      </c>
    </row>
    <row r="20" spans="1:9" ht="18.75" x14ac:dyDescent="0.3">
      <c r="A20" s="13" t="s">
        <v>85</v>
      </c>
      <c r="B20" s="13"/>
      <c r="C20" s="13"/>
      <c r="D20" s="13"/>
      <c r="E20" s="22">
        <v>0.1</v>
      </c>
      <c r="F20" s="21">
        <f>E20*E11</f>
        <v>1.7000000000000002</v>
      </c>
      <c r="G20" s="24"/>
      <c r="H20" s="22">
        <v>0</v>
      </c>
      <c r="I20" s="21">
        <v>0</v>
      </c>
    </row>
    <row r="21" spans="1:9" ht="18.75" x14ac:dyDescent="0.3">
      <c r="A21" s="13" t="s">
        <v>86</v>
      </c>
      <c r="B21" s="13"/>
      <c r="C21" s="13"/>
      <c r="D21" s="13"/>
      <c r="E21" s="22">
        <v>2</v>
      </c>
      <c r="F21" s="21">
        <f>E21*5*H3</f>
        <v>10</v>
      </c>
      <c r="G21" s="24"/>
      <c r="H21" s="22">
        <v>0</v>
      </c>
      <c r="I21" s="21">
        <f>H21*25*H3</f>
        <v>0</v>
      </c>
    </row>
    <row r="22" spans="1:9" ht="18.75" x14ac:dyDescent="0.3">
      <c r="A22" s="13" t="s">
        <v>87</v>
      </c>
      <c r="B22" s="13"/>
      <c r="C22" s="13"/>
      <c r="D22" s="13"/>
      <c r="E22" s="22">
        <v>10</v>
      </c>
      <c r="F22" s="21">
        <v>0</v>
      </c>
      <c r="G22" s="24"/>
      <c r="H22" s="22">
        <v>0</v>
      </c>
      <c r="I22" s="21">
        <f>H22*H3</f>
        <v>0</v>
      </c>
    </row>
    <row r="23" spans="1:9" ht="18.75" x14ac:dyDescent="0.3">
      <c r="A23" s="13" t="s">
        <v>88</v>
      </c>
      <c r="B23" s="13"/>
      <c r="C23" s="13"/>
      <c r="D23" s="13"/>
      <c r="E23" s="22">
        <v>10</v>
      </c>
      <c r="F23" s="21">
        <v>0</v>
      </c>
      <c r="G23" s="24"/>
      <c r="H23" s="22">
        <v>0</v>
      </c>
      <c r="I23" s="21">
        <f>H23*H4</f>
        <v>0</v>
      </c>
    </row>
    <row r="24" spans="1:9" ht="18.75" x14ac:dyDescent="0.3">
      <c r="A24" s="13" t="s">
        <v>89</v>
      </c>
      <c r="B24" s="13"/>
      <c r="C24" s="13"/>
      <c r="D24" s="13"/>
      <c r="E24" s="22">
        <v>10</v>
      </c>
      <c r="F24" s="21">
        <v>0</v>
      </c>
      <c r="G24" s="24"/>
      <c r="H24" s="22">
        <v>0</v>
      </c>
      <c r="I24" s="21">
        <f>H24*H3</f>
        <v>0</v>
      </c>
    </row>
    <row r="25" spans="1:9" ht="18.75" x14ac:dyDescent="0.3">
      <c r="A25" s="13" t="s">
        <v>90</v>
      </c>
      <c r="B25" s="13"/>
      <c r="C25" s="13"/>
      <c r="D25" s="13"/>
      <c r="E25" s="22">
        <v>4.95</v>
      </c>
      <c r="F25" s="21"/>
      <c r="G25" s="24"/>
      <c r="H25" s="22"/>
      <c r="I25" s="21"/>
    </row>
    <row r="26" spans="1:9" ht="18.75" x14ac:dyDescent="0.3">
      <c r="A26" s="13" t="s">
        <v>44</v>
      </c>
      <c r="B26" s="13"/>
      <c r="C26" s="13"/>
      <c r="D26" s="13"/>
      <c r="E26" s="22">
        <v>3.5</v>
      </c>
      <c r="F26" s="21"/>
      <c r="G26" s="24"/>
      <c r="H26" s="22"/>
      <c r="I26" s="21"/>
    </row>
    <row r="27" spans="1:9" ht="18.75" x14ac:dyDescent="0.3">
      <c r="A27" s="13" t="s">
        <v>91</v>
      </c>
      <c r="B27" s="13"/>
      <c r="C27" s="13"/>
      <c r="D27" s="13"/>
      <c r="E27" s="22">
        <v>19.95</v>
      </c>
      <c r="F27" s="21"/>
      <c r="G27" s="24"/>
      <c r="H27" s="22"/>
      <c r="I27" s="21"/>
    </row>
    <row r="28" spans="1:9" ht="18.75" x14ac:dyDescent="0.3">
      <c r="A28" s="70" t="s">
        <v>1</v>
      </c>
      <c r="B28" s="70"/>
      <c r="C28" s="70"/>
      <c r="D28" s="70"/>
      <c r="E28" s="85"/>
      <c r="F28" s="86">
        <f>SUM(F16:F24)</f>
        <v>46.954419999999999</v>
      </c>
      <c r="G28" s="87"/>
      <c r="H28" s="85"/>
      <c r="I28" s="88">
        <v>80.53</v>
      </c>
    </row>
    <row r="29" spans="1:9" ht="18.75" x14ac:dyDescent="0.3">
      <c r="A29" s="8"/>
      <c r="B29" s="8"/>
      <c r="C29" s="8"/>
      <c r="D29" s="8"/>
      <c r="E29" s="89"/>
      <c r="F29" s="90"/>
      <c r="G29" s="8"/>
      <c r="H29" s="91"/>
      <c r="I29" s="90"/>
    </row>
    <row r="30" spans="1:9" ht="18.75" x14ac:dyDescent="0.3">
      <c r="A30" s="92" t="s">
        <v>92</v>
      </c>
      <c r="B30" s="8"/>
      <c r="C30" s="8"/>
      <c r="D30" s="8"/>
      <c r="E30" s="89"/>
      <c r="F30" s="90"/>
      <c r="G30" s="8"/>
      <c r="H30" s="91"/>
      <c r="I30" s="90"/>
    </row>
    <row r="31" spans="1:9" ht="18.75" x14ac:dyDescent="0.3">
      <c r="A31" s="30" t="s">
        <v>93</v>
      </c>
      <c r="B31" s="30"/>
      <c r="C31" s="30"/>
      <c r="D31" s="30"/>
      <c r="E31" s="31">
        <v>99</v>
      </c>
      <c r="F31" s="32"/>
      <c r="G31" s="33"/>
      <c r="H31" s="31"/>
      <c r="I31" s="32"/>
    </row>
    <row r="32" spans="1:9" ht="18.75" x14ac:dyDescent="0.3">
      <c r="A32" s="8"/>
      <c r="B32" s="8"/>
      <c r="C32" s="8"/>
      <c r="D32" s="8"/>
      <c r="E32" s="8"/>
      <c r="F32" s="34"/>
      <c r="G32" s="8"/>
      <c r="H32" s="8"/>
      <c r="I32" s="34"/>
    </row>
    <row r="33" spans="1:9" ht="18.75" x14ac:dyDescent="0.3">
      <c r="A33" s="7">
        <f>H3</f>
        <v>1</v>
      </c>
      <c r="B33" s="7" t="s">
        <v>94</v>
      </c>
      <c r="C33" s="8"/>
      <c r="D33" s="8"/>
      <c r="E33" s="93">
        <f>I28-F28</f>
        <v>33.575580000000002</v>
      </c>
      <c r="F33" s="8"/>
      <c r="G33" s="8"/>
      <c r="H33" s="8"/>
      <c r="I33" s="8"/>
    </row>
    <row r="34" spans="1:9" x14ac:dyDescent="0.25">
      <c r="A34" s="94"/>
      <c r="B34" s="94"/>
      <c r="C34" s="94"/>
      <c r="D34" s="94"/>
      <c r="E34" s="94"/>
      <c r="F34" s="94"/>
      <c r="G34" s="94"/>
      <c r="H34" s="94"/>
      <c r="I34" s="94"/>
    </row>
    <row r="35" spans="1:9" x14ac:dyDescent="0.25">
      <c r="A35" s="95"/>
      <c r="B35" s="94"/>
      <c r="C35" s="94"/>
      <c r="D35" s="94"/>
      <c r="E35" s="94"/>
      <c r="F35" s="94"/>
      <c r="G35" s="94"/>
      <c r="H35" s="94"/>
      <c r="I35" s="94"/>
    </row>
    <row r="37" spans="1:9" x14ac:dyDescent="0.25">
      <c r="A37" s="96" t="s">
        <v>95</v>
      </c>
      <c r="B37" s="97"/>
      <c r="C37" s="97"/>
      <c r="D37" s="97"/>
      <c r="E37" s="97"/>
      <c r="F37" s="97"/>
    </row>
    <row r="38" spans="1:9" x14ac:dyDescent="0.25">
      <c r="A38" s="111" t="s">
        <v>96</v>
      </c>
      <c r="B38" s="111"/>
      <c r="C38" s="111"/>
      <c r="D38" s="111"/>
      <c r="E38" s="111"/>
      <c r="F38" s="111"/>
      <c r="G38" s="111"/>
      <c r="H38" s="111"/>
      <c r="I38" s="111"/>
    </row>
    <row r="39" spans="1:9" x14ac:dyDescent="0.25">
      <c r="A39" s="111" t="s">
        <v>97</v>
      </c>
      <c r="B39" s="111"/>
      <c r="C39" s="111"/>
      <c r="D39" s="111"/>
      <c r="E39" s="111"/>
      <c r="F39" s="111"/>
      <c r="G39" s="111"/>
      <c r="H39" s="111"/>
      <c r="I39" s="111"/>
    </row>
    <row r="40" spans="1:9" x14ac:dyDescent="0.25">
      <c r="A40" s="112" t="s">
        <v>98</v>
      </c>
      <c r="B40" s="112"/>
      <c r="C40" s="112"/>
      <c r="D40" s="112"/>
      <c r="E40" s="112"/>
      <c r="F40" s="112"/>
      <c r="G40" s="112"/>
      <c r="H40" s="112"/>
      <c r="I40" s="112"/>
    </row>
  </sheetData>
  <mergeCells count="9">
    <mergeCell ref="A38:I38"/>
    <mergeCell ref="A39:I39"/>
    <mergeCell ref="A40:I40"/>
    <mergeCell ref="H1:I1"/>
    <mergeCell ref="H2:I2"/>
    <mergeCell ref="H4:I4"/>
    <mergeCell ref="A7:I7"/>
    <mergeCell ref="E14:F14"/>
    <mergeCell ref="H14:I1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6934-F7D5-4C97-B1E4-DF0B898B8F7C}">
  <dimension ref="A3:I32"/>
  <sheetViews>
    <sheetView workbookViewId="0">
      <selection activeCell="D21" sqref="D21"/>
    </sheetView>
  </sheetViews>
  <sheetFormatPr defaultRowHeight="12.75" x14ac:dyDescent="0.2"/>
  <cols>
    <col min="3" max="3" width="13.85546875" customWidth="1"/>
    <col min="4" max="4" width="13.42578125" customWidth="1"/>
    <col min="5" max="5" width="11.85546875" customWidth="1"/>
    <col min="7" max="7" width="11.140625" bestFit="1" customWidth="1"/>
    <col min="8" max="8" width="19" customWidth="1"/>
    <col min="9" max="9" width="18.28515625" customWidth="1"/>
  </cols>
  <sheetData>
    <row r="3" spans="1:9" x14ac:dyDescent="0.2">
      <c r="A3" t="s">
        <v>99</v>
      </c>
      <c r="B3" t="s">
        <v>100</v>
      </c>
      <c r="C3" t="s">
        <v>103</v>
      </c>
      <c r="D3" t="s">
        <v>102</v>
      </c>
      <c r="E3" t="s">
        <v>104</v>
      </c>
      <c r="F3" s="100" t="s">
        <v>105</v>
      </c>
      <c r="G3" s="100" t="s">
        <v>28</v>
      </c>
      <c r="H3" s="100" t="s">
        <v>115</v>
      </c>
      <c r="I3" s="100" t="s">
        <v>116</v>
      </c>
    </row>
    <row r="4" spans="1:9" x14ac:dyDescent="0.2">
      <c r="B4" t="s">
        <v>101</v>
      </c>
      <c r="C4" s="98">
        <f>'ACH Jan 2025'!I28</f>
        <v>148.08000000000001</v>
      </c>
      <c r="D4" s="98">
        <f>'ACH Jan 2025'!F28</f>
        <v>137.24952999999999</v>
      </c>
      <c r="E4" s="99">
        <f>(C4-D4)/C4</f>
        <v>7.3139316585629513E-2</v>
      </c>
      <c r="F4">
        <f>'ACH Jan 2025'!E33</f>
        <v>10.83047000000002</v>
      </c>
      <c r="G4">
        <f>'ACH Jan 2025'!E10</f>
        <v>106699.53</v>
      </c>
      <c r="H4" s="99">
        <f>C4/G4</f>
        <v>1.3878224205861078E-3</v>
      </c>
      <c r="I4" s="99">
        <f>D4/G4</f>
        <v>1.2863180372022257E-3</v>
      </c>
    </row>
    <row r="5" spans="1:9" x14ac:dyDescent="0.2">
      <c r="B5" s="100" t="s">
        <v>113</v>
      </c>
      <c r="C5" s="98">
        <f>'ACH Feb 2025'!I28</f>
        <v>188.38</v>
      </c>
      <c r="D5" s="98">
        <f>'ACH Feb 2025'!F28</f>
        <v>182.39681000000002</v>
      </c>
      <c r="E5" s="99">
        <f t="shared" ref="E5:E10" si="0">(C5-D5)/C5</f>
        <v>3.1761280390699538E-2</v>
      </c>
      <c r="F5">
        <f>'ACH Feb 2025'!E33</f>
        <v>5.9831899999999791</v>
      </c>
      <c r="G5">
        <f>'ACH Feb 2025'!E10</f>
        <v>150046.81</v>
      </c>
      <c r="H5" s="99">
        <f t="shared" ref="H5:H10" si="1">C5/G5</f>
        <v>1.2554748748074018E-3</v>
      </c>
      <c r="I5" s="99">
        <f t="shared" ref="I5:I10" si="2">D5/G5</f>
        <v>1.2155993852851655E-3</v>
      </c>
    </row>
    <row r="6" spans="1:9" x14ac:dyDescent="0.2">
      <c r="B6" s="100" t="s">
        <v>114</v>
      </c>
      <c r="C6" s="98">
        <f>'ACH Mar 2025'!I28</f>
        <v>166.84</v>
      </c>
      <c r="D6" s="98">
        <f>'ACH Mar 2025'!F28</f>
        <v>242.59380000000002</v>
      </c>
      <c r="E6" s="99">
        <f t="shared" si="0"/>
        <v>-0.45405058738911541</v>
      </c>
      <c r="F6">
        <f>'ACH Mar 2025'!E33</f>
        <v>-75.753800000000012</v>
      </c>
      <c r="G6">
        <f>'ACH Mar 2025'!E10</f>
        <v>209793.8</v>
      </c>
      <c r="H6" s="99">
        <f t="shared" si="1"/>
        <v>7.9525705716756176E-4</v>
      </c>
      <c r="I6" s="99">
        <f t="shared" si="2"/>
        <v>1.1563439910998324E-3</v>
      </c>
    </row>
    <row r="7" spans="1:9" x14ac:dyDescent="0.2">
      <c r="B7" s="100" t="s">
        <v>117</v>
      </c>
      <c r="C7" s="98">
        <f>'ACH April 2025'!I28</f>
        <v>150.46</v>
      </c>
      <c r="D7" s="98">
        <f>'ACH April 2025'!F28</f>
        <v>307.96831999999995</v>
      </c>
      <c r="E7" s="99">
        <f t="shared" si="0"/>
        <v>-1.0468451415658642</v>
      </c>
      <c r="F7">
        <f>'ACH April 2025'!E33</f>
        <v>-157.50831999999994</v>
      </c>
      <c r="G7">
        <f>'ACH April 2025'!E10</f>
        <v>275168.32</v>
      </c>
      <c r="H7" s="99">
        <f t="shared" si="1"/>
        <v>5.4679259589185273E-4</v>
      </c>
      <c r="I7" s="99">
        <f t="shared" si="2"/>
        <v>1.1191997683454257E-3</v>
      </c>
    </row>
    <row r="8" spans="1:9" x14ac:dyDescent="0.2">
      <c r="B8" s="100" t="s">
        <v>119</v>
      </c>
      <c r="C8" s="98">
        <f>'ACH May 2025'!I28</f>
        <v>98.7</v>
      </c>
      <c r="D8" s="98">
        <f>'ACH May 2025'!F28</f>
        <v>102.72638000000001</v>
      </c>
      <c r="E8" s="99">
        <f t="shared" si="0"/>
        <v>-4.0794123606889596E-2</v>
      </c>
      <c r="F8">
        <f>'ACH May 2025'!E33</f>
        <v>-4.0263800000000032</v>
      </c>
      <c r="G8">
        <f>'ACH May 2025'!E10</f>
        <v>69926.38</v>
      </c>
      <c r="H8" s="99">
        <f t="shared" si="1"/>
        <v>1.4114844783899867E-3</v>
      </c>
      <c r="I8" s="99">
        <f t="shared" si="2"/>
        <v>1.4690647506706339E-3</v>
      </c>
    </row>
    <row r="9" spans="1:9" x14ac:dyDescent="0.2">
      <c r="B9" s="100" t="s">
        <v>124</v>
      </c>
      <c r="C9" s="98">
        <f>'ACH June 2025'!I28</f>
        <v>97.18</v>
      </c>
      <c r="D9" s="98">
        <f>'ACH June 2025'!F28</f>
        <v>47.959499999999998</v>
      </c>
      <c r="E9" s="99">
        <f t="shared" si="0"/>
        <v>0.50648796048569666</v>
      </c>
      <c r="F9">
        <f>'ACH June 2025'!E33</f>
        <v>49.220500000000008</v>
      </c>
      <c r="G9">
        <f>'ACH June 2025'!E10</f>
        <v>15159.5</v>
      </c>
      <c r="H9" s="99">
        <f t="shared" si="1"/>
        <v>6.4105016656222178E-3</v>
      </c>
      <c r="I9" s="99">
        <f t="shared" si="2"/>
        <v>3.163659751311059E-3</v>
      </c>
    </row>
    <row r="10" spans="1:9" x14ac:dyDescent="0.2">
      <c r="B10" s="100" t="s">
        <v>126</v>
      </c>
      <c r="C10" s="98">
        <f>'ACH July 2025'!I28</f>
        <v>80.53</v>
      </c>
      <c r="D10" s="98">
        <f>'ACH July 2025'!F28</f>
        <v>46.954419999999999</v>
      </c>
      <c r="E10" s="99">
        <f t="shared" si="0"/>
        <v>0.41693257171240533</v>
      </c>
      <c r="F10">
        <f>'ACH July 2025'!E33</f>
        <v>33.575580000000002</v>
      </c>
      <c r="G10">
        <f>'ACH July 2025'!E10</f>
        <v>17304.419999999998</v>
      </c>
      <c r="H10" s="99">
        <f t="shared" si="1"/>
        <v>4.6537243085870549E-3</v>
      </c>
      <c r="I10" s="99">
        <f t="shared" si="2"/>
        <v>2.7134350645673187E-3</v>
      </c>
    </row>
    <row r="11" spans="1:9" x14ac:dyDescent="0.2">
      <c r="C11" s="98">
        <f>SUM(C4:C10)</f>
        <v>930.17000000000007</v>
      </c>
      <c r="D11" s="98">
        <f>SUM(D4:D10)</f>
        <v>1067.8487599999999</v>
      </c>
      <c r="G11">
        <f>SUM(G4:G10)</f>
        <v>844098.76</v>
      </c>
      <c r="H11" s="99">
        <f t="shared" ref="H11" si="3">C11/G11</f>
        <v>1.1019682104496872E-3</v>
      </c>
      <c r="I11" s="99">
        <f t="shared" ref="I11" si="4">D11/G11</f>
        <v>1.2650756174549999E-3</v>
      </c>
    </row>
    <row r="12" spans="1:9" x14ac:dyDescent="0.2">
      <c r="C12" s="98"/>
      <c r="D12" s="98"/>
      <c r="H12" s="99"/>
      <c r="I12" s="99"/>
    </row>
    <row r="13" spans="1:9" x14ac:dyDescent="0.2">
      <c r="C13" s="98"/>
      <c r="D13" s="98"/>
      <c r="G13" s="100" t="s">
        <v>48</v>
      </c>
      <c r="H13" s="99">
        <f>C11/G11</f>
        <v>1.1019682104496872E-3</v>
      </c>
      <c r="I13" s="99">
        <f>D11/G11</f>
        <v>1.2650756174549999E-3</v>
      </c>
    </row>
    <row r="14" spans="1:9" x14ac:dyDescent="0.2">
      <c r="A14" s="100" t="s">
        <v>106</v>
      </c>
    </row>
    <row r="16" spans="1:9" x14ac:dyDescent="0.2">
      <c r="B16" s="100" t="s">
        <v>101</v>
      </c>
      <c r="C16" s="98">
        <f>'Jan CC 2025'!J69</f>
        <v>2115.69</v>
      </c>
      <c r="D16" s="98">
        <f>'Jan CC 2025'!G69</f>
        <v>1287.3847790000004</v>
      </c>
      <c r="E16" s="99">
        <f>'Jan CC 2025'!I10</f>
        <v>0.39150594888665147</v>
      </c>
      <c r="F16" s="98">
        <f>'Jan CC 2025'!I9</f>
        <v>828.30522099999962</v>
      </c>
      <c r="G16" s="98">
        <f>'Jan CC 2025'!B14</f>
        <v>66801.259999999995</v>
      </c>
      <c r="H16" s="99">
        <f>C16/G16</f>
        <v>3.167140859319121E-2</v>
      </c>
      <c r="I16" s="99">
        <f>D16/G16</f>
        <v>1.9271863719337038E-2</v>
      </c>
    </row>
    <row r="17" spans="2:9" x14ac:dyDescent="0.2">
      <c r="B17" s="100" t="s">
        <v>110</v>
      </c>
      <c r="C17">
        <f>'Feb CC2025'!J69</f>
        <v>2028.33</v>
      </c>
      <c r="D17" s="98">
        <f>'Feb CC2025'!G69</f>
        <v>1196.3962260000003</v>
      </c>
      <c r="E17" s="99">
        <f>'Feb CC2025'!I10</f>
        <v>0.41015701291209988</v>
      </c>
      <c r="F17" s="98">
        <f>'Feb CC2025'!I9</f>
        <v>831.93377399999963</v>
      </c>
      <c r="G17" s="98">
        <f>'Feb CC2025'!B14</f>
        <v>63257.64</v>
      </c>
      <c r="H17" s="99">
        <f t="shared" ref="H17:H22" si="5">C17/G17</f>
        <v>3.2064585400277339E-2</v>
      </c>
      <c r="I17" s="99">
        <f t="shared" ref="I17:I22" si="6">D17/G17</f>
        <v>1.8913070832234657E-2</v>
      </c>
    </row>
    <row r="18" spans="2:9" x14ac:dyDescent="0.2">
      <c r="B18" s="100" t="s">
        <v>112</v>
      </c>
      <c r="C18">
        <f>'Mar CC 2025'!J69</f>
        <v>1946.81</v>
      </c>
      <c r="D18" s="98">
        <f>'Mar CC 2025'!G69</f>
        <v>1075.7407825</v>
      </c>
      <c r="E18" s="99">
        <f>'Mar CC 2025'!I10</f>
        <v>0.4474341191487613</v>
      </c>
      <c r="F18" s="98">
        <f>'Mar CC 2025'!I9</f>
        <v>871.06921749999992</v>
      </c>
      <c r="G18" s="98">
        <f>'Mar CC 2025'!B14</f>
        <v>60961.249999999993</v>
      </c>
      <c r="H18" s="99">
        <f>C18/G18</f>
        <v>3.1935204740716441E-2</v>
      </c>
      <c r="I18" s="99">
        <f t="shared" si="6"/>
        <v>1.7646304537718635E-2</v>
      </c>
    </row>
    <row r="19" spans="2:9" x14ac:dyDescent="0.2">
      <c r="B19" s="100" t="s">
        <v>117</v>
      </c>
      <c r="C19">
        <f>'Apr CC 2025'!J69</f>
        <v>1364.92</v>
      </c>
      <c r="D19" s="98">
        <f>'Apr CC 2025'!G69</f>
        <v>818.4249984999999</v>
      </c>
      <c r="E19" s="99">
        <f>'Mar CC 2025'!I11</f>
        <v>1.7646304537718635E-2</v>
      </c>
      <c r="F19" s="98">
        <f>'Apr CC 2025'!J73</f>
        <v>546.49500150000017</v>
      </c>
      <c r="G19" s="98">
        <f>'Apr CC 2025'!B14</f>
        <v>43971.839999999997</v>
      </c>
      <c r="H19" s="99">
        <f t="shared" si="5"/>
        <v>3.1040775187028795E-2</v>
      </c>
      <c r="I19" s="99">
        <f t="shared" si="6"/>
        <v>1.8612480135013681E-2</v>
      </c>
    </row>
    <row r="20" spans="2:9" x14ac:dyDescent="0.2">
      <c r="B20" s="100" t="s">
        <v>119</v>
      </c>
      <c r="C20">
        <f>'May CC 2025'!J69</f>
        <v>708.02</v>
      </c>
      <c r="D20" s="98">
        <f>'May CC 2025'!G69</f>
        <v>445.90362949999997</v>
      </c>
      <c r="E20" s="99">
        <f>'Mar CC 2025'!I12</f>
        <v>3.1935204740716441E-2</v>
      </c>
      <c r="F20" s="98">
        <f>'May CC 2025'!J73</f>
        <v>262.11637050000002</v>
      </c>
      <c r="G20" s="98">
        <f>'May CC 2025'!B14</f>
        <v>22348.379999999997</v>
      </c>
      <c r="H20" s="99">
        <f t="shared" si="5"/>
        <v>3.1681043547675494E-2</v>
      </c>
      <c r="I20" s="99">
        <f t="shared" si="6"/>
        <v>1.9952391605118584E-2</v>
      </c>
    </row>
    <row r="21" spans="2:9" x14ac:dyDescent="0.2">
      <c r="B21" s="100" t="s">
        <v>123</v>
      </c>
      <c r="C21">
        <f>'June CC 2025'!J69</f>
        <v>483.76</v>
      </c>
      <c r="D21" s="98">
        <f>'June CC 2025'!G69</f>
        <v>288.62261649999999</v>
      </c>
      <c r="E21" s="99">
        <f>'Mar CC 2025'!I13</f>
        <v>0</v>
      </c>
      <c r="F21" s="98">
        <f>'June CC 2025'!J73</f>
        <v>195.1373835</v>
      </c>
      <c r="G21" s="98">
        <f>'June CC 2025'!B14</f>
        <v>15904.359999999999</v>
      </c>
      <c r="H21" s="99">
        <f t="shared" si="5"/>
        <v>3.0416816520752801E-2</v>
      </c>
      <c r="I21" s="99">
        <f t="shared" si="6"/>
        <v>1.8147389552298866E-2</v>
      </c>
    </row>
    <row r="22" spans="2:9" x14ac:dyDescent="0.2">
      <c r="B22" s="100" t="s">
        <v>126</v>
      </c>
      <c r="C22">
        <f>'July CC 2025'!J69</f>
        <v>464.7</v>
      </c>
      <c r="D22" s="98">
        <f>'July CC 2025'!G69</f>
        <v>313.50224549999996</v>
      </c>
      <c r="E22" s="99">
        <f>'Mar CC 2025'!I14</f>
        <v>0</v>
      </c>
      <c r="F22" s="98">
        <f>'July CC 2025'!J73</f>
        <v>151.19775450000003</v>
      </c>
      <c r="G22" s="98">
        <f>'July CC 2025'!B14</f>
        <v>14806.72</v>
      </c>
      <c r="H22" s="99">
        <f t="shared" si="5"/>
        <v>3.138439843530505E-2</v>
      </c>
      <c r="I22" s="99">
        <f t="shared" si="6"/>
        <v>2.117297048232154E-2</v>
      </c>
    </row>
    <row r="23" spans="2:9" x14ac:dyDescent="0.2">
      <c r="C23" s="98">
        <f>SUM(C16:C22)</f>
        <v>9112.2300000000014</v>
      </c>
      <c r="D23" s="98">
        <f>SUM(D16:D22)</f>
        <v>5425.9752774999997</v>
      </c>
      <c r="G23" s="98">
        <f>SUM(G16:G22)</f>
        <v>288051.44999999995</v>
      </c>
      <c r="H23" s="99">
        <f t="shared" ref="H23" si="7">C23/G23</f>
        <v>3.1634036211239357E-2</v>
      </c>
      <c r="I23" s="99">
        <f t="shared" ref="I23" si="8">D23/G23</f>
        <v>1.8836826815140144E-2</v>
      </c>
    </row>
    <row r="26" spans="2:9" x14ac:dyDescent="0.2">
      <c r="H26" s="100" t="s">
        <v>130</v>
      </c>
      <c r="I26" s="100" t="s">
        <v>128</v>
      </c>
    </row>
    <row r="27" spans="2:9" x14ac:dyDescent="0.2">
      <c r="E27" s="100" t="s">
        <v>131</v>
      </c>
      <c r="F27">
        <f>SUM(F4:F26)</f>
        <v>3548.5759624999996</v>
      </c>
      <c r="H27" s="99">
        <f>C23/G23</f>
        <v>3.1634036211239357E-2</v>
      </c>
      <c r="I27" s="99">
        <f>D23/G23</f>
        <v>1.8836826815140144E-2</v>
      </c>
    </row>
    <row r="28" spans="2:9" x14ac:dyDescent="0.2">
      <c r="E28" t="s">
        <v>134</v>
      </c>
      <c r="F28">
        <f>F27/7*12</f>
        <v>6083.2730785714284</v>
      </c>
      <c r="H28" s="100" t="s">
        <v>129</v>
      </c>
      <c r="I28" s="101">
        <f>(H27-I27)/H27</f>
        <v>0.40453925356361742</v>
      </c>
    </row>
    <row r="30" spans="2:9" x14ac:dyDescent="0.2">
      <c r="H30" s="100" t="s">
        <v>130</v>
      </c>
      <c r="I30" s="100"/>
    </row>
    <row r="31" spans="2:9" x14ac:dyDescent="0.2">
      <c r="G31" s="100" t="s">
        <v>132</v>
      </c>
      <c r="H31" s="99">
        <f>(C11+C23)/(G11+G23)</f>
        <v>8.8702010663408368E-3</v>
      </c>
      <c r="I31" s="99">
        <f>(D11+D23)/(G11+G23)</f>
        <v>5.735832560151183E-3</v>
      </c>
    </row>
    <row r="32" spans="2:9" x14ac:dyDescent="0.2">
      <c r="H32" s="100" t="s">
        <v>133</v>
      </c>
      <c r="I32" s="99">
        <f>(H31-I31)</f>
        <v>3.1343685061896538E-3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FA85-30C6-4134-8E24-02D0228F63B2}">
  <dimension ref="A1:K81"/>
  <sheetViews>
    <sheetView topLeftCell="A25" workbookViewId="0">
      <selection activeCell="B46" sqref="B46"/>
    </sheetView>
  </sheetViews>
  <sheetFormatPr defaultColWidth="9.140625" defaultRowHeight="15" x14ac:dyDescent="0.25"/>
  <cols>
    <col min="1" max="1" width="54.85546875" style="4" customWidth="1"/>
    <col min="2" max="2" width="27.5703125" style="4" customWidth="1"/>
    <col min="3" max="3" width="16.85546875" style="4" customWidth="1"/>
    <col min="4" max="4" width="17.42578125" style="4" customWidth="1"/>
    <col min="5" max="5" width="21.85546875" style="4" bestFit="1" customWidth="1"/>
    <col min="6" max="6" width="20.42578125" style="4" customWidth="1"/>
    <col min="7" max="7" width="22.85546875" style="4" customWidth="1"/>
    <col min="8" max="8" width="9.42578125" style="4" customWidth="1"/>
    <col min="9" max="9" width="14.42578125" style="4" customWidth="1"/>
    <col min="10" max="10" width="21.42578125" style="4" customWidth="1"/>
    <col min="11" max="11" width="11.42578125" style="4" customWidth="1"/>
    <col min="12" max="20" width="9.140625" style="4"/>
    <col min="21" max="21" width="34.42578125" style="4" bestFit="1" customWidth="1"/>
    <col min="22" max="22" width="10.5703125" style="4" bestFit="1" customWidth="1"/>
    <col min="23" max="23" width="13.85546875" style="4" bestFit="1" customWidth="1"/>
    <col min="24" max="24" width="9.140625" style="4"/>
    <col min="25" max="25" width="12.5703125" style="4" bestFit="1" customWidth="1"/>
    <col min="26" max="16384" width="9.140625" style="4"/>
  </cols>
  <sheetData>
    <row r="1" spans="1:11" ht="18.75" x14ac:dyDescent="0.3">
      <c r="A1" s="9"/>
      <c r="B1" s="9"/>
      <c r="C1" s="9"/>
      <c r="D1" s="8"/>
      <c r="E1" s="8"/>
      <c r="F1" s="10"/>
      <c r="G1" s="10" t="s">
        <v>22</v>
      </c>
      <c r="H1" s="109"/>
      <c r="I1" s="109"/>
      <c r="J1" s="109"/>
      <c r="K1" s="109"/>
    </row>
    <row r="2" spans="1:11" ht="31.5" x14ac:dyDescent="0.5">
      <c r="A2" s="11"/>
      <c r="B2" s="108" t="s">
        <v>11</v>
      </c>
      <c r="C2" s="108"/>
      <c r="D2" s="108"/>
      <c r="E2" s="108"/>
      <c r="F2" s="108"/>
      <c r="G2" s="10" t="s">
        <v>0</v>
      </c>
      <c r="H2" s="109" t="s">
        <v>107</v>
      </c>
      <c r="I2" s="109"/>
      <c r="J2" s="109"/>
      <c r="K2" s="109"/>
    </row>
    <row r="3" spans="1:11" ht="18.75" x14ac:dyDescent="0.3">
      <c r="A3" s="12"/>
      <c r="B3" s="12"/>
      <c r="D3" s="12" t="s">
        <v>65</v>
      </c>
      <c r="E3" s="8"/>
      <c r="F3" s="8"/>
      <c r="G3" s="10" t="s">
        <v>39</v>
      </c>
      <c r="H3" s="110" t="s">
        <v>109</v>
      </c>
      <c r="I3" s="110"/>
      <c r="J3" s="110"/>
      <c r="K3" s="110"/>
    </row>
    <row r="4" spans="1:11" ht="18.75" x14ac:dyDescent="0.3">
      <c r="A4" s="61"/>
      <c r="B4" s="12"/>
      <c r="C4" s="12"/>
      <c r="D4" s="8"/>
      <c r="E4" s="8"/>
      <c r="F4" s="8"/>
      <c r="G4" s="10" t="s">
        <v>135</v>
      </c>
      <c r="H4" s="116">
        <v>5983</v>
      </c>
      <c r="I4" s="109"/>
      <c r="J4" s="109"/>
      <c r="K4" s="109"/>
    </row>
    <row r="5" spans="1:11" ht="19.350000000000001" customHeight="1" x14ac:dyDescent="0.3">
      <c r="A5" s="62"/>
      <c r="B5" s="37"/>
      <c r="C5" s="37"/>
      <c r="D5" s="8"/>
      <c r="E5" s="8"/>
      <c r="F5" s="8"/>
      <c r="G5" s="8" t="s">
        <v>136</v>
      </c>
      <c r="H5" s="117">
        <v>4900</v>
      </c>
      <c r="I5" s="75"/>
      <c r="J5" s="75"/>
      <c r="K5" s="75"/>
    </row>
    <row r="6" spans="1:11" ht="19.350000000000001" customHeight="1" x14ac:dyDescent="0.3">
      <c r="B6" s="38"/>
      <c r="C6" s="38"/>
      <c r="D6" s="8"/>
      <c r="E6" s="8"/>
      <c r="F6" s="8"/>
      <c r="G6" s="8"/>
      <c r="H6" s="8"/>
      <c r="I6" s="8"/>
      <c r="J6" s="8"/>
    </row>
    <row r="7" spans="1:11" ht="19.5" thickBot="1" x14ac:dyDescent="0.35">
      <c r="A7" s="7"/>
      <c r="B7" s="43" t="s">
        <v>28</v>
      </c>
      <c r="C7" s="43" t="s">
        <v>29</v>
      </c>
      <c r="D7" s="43" t="s">
        <v>30</v>
      </c>
      <c r="E7" s="7"/>
      <c r="F7" s="7"/>
      <c r="G7" s="7"/>
      <c r="H7" s="7"/>
    </row>
    <row r="8" spans="1:11" ht="18.75" x14ac:dyDescent="0.3">
      <c r="A8" s="13" t="s">
        <v>32</v>
      </c>
      <c r="B8" s="46">
        <v>33597.040000000001</v>
      </c>
      <c r="C8" s="44">
        <v>62</v>
      </c>
      <c r="D8" s="45">
        <f>B8/C8</f>
        <v>541.88774193548386</v>
      </c>
      <c r="E8" s="8"/>
      <c r="F8" s="105" t="s">
        <v>49</v>
      </c>
      <c r="G8" s="106"/>
      <c r="H8" s="106"/>
      <c r="I8" s="107"/>
    </row>
    <row r="9" spans="1:11" ht="18.75" x14ac:dyDescent="0.3">
      <c r="A9" s="13" t="s">
        <v>33</v>
      </c>
      <c r="B9" s="46">
        <v>21101.39</v>
      </c>
      <c r="C9" s="44">
        <v>62</v>
      </c>
      <c r="D9" s="45">
        <f t="shared" ref="D9:D12" si="0">B9/C9</f>
        <v>340.34499999999997</v>
      </c>
      <c r="E9" s="8"/>
      <c r="F9" s="39" t="s">
        <v>26</v>
      </c>
      <c r="G9" s="40"/>
      <c r="H9" s="40"/>
      <c r="I9" s="66">
        <f>J73</f>
        <v>831.93377399999963</v>
      </c>
    </row>
    <row r="10" spans="1:11" ht="18.75" x14ac:dyDescent="0.3">
      <c r="A10" s="13" t="s">
        <v>34</v>
      </c>
      <c r="B10" s="46">
        <v>1111.17</v>
      </c>
      <c r="C10" s="44">
        <v>3</v>
      </c>
      <c r="D10" s="45">
        <f t="shared" si="0"/>
        <v>370.39000000000004</v>
      </c>
      <c r="E10" s="8"/>
      <c r="F10" s="39" t="s">
        <v>27</v>
      </c>
      <c r="G10" s="40"/>
      <c r="H10" s="40"/>
      <c r="I10" s="67">
        <f>(I12-I11)/I12</f>
        <v>0.41015701291209988</v>
      </c>
    </row>
    <row r="11" spans="1:11" ht="18.75" x14ac:dyDescent="0.3">
      <c r="A11" s="13" t="s">
        <v>35</v>
      </c>
      <c r="B11" s="46">
        <v>7448.04</v>
      </c>
      <c r="C11" s="44">
        <v>9</v>
      </c>
      <c r="D11" s="45">
        <f t="shared" si="0"/>
        <v>827.56</v>
      </c>
      <c r="E11" s="8"/>
      <c r="F11" s="39" t="s">
        <v>25</v>
      </c>
      <c r="G11" s="40"/>
      <c r="H11" s="40"/>
      <c r="I11" s="69">
        <f>G61/B14</f>
        <v>1.8913070832234657E-2</v>
      </c>
    </row>
    <row r="12" spans="1:11" ht="19.5" thickBot="1" x14ac:dyDescent="0.35">
      <c r="A12" s="13" t="s">
        <v>36</v>
      </c>
      <c r="B12" s="46"/>
      <c r="C12" s="44"/>
      <c r="D12" s="45" t="e">
        <f t="shared" si="0"/>
        <v>#DIV/0!</v>
      </c>
      <c r="E12" s="8"/>
      <c r="F12" s="41" t="s">
        <v>24</v>
      </c>
      <c r="G12" s="42"/>
      <c r="H12" s="42"/>
      <c r="I12" s="68">
        <f>J69/B14</f>
        <v>3.2064585400277339E-2</v>
      </c>
    </row>
    <row r="13" spans="1:11" ht="8.1" customHeight="1" x14ac:dyDescent="0.3">
      <c r="A13" s="58"/>
      <c r="B13" s="59"/>
      <c r="C13" s="59"/>
      <c r="D13" s="60"/>
      <c r="E13" s="8"/>
      <c r="H13" s="8"/>
    </row>
    <row r="14" spans="1:11" ht="18.75" x14ac:dyDescent="0.3">
      <c r="A14" s="20" t="s">
        <v>9</v>
      </c>
      <c r="B14" s="46">
        <f>SUM(B8:B12)</f>
        <v>63257.64</v>
      </c>
      <c r="C14" s="44"/>
      <c r="D14" s="47"/>
      <c r="E14" s="8"/>
      <c r="F14" s="8"/>
      <c r="H14" s="8"/>
    </row>
    <row r="15" spans="1:11" ht="18.75" x14ac:dyDescent="0.3">
      <c r="A15" s="20" t="s">
        <v>31</v>
      </c>
      <c r="B15" s="44"/>
      <c r="C15" s="44">
        <f>SUM(C8:C12)</f>
        <v>136</v>
      </c>
      <c r="D15" s="44"/>
      <c r="E15" s="8"/>
      <c r="F15" s="8"/>
      <c r="H15" s="8"/>
    </row>
    <row r="16" spans="1:11" ht="18.75" x14ac:dyDescent="0.3">
      <c r="A16" s="20" t="s">
        <v>41</v>
      </c>
      <c r="B16" s="44"/>
      <c r="C16" s="44"/>
      <c r="D16" s="46">
        <f>B14/C15</f>
        <v>465.12970588235294</v>
      </c>
      <c r="E16" s="8"/>
      <c r="F16" s="8"/>
      <c r="H16" s="8"/>
    </row>
    <row r="17" spans="1:10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8.75" x14ac:dyDescent="0.3">
      <c r="A18" s="8"/>
      <c r="B18" s="8"/>
      <c r="C18" s="8"/>
      <c r="D18" s="8"/>
      <c r="E18" s="8"/>
      <c r="F18" s="103" t="s">
        <v>47</v>
      </c>
      <c r="G18" s="104"/>
      <c r="H18" s="8"/>
      <c r="I18" s="103" t="s">
        <v>4</v>
      </c>
      <c r="J18" s="104"/>
    </row>
    <row r="19" spans="1:10" s="5" customFormat="1" ht="18.75" x14ac:dyDescent="0.3">
      <c r="A19" s="14"/>
      <c r="F19" s="36" t="s">
        <v>21</v>
      </c>
      <c r="G19" s="15" t="s">
        <v>48</v>
      </c>
      <c r="H19" s="16"/>
      <c r="I19" s="17" t="s">
        <v>21</v>
      </c>
      <c r="J19" s="15" t="s">
        <v>48</v>
      </c>
    </row>
    <row r="20" spans="1:10" ht="18.75" x14ac:dyDescent="0.3">
      <c r="A20" s="13" t="s">
        <v>2</v>
      </c>
      <c r="B20" s="63"/>
      <c r="C20" s="63"/>
      <c r="D20" s="63"/>
      <c r="E20" s="63"/>
      <c r="F20" s="18">
        <v>2.5000000000000001E-3</v>
      </c>
      <c r="G20" s="19">
        <f>SUM(B8+B9+B10)*F20</f>
        <v>139.524</v>
      </c>
      <c r="H20" s="20"/>
      <c r="I20" s="18">
        <v>0</v>
      </c>
      <c r="J20" s="21">
        <f>SUM(B8+B9+B10)*I20</f>
        <v>0</v>
      </c>
    </row>
    <row r="21" spans="1:10" ht="18.75" customHeight="1" x14ac:dyDescent="0.3">
      <c r="A21" s="13" t="s">
        <v>42</v>
      </c>
      <c r="B21" s="63"/>
      <c r="C21" s="63"/>
      <c r="D21" s="63"/>
      <c r="E21" s="63"/>
      <c r="F21" s="18">
        <v>5.0000000000000001E-3</v>
      </c>
      <c r="G21" s="21">
        <f>B11*F21</f>
        <v>37.240200000000002</v>
      </c>
      <c r="H21" s="24"/>
      <c r="I21" s="18">
        <v>0</v>
      </c>
      <c r="J21" s="21">
        <f>B11*I21</f>
        <v>0</v>
      </c>
    </row>
    <row r="22" spans="1:10" ht="18.75" customHeight="1" x14ac:dyDescent="0.3">
      <c r="A22" s="13"/>
      <c r="B22" s="43" t="s">
        <v>32</v>
      </c>
      <c r="C22" s="43" t="s">
        <v>33</v>
      </c>
      <c r="D22" s="43" t="s">
        <v>34</v>
      </c>
      <c r="E22" s="43" t="s">
        <v>46</v>
      </c>
      <c r="F22" s="18"/>
      <c r="G22" s="21"/>
      <c r="H22" s="24"/>
      <c r="I22" s="18"/>
      <c r="J22" s="21"/>
    </row>
    <row r="23" spans="1:10" ht="18.75" customHeight="1" x14ac:dyDescent="0.3">
      <c r="A23" s="13" t="s">
        <v>50</v>
      </c>
      <c r="B23" s="63">
        <f>C8</f>
        <v>62</v>
      </c>
      <c r="C23" s="63">
        <f>C9</f>
        <v>62</v>
      </c>
      <c r="D23" s="63">
        <f>C10</f>
        <v>3</v>
      </c>
      <c r="E23" s="63"/>
      <c r="F23" s="22">
        <v>0.12</v>
      </c>
      <c r="G23" s="21">
        <f>F23*(B23+C23+D23)</f>
        <v>15.24</v>
      </c>
      <c r="H23" s="24"/>
      <c r="I23" s="22">
        <v>0</v>
      </c>
      <c r="J23" s="21">
        <f>I23*(B23+C23+D23)</f>
        <v>0</v>
      </c>
    </row>
    <row r="24" spans="1:10" ht="18.75" customHeight="1" x14ac:dyDescent="0.3">
      <c r="A24" s="13" t="s">
        <v>51</v>
      </c>
      <c r="B24" s="63"/>
      <c r="C24" s="63"/>
      <c r="D24" s="63"/>
      <c r="E24" s="63">
        <f>C11</f>
        <v>9</v>
      </c>
      <c r="F24" s="22">
        <v>0.12</v>
      </c>
      <c r="G24" s="21">
        <f>F24*E24</f>
        <v>1.08</v>
      </c>
      <c r="H24" s="24"/>
      <c r="I24" s="22">
        <v>0</v>
      </c>
      <c r="J24" s="21">
        <f>I24*E24</f>
        <v>0</v>
      </c>
    </row>
    <row r="25" spans="1:10" ht="18.75" customHeight="1" x14ac:dyDescent="0.3">
      <c r="A25" s="13" t="s">
        <v>17</v>
      </c>
      <c r="B25" s="63"/>
      <c r="C25" s="63"/>
      <c r="D25" s="63"/>
      <c r="E25" s="63"/>
      <c r="F25" s="22">
        <v>0</v>
      </c>
      <c r="G25" s="21">
        <f>F25*(C8+C9+C10)</f>
        <v>0</v>
      </c>
      <c r="H25" s="24"/>
      <c r="I25" s="22">
        <v>0</v>
      </c>
      <c r="J25" s="21">
        <f>I25*E25</f>
        <v>0</v>
      </c>
    </row>
    <row r="26" spans="1:10" ht="18.75" x14ac:dyDescent="0.3">
      <c r="A26" s="13" t="s">
        <v>52</v>
      </c>
      <c r="B26" s="63"/>
      <c r="C26" s="63"/>
      <c r="D26" s="63"/>
      <c r="E26" s="63"/>
      <c r="F26" s="22">
        <v>0</v>
      </c>
      <c r="G26" s="21">
        <f>F26*C11</f>
        <v>0</v>
      </c>
      <c r="H26" s="13"/>
      <c r="I26" s="22">
        <v>0</v>
      </c>
      <c r="J26" s="21">
        <f>I26*C11</f>
        <v>0</v>
      </c>
    </row>
    <row r="27" spans="1:10" ht="18.75" x14ac:dyDescent="0.3">
      <c r="A27" s="13" t="s">
        <v>14</v>
      </c>
      <c r="B27" s="63"/>
      <c r="C27" s="63"/>
      <c r="D27" s="63"/>
      <c r="E27" s="63"/>
      <c r="F27" s="22">
        <v>0.1</v>
      </c>
      <c r="G27" s="21">
        <f>F27*25</f>
        <v>2.5</v>
      </c>
      <c r="H27" s="24"/>
      <c r="I27" s="22">
        <v>0</v>
      </c>
      <c r="J27" s="21">
        <f>I27*25</f>
        <v>0</v>
      </c>
    </row>
    <row r="28" spans="1:10" ht="18.75" x14ac:dyDescent="0.3">
      <c r="A28" s="13" t="s">
        <v>23</v>
      </c>
      <c r="B28" s="63"/>
      <c r="C28" s="63"/>
      <c r="D28" s="63"/>
      <c r="E28" s="63"/>
      <c r="F28" s="22">
        <v>15</v>
      </c>
      <c r="G28" s="21">
        <f>F28</f>
        <v>15</v>
      </c>
      <c r="H28" s="24"/>
      <c r="I28" s="22">
        <v>0</v>
      </c>
      <c r="J28" s="21">
        <f>I28</f>
        <v>0</v>
      </c>
    </row>
    <row r="29" spans="1:10" ht="18.75" x14ac:dyDescent="0.3">
      <c r="A29" s="13" t="s">
        <v>16</v>
      </c>
      <c r="B29" s="63"/>
      <c r="C29" s="63"/>
      <c r="D29" s="63"/>
      <c r="E29" s="63"/>
      <c r="F29" s="22">
        <v>3.42</v>
      </c>
      <c r="G29" s="21">
        <f>F29</f>
        <v>3.42</v>
      </c>
      <c r="H29" s="24"/>
      <c r="I29" s="22">
        <v>0</v>
      </c>
      <c r="J29" s="21">
        <f>I29</f>
        <v>0</v>
      </c>
    </row>
    <row r="30" spans="1:10" ht="18.75" x14ac:dyDescent="0.3">
      <c r="A30" s="13" t="s">
        <v>5</v>
      </c>
      <c r="B30" s="63"/>
      <c r="C30" s="63"/>
      <c r="D30" s="63"/>
      <c r="E30" s="63"/>
      <c r="F30" s="22">
        <v>0.12</v>
      </c>
      <c r="G30" s="21">
        <f>F30*10</f>
        <v>1.2</v>
      </c>
      <c r="H30" s="24"/>
      <c r="I30" s="22">
        <v>0</v>
      </c>
      <c r="J30" s="21">
        <v>0</v>
      </c>
    </row>
    <row r="31" spans="1:10" ht="18.75" x14ac:dyDescent="0.3">
      <c r="A31" s="13" t="s">
        <v>13</v>
      </c>
      <c r="B31" s="63"/>
      <c r="C31" s="63"/>
      <c r="D31" s="63"/>
      <c r="E31" s="63"/>
      <c r="F31" s="23">
        <v>0</v>
      </c>
      <c r="G31" s="21">
        <v>0</v>
      </c>
      <c r="H31" s="24"/>
      <c r="I31" s="22">
        <v>0</v>
      </c>
      <c r="J31" s="21">
        <v>0</v>
      </c>
    </row>
    <row r="32" spans="1:10" ht="8.1" customHeight="1" x14ac:dyDescent="0.3">
      <c r="A32" s="49"/>
      <c r="B32" s="60"/>
      <c r="C32" s="60"/>
      <c r="D32" s="60"/>
      <c r="E32" s="60"/>
      <c r="F32" s="50"/>
      <c r="G32" s="51"/>
      <c r="H32" s="52"/>
      <c r="I32" s="53"/>
      <c r="J32" s="51"/>
    </row>
    <row r="33" spans="1:10" ht="18.75" x14ac:dyDescent="0.3">
      <c r="A33" s="48" t="s">
        <v>37</v>
      </c>
      <c r="B33" s="63"/>
      <c r="C33" s="63"/>
      <c r="D33" s="63"/>
      <c r="E33" s="63"/>
      <c r="F33" s="23"/>
      <c r="G33" s="21"/>
      <c r="H33" s="24"/>
      <c r="I33" s="22"/>
      <c r="J33" s="21"/>
    </row>
    <row r="34" spans="1:10" ht="18.75" x14ac:dyDescent="0.3">
      <c r="A34" s="119" t="s">
        <v>66</v>
      </c>
      <c r="B34" s="120" t="s">
        <v>137</v>
      </c>
      <c r="C34" s="120"/>
      <c r="D34" s="120"/>
      <c r="E34" s="120"/>
      <c r="F34" s="121"/>
      <c r="G34" s="122">
        <f>B8*0.02</f>
        <v>671.94080000000008</v>
      </c>
      <c r="H34" s="24"/>
      <c r="I34" s="22"/>
      <c r="J34" s="21"/>
    </row>
    <row r="35" spans="1:10" ht="18.75" x14ac:dyDescent="0.3">
      <c r="A35" s="119" t="s">
        <v>67</v>
      </c>
      <c r="B35" s="120" t="s">
        <v>138</v>
      </c>
      <c r="C35" s="120"/>
      <c r="D35" s="120"/>
      <c r="E35" s="120"/>
      <c r="F35" s="123"/>
      <c r="G35" s="122">
        <f>B9*0.004</f>
        <v>84.405559999999994</v>
      </c>
      <c r="H35" s="24"/>
      <c r="I35" s="22"/>
      <c r="J35" s="21">
        <v>0</v>
      </c>
    </row>
    <row r="36" spans="1:10" ht="18.75" x14ac:dyDescent="0.3">
      <c r="A36" s="119" t="s">
        <v>68</v>
      </c>
      <c r="B36" s="120" t="s">
        <v>138</v>
      </c>
      <c r="C36" s="120"/>
      <c r="D36" s="120"/>
      <c r="E36" s="120"/>
      <c r="F36" s="123"/>
      <c r="G36" s="122">
        <f>B10*0.004</f>
        <v>4.44468</v>
      </c>
      <c r="H36" s="24"/>
      <c r="I36" s="22"/>
      <c r="J36" s="21"/>
    </row>
    <row r="37" spans="1:10" ht="18.75" x14ac:dyDescent="0.3">
      <c r="A37" s="119" t="s">
        <v>69</v>
      </c>
      <c r="B37" s="120" t="s">
        <v>138</v>
      </c>
      <c r="C37" s="120"/>
      <c r="D37" s="120"/>
      <c r="E37" s="120"/>
      <c r="F37" s="123"/>
      <c r="G37" s="122">
        <f>B11*0.004</f>
        <v>29.792159999999999</v>
      </c>
      <c r="H37" s="24"/>
      <c r="I37" s="22"/>
      <c r="J37" s="21"/>
    </row>
    <row r="38" spans="1:10" ht="18.75" x14ac:dyDescent="0.3">
      <c r="A38" s="13"/>
      <c r="B38" s="74" t="s">
        <v>72</v>
      </c>
      <c r="C38" s="63"/>
      <c r="D38" s="63"/>
      <c r="E38" s="63"/>
      <c r="G38" s="21"/>
      <c r="H38" s="24"/>
      <c r="I38" s="22"/>
      <c r="J38" s="21"/>
    </row>
    <row r="39" spans="1:10" ht="18.75" x14ac:dyDescent="0.3">
      <c r="A39" s="13" t="s">
        <v>60</v>
      </c>
      <c r="B39" s="46">
        <f>B8</f>
        <v>33597.040000000001</v>
      </c>
      <c r="C39" s="63"/>
      <c r="D39" s="63"/>
      <c r="E39" s="63"/>
      <c r="F39" s="72">
        <v>1.4E-3</v>
      </c>
      <c r="G39" s="21">
        <f t="shared" ref="G39:G45" si="1">F39*B39</f>
        <v>47.035856000000003</v>
      </c>
      <c r="H39" s="24"/>
      <c r="I39" s="25"/>
      <c r="J39" s="21">
        <f>F39+C39+D39+E39</f>
        <v>1.4E-3</v>
      </c>
    </row>
    <row r="40" spans="1:10" ht="18.75" x14ac:dyDescent="0.3">
      <c r="A40" s="13" t="s">
        <v>61</v>
      </c>
      <c r="B40" s="6"/>
      <c r="C40" s="63"/>
      <c r="D40" s="63"/>
      <c r="E40" s="63"/>
      <c r="F40" s="72">
        <v>1.2999999999999999E-3</v>
      </c>
      <c r="G40" s="21">
        <f t="shared" si="1"/>
        <v>0</v>
      </c>
      <c r="H40" s="24"/>
      <c r="I40" s="25"/>
      <c r="J40" s="21">
        <f t="shared" ref="J40:J45" si="2">F40+C40+D40+E40</f>
        <v>1.2999999999999999E-3</v>
      </c>
    </row>
    <row r="41" spans="1:10" ht="18.75" x14ac:dyDescent="0.3">
      <c r="A41" s="13" t="s">
        <v>56</v>
      </c>
      <c r="B41" s="46">
        <f>B9</f>
        <v>21101.39</v>
      </c>
      <c r="C41" s="63"/>
      <c r="D41" s="63"/>
      <c r="E41" s="63"/>
      <c r="F41" s="71">
        <v>1.4E-3</v>
      </c>
      <c r="G41" s="21">
        <f t="shared" si="1"/>
        <v>29.541945999999999</v>
      </c>
      <c r="H41" s="24"/>
      <c r="I41" s="25"/>
      <c r="J41" s="21">
        <f t="shared" si="2"/>
        <v>1.4E-3</v>
      </c>
    </row>
    <row r="42" spans="1:10" ht="18.75" x14ac:dyDescent="0.3">
      <c r="A42" s="13" t="s">
        <v>57</v>
      </c>
      <c r="B42" s="46"/>
      <c r="C42" s="63"/>
      <c r="D42" s="63"/>
      <c r="E42" s="63"/>
      <c r="F42" s="71">
        <v>1E-4</v>
      </c>
      <c r="G42" s="21">
        <f t="shared" si="1"/>
        <v>0</v>
      </c>
      <c r="H42" s="24"/>
      <c r="I42" s="25"/>
      <c r="J42" s="21">
        <f t="shared" si="2"/>
        <v>1E-4</v>
      </c>
    </row>
    <row r="43" spans="1:10" ht="18.75" x14ac:dyDescent="0.3">
      <c r="A43" s="13" t="s">
        <v>58</v>
      </c>
      <c r="B43" s="46">
        <f>B10</f>
        <v>1111.17</v>
      </c>
      <c r="C43" s="63"/>
      <c r="D43" s="63"/>
      <c r="E43" s="63"/>
      <c r="F43" s="71">
        <v>1.4E-3</v>
      </c>
      <c r="G43" s="21">
        <f t="shared" si="1"/>
        <v>1.5556380000000001</v>
      </c>
      <c r="H43" s="24"/>
      <c r="I43" s="25"/>
      <c r="J43" s="21">
        <f t="shared" si="2"/>
        <v>1.4E-3</v>
      </c>
    </row>
    <row r="44" spans="1:10" ht="18.75" x14ac:dyDescent="0.3">
      <c r="A44" s="13" t="s">
        <v>59</v>
      </c>
      <c r="B44" s="46">
        <f>B11</f>
        <v>7448.04</v>
      </c>
      <c r="C44" s="63"/>
      <c r="D44" s="63"/>
      <c r="E44" s="63"/>
      <c r="F44" s="71">
        <v>1.65E-3</v>
      </c>
      <c r="G44" s="21">
        <f t="shared" si="1"/>
        <v>12.289266</v>
      </c>
      <c r="H44" s="24"/>
      <c r="I44" s="25"/>
      <c r="J44" s="21">
        <f t="shared" si="2"/>
        <v>1.65E-3</v>
      </c>
    </row>
    <row r="45" spans="1:10" ht="18.75" x14ac:dyDescent="0.3">
      <c r="A45" s="13" t="s">
        <v>63</v>
      </c>
      <c r="B45" s="46">
        <f>B44</f>
        <v>7448.04</v>
      </c>
      <c r="C45" s="63"/>
      <c r="D45" s="63"/>
      <c r="E45" s="63"/>
      <c r="F45" s="71">
        <v>3.0000000000000001E-3</v>
      </c>
      <c r="G45" s="21">
        <f t="shared" si="1"/>
        <v>22.34412</v>
      </c>
      <c r="H45" s="24"/>
      <c r="I45" s="25"/>
      <c r="J45" s="21">
        <f t="shared" si="2"/>
        <v>3.0000000000000001E-3</v>
      </c>
    </row>
    <row r="46" spans="1:10" ht="18.75" x14ac:dyDescent="0.3">
      <c r="A46" s="13" t="s">
        <v>55</v>
      </c>
      <c r="B46" s="63"/>
      <c r="C46" s="63"/>
      <c r="D46" s="63"/>
      <c r="E46" s="63"/>
      <c r="F46" s="25"/>
      <c r="G46" s="21">
        <f>B12*0.0014</f>
        <v>0</v>
      </c>
      <c r="H46" s="24"/>
      <c r="I46" s="25"/>
      <c r="J46" s="21">
        <v>0</v>
      </c>
    </row>
    <row r="47" spans="1:10" ht="18.75" x14ac:dyDescent="0.3">
      <c r="A47" s="13" t="s">
        <v>62</v>
      </c>
      <c r="B47" s="63"/>
      <c r="C47" s="63"/>
      <c r="D47" s="63"/>
      <c r="E47" s="63"/>
      <c r="F47" s="25"/>
      <c r="G47" s="21">
        <f>C15*0.0195</f>
        <v>2.6520000000000001</v>
      </c>
      <c r="H47" s="24"/>
      <c r="I47" s="25"/>
      <c r="J47" s="21">
        <v>0</v>
      </c>
    </row>
    <row r="48" spans="1:10" ht="18.75" x14ac:dyDescent="0.3">
      <c r="A48" s="13" t="s">
        <v>15</v>
      </c>
      <c r="B48" s="63"/>
      <c r="C48" s="63"/>
      <c r="D48" s="63"/>
      <c r="E48" s="63"/>
      <c r="F48" s="22"/>
      <c r="G48" s="21">
        <v>7.4</v>
      </c>
      <c r="H48" s="24"/>
      <c r="I48" s="22"/>
      <c r="J48" s="21">
        <v>0</v>
      </c>
    </row>
    <row r="49" spans="1:10" ht="18.75" x14ac:dyDescent="0.3">
      <c r="A49" s="13" t="s">
        <v>10</v>
      </c>
      <c r="B49" s="63"/>
      <c r="C49" s="63"/>
      <c r="D49" s="63"/>
      <c r="E49" s="63"/>
      <c r="F49" s="22"/>
      <c r="G49" s="21">
        <v>5.74</v>
      </c>
      <c r="H49" s="24"/>
      <c r="I49" s="22"/>
      <c r="J49" s="21">
        <v>0</v>
      </c>
    </row>
    <row r="50" spans="1:10" ht="8.1" customHeight="1" x14ac:dyDescent="0.3">
      <c r="A50" s="49"/>
      <c r="B50" s="60"/>
      <c r="C50" s="60"/>
      <c r="D50" s="60"/>
      <c r="E50" s="60"/>
      <c r="F50" s="53"/>
      <c r="G50" s="51"/>
      <c r="H50" s="52"/>
      <c r="I50" s="53"/>
      <c r="J50" s="51"/>
    </row>
    <row r="51" spans="1:10" ht="18.75" x14ac:dyDescent="0.3">
      <c r="A51" s="48" t="s">
        <v>38</v>
      </c>
      <c r="B51" s="63"/>
      <c r="C51" s="63"/>
      <c r="D51" s="63"/>
      <c r="E51" s="63"/>
      <c r="F51" s="22"/>
      <c r="G51" s="21"/>
      <c r="H51" s="24"/>
      <c r="I51" s="22"/>
      <c r="J51" s="21"/>
    </row>
    <row r="52" spans="1:10" ht="18.75" x14ac:dyDescent="0.3">
      <c r="A52" s="70" t="s">
        <v>40</v>
      </c>
      <c r="B52" s="63"/>
      <c r="C52" s="63"/>
      <c r="D52" s="63"/>
      <c r="E52" s="63"/>
      <c r="F52" s="22"/>
      <c r="G52" s="21">
        <v>0</v>
      </c>
      <c r="H52" s="24"/>
      <c r="I52" s="22"/>
      <c r="J52" s="21">
        <v>0</v>
      </c>
    </row>
    <row r="53" spans="1:10" ht="18.75" x14ac:dyDescent="0.3">
      <c r="A53" s="13" t="s">
        <v>70</v>
      </c>
      <c r="B53" s="63"/>
      <c r="C53" s="63"/>
      <c r="D53" s="63"/>
      <c r="E53" s="63"/>
      <c r="F53" s="22"/>
      <c r="G53" s="21">
        <v>40</v>
      </c>
      <c r="H53" s="24"/>
      <c r="I53" s="22"/>
      <c r="J53" s="21"/>
    </row>
    <row r="54" spans="1:10" ht="18.75" x14ac:dyDescent="0.3">
      <c r="A54" s="13" t="s">
        <v>71</v>
      </c>
      <c r="B54" s="63"/>
      <c r="C54" s="63"/>
      <c r="D54" s="63"/>
      <c r="E54" s="63"/>
      <c r="F54" s="22">
        <v>0.1</v>
      </c>
      <c r="G54" s="21">
        <f>F54*C15</f>
        <v>13.600000000000001</v>
      </c>
      <c r="H54" s="24"/>
      <c r="I54" s="22"/>
      <c r="J54" s="21"/>
    </row>
    <row r="55" spans="1:10" ht="18.75" x14ac:dyDescent="0.3">
      <c r="A55" s="13" t="s">
        <v>53</v>
      </c>
      <c r="B55" s="63"/>
      <c r="C55" s="63"/>
      <c r="D55" s="63"/>
      <c r="E55" s="63"/>
      <c r="F55" s="22">
        <v>0</v>
      </c>
      <c r="G55" s="21">
        <v>0</v>
      </c>
      <c r="H55" s="24"/>
      <c r="I55" s="22"/>
      <c r="J55" s="21">
        <v>0</v>
      </c>
    </row>
    <row r="56" spans="1:10" ht="18.75" x14ac:dyDescent="0.3">
      <c r="A56" s="13" t="s">
        <v>54</v>
      </c>
      <c r="B56" s="63"/>
      <c r="C56" s="63"/>
      <c r="D56" s="63"/>
      <c r="E56" s="63"/>
      <c r="F56" s="22">
        <v>0</v>
      </c>
      <c r="G56" s="21">
        <f>SUM(B23+C23+D23+E23)*F56</f>
        <v>0</v>
      </c>
      <c r="H56" s="24"/>
      <c r="I56" s="22"/>
      <c r="J56" s="21">
        <f>SUM(B23+C23+D23+E23)*I56</f>
        <v>0</v>
      </c>
    </row>
    <row r="57" spans="1:10" ht="18.75" x14ac:dyDescent="0.3">
      <c r="A57" s="13" t="s">
        <v>43</v>
      </c>
      <c r="B57" s="63"/>
      <c r="C57" s="63"/>
      <c r="D57" s="63"/>
      <c r="E57" s="63"/>
      <c r="F57" s="22"/>
      <c r="G57" s="21">
        <v>4.95</v>
      </c>
      <c r="H57" s="24"/>
      <c r="I57" s="22"/>
      <c r="J57" s="21">
        <v>0</v>
      </c>
    </row>
    <row r="58" spans="1:10" ht="18.75" x14ac:dyDescent="0.3">
      <c r="A58" s="13" t="s">
        <v>44</v>
      </c>
      <c r="B58" s="63"/>
      <c r="C58" s="63"/>
      <c r="D58" s="63"/>
      <c r="E58" s="63"/>
      <c r="F58" s="22"/>
      <c r="G58" s="21">
        <v>3.5</v>
      </c>
      <c r="H58" s="24"/>
      <c r="I58" s="22"/>
      <c r="J58" s="21">
        <v>0</v>
      </c>
    </row>
    <row r="59" spans="1:10" ht="18.75" x14ac:dyDescent="0.3">
      <c r="A59" s="13" t="s">
        <v>19</v>
      </c>
      <c r="B59" s="63"/>
      <c r="C59" s="63"/>
      <c r="D59" s="63"/>
      <c r="E59" s="63"/>
      <c r="F59" s="22">
        <v>19.95</v>
      </c>
      <c r="G59" s="21">
        <v>0</v>
      </c>
      <c r="H59" s="24"/>
      <c r="I59" s="22"/>
      <c r="J59" s="21">
        <v>0</v>
      </c>
    </row>
    <row r="60" spans="1:10" ht="18.75" x14ac:dyDescent="0.3">
      <c r="A60" s="13" t="s">
        <v>20</v>
      </c>
      <c r="B60" s="63"/>
      <c r="C60" s="63"/>
      <c r="D60" s="63"/>
      <c r="E60" s="63"/>
      <c r="F60" s="22"/>
      <c r="G60" s="21">
        <v>0</v>
      </c>
      <c r="H60" s="24"/>
      <c r="I60" s="22"/>
      <c r="J60" s="21">
        <v>0</v>
      </c>
    </row>
    <row r="61" spans="1:10" ht="18.75" x14ac:dyDescent="0.3">
      <c r="A61" s="7" t="s">
        <v>1</v>
      </c>
      <c r="B61" s="64"/>
      <c r="C61" s="64"/>
      <c r="D61" s="64"/>
      <c r="E61" s="64"/>
      <c r="F61" s="26"/>
      <c r="G61" s="27">
        <f>SUM(G20:G60)</f>
        <v>1196.3962260000003</v>
      </c>
      <c r="H61" s="28"/>
      <c r="I61" s="26"/>
      <c r="J61" s="27">
        <v>0</v>
      </c>
    </row>
    <row r="62" spans="1:10" ht="8.1" customHeight="1" x14ac:dyDescent="0.3">
      <c r="A62" s="49"/>
      <c r="B62" s="60"/>
      <c r="C62" s="60"/>
      <c r="D62" s="60"/>
      <c r="E62" s="60"/>
      <c r="F62" s="50"/>
      <c r="G62" s="51"/>
      <c r="H62" s="52"/>
      <c r="I62" s="53"/>
      <c r="J62" s="51"/>
    </row>
    <row r="63" spans="1:10" ht="18.75" x14ac:dyDescent="0.3">
      <c r="A63" s="48" t="s">
        <v>3</v>
      </c>
      <c r="B63" s="63"/>
      <c r="C63" s="63"/>
      <c r="D63" s="63"/>
      <c r="E63" s="63"/>
      <c r="F63" s="22"/>
      <c r="G63" s="21"/>
      <c r="H63" s="24"/>
      <c r="I63" s="22"/>
      <c r="J63" s="21"/>
    </row>
    <row r="64" spans="1:10" ht="18.75" x14ac:dyDescent="0.3">
      <c r="A64" s="30" t="s">
        <v>8</v>
      </c>
      <c r="B64" s="65"/>
      <c r="C64" s="65"/>
      <c r="D64" s="65"/>
      <c r="E64" s="65"/>
      <c r="F64" s="31">
        <v>0</v>
      </c>
      <c r="G64" s="32"/>
      <c r="H64" s="33"/>
      <c r="I64" s="29">
        <v>0</v>
      </c>
      <c r="J64" s="32"/>
    </row>
    <row r="65" spans="1:10" ht="8.1" customHeight="1" x14ac:dyDescent="0.3">
      <c r="A65" s="49"/>
      <c r="B65" s="60"/>
      <c r="C65" s="60"/>
      <c r="D65" s="60"/>
      <c r="E65" s="60"/>
      <c r="F65" s="50"/>
      <c r="G65" s="51"/>
      <c r="H65" s="52"/>
      <c r="I65" s="53"/>
      <c r="J65" s="51"/>
    </row>
    <row r="66" spans="1:10" ht="18.75" x14ac:dyDescent="0.3">
      <c r="A66" s="48" t="s">
        <v>6</v>
      </c>
      <c r="B66" s="63"/>
      <c r="C66" s="63"/>
      <c r="D66" s="63"/>
      <c r="E66" s="63"/>
      <c r="F66" s="22"/>
      <c r="G66" s="21"/>
      <c r="H66" s="24"/>
      <c r="I66" s="22"/>
      <c r="J66" s="21"/>
    </row>
    <row r="67" spans="1:10" ht="18.75" x14ac:dyDescent="0.3">
      <c r="A67" s="13" t="s">
        <v>12</v>
      </c>
      <c r="B67" s="63"/>
      <c r="C67" s="63"/>
      <c r="D67" s="63"/>
      <c r="E67" s="63"/>
      <c r="F67" s="22">
        <v>124.75</v>
      </c>
      <c r="G67" s="21">
        <v>0</v>
      </c>
      <c r="H67" s="24"/>
      <c r="I67" s="22">
        <v>0</v>
      </c>
      <c r="J67" s="21">
        <v>0</v>
      </c>
    </row>
    <row r="68" spans="1:10" ht="18.75" x14ac:dyDescent="0.3">
      <c r="A68" s="13" t="s">
        <v>18</v>
      </c>
      <c r="B68" s="63"/>
      <c r="C68" s="63"/>
      <c r="D68" s="63"/>
      <c r="E68" s="63"/>
      <c r="F68" s="22">
        <v>0</v>
      </c>
      <c r="G68" s="21"/>
      <c r="H68" s="13"/>
      <c r="I68" s="22">
        <v>0</v>
      </c>
      <c r="J68" s="21">
        <v>0</v>
      </c>
    </row>
    <row r="69" spans="1:10" ht="18.75" x14ac:dyDescent="0.3">
      <c r="A69" s="30" t="s">
        <v>7</v>
      </c>
      <c r="B69" s="65"/>
      <c r="C69" s="65"/>
      <c r="D69" s="65"/>
      <c r="E69" s="65"/>
      <c r="F69" s="35"/>
      <c r="G69" s="54">
        <f>SUM(G61:G68)</f>
        <v>1196.3962260000003</v>
      </c>
      <c r="H69" s="30"/>
      <c r="I69" s="35" t="s">
        <v>64</v>
      </c>
      <c r="J69" s="54">
        <v>2028.33</v>
      </c>
    </row>
    <row r="70" spans="1:10" ht="18.75" x14ac:dyDescent="0.3">
      <c r="A70" s="8"/>
      <c r="B70" s="8"/>
      <c r="C70" s="8"/>
      <c r="D70" s="8"/>
      <c r="E70" s="8"/>
      <c r="F70" s="8"/>
      <c r="G70" s="34"/>
      <c r="H70" s="8"/>
      <c r="I70" s="8"/>
      <c r="J70" s="34"/>
    </row>
    <row r="71" spans="1:10" ht="18.75" x14ac:dyDescent="0.3">
      <c r="A71" s="55"/>
      <c r="B71" s="7"/>
      <c r="C71" s="55"/>
      <c r="G71" s="8"/>
      <c r="H71" s="8"/>
      <c r="I71" s="8"/>
      <c r="J71" s="8"/>
    </row>
    <row r="72" spans="1:10" ht="15.75" x14ac:dyDescent="0.25">
      <c r="A72" s="2"/>
      <c r="B72" s="2"/>
      <c r="C72" s="2"/>
      <c r="D72" s="1"/>
      <c r="E72" s="2"/>
      <c r="F72" s="3"/>
    </row>
    <row r="73" spans="1:10" ht="23.25" x14ac:dyDescent="0.35">
      <c r="G73" s="6"/>
      <c r="I73" s="56" t="s">
        <v>45</v>
      </c>
      <c r="J73" s="57">
        <f>J69-G69</f>
        <v>831.93377399999963</v>
      </c>
    </row>
    <row r="74" spans="1:10" x14ac:dyDescent="0.25">
      <c r="G74" s="6"/>
      <c r="I74" s="6"/>
    </row>
    <row r="75" spans="1:10" x14ac:dyDescent="0.25">
      <c r="G75" s="6"/>
      <c r="I75" s="6"/>
    </row>
    <row r="76" spans="1:10" x14ac:dyDescent="0.25">
      <c r="G76" s="6"/>
      <c r="I76" s="6"/>
    </row>
    <row r="77" spans="1:10" x14ac:dyDescent="0.25">
      <c r="G77" s="6"/>
      <c r="I77" s="6"/>
    </row>
    <row r="78" spans="1:10" x14ac:dyDescent="0.25">
      <c r="G78" s="6"/>
      <c r="I78" s="6"/>
    </row>
    <row r="79" spans="1:10" x14ac:dyDescent="0.25">
      <c r="G79" s="6"/>
      <c r="I79" s="6"/>
    </row>
    <row r="80" spans="1:10" x14ac:dyDescent="0.25">
      <c r="G80" s="6"/>
      <c r="I80" s="6"/>
    </row>
    <row r="81" spans="7:9" x14ac:dyDescent="0.25">
      <c r="G81" s="6"/>
      <c r="I81" s="6"/>
    </row>
  </sheetData>
  <mergeCells count="8">
    <mergeCell ref="F18:G18"/>
    <mergeCell ref="I18:J18"/>
    <mergeCell ref="H1:K1"/>
    <mergeCell ref="B2:F2"/>
    <mergeCell ref="H2:K2"/>
    <mergeCell ref="H3:K3"/>
    <mergeCell ref="H4:K4"/>
    <mergeCell ref="F8:I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5646-227C-4195-B46E-22164D9D716C}">
  <dimension ref="A1:K81"/>
  <sheetViews>
    <sheetView topLeftCell="A23" workbookViewId="0">
      <selection activeCell="B46" sqref="B46"/>
    </sheetView>
  </sheetViews>
  <sheetFormatPr defaultColWidth="9.140625" defaultRowHeight="15" x14ac:dyDescent="0.25"/>
  <cols>
    <col min="1" max="1" width="54.85546875" style="4" customWidth="1"/>
    <col min="2" max="2" width="30.5703125" style="4" customWidth="1"/>
    <col min="3" max="3" width="16.85546875" style="4" customWidth="1"/>
    <col min="4" max="4" width="17.42578125" style="4" customWidth="1"/>
    <col min="5" max="5" width="21.85546875" style="4" bestFit="1" customWidth="1"/>
    <col min="6" max="6" width="20.42578125" style="4" customWidth="1"/>
    <col min="7" max="7" width="22.85546875" style="4" customWidth="1"/>
    <col min="8" max="8" width="9.28515625" style="4" customWidth="1"/>
    <col min="9" max="9" width="14.42578125" style="4" customWidth="1"/>
    <col min="10" max="10" width="21.42578125" style="4" customWidth="1"/>
    <col min="11" max="11" width="11.42578125" style="4" customWidth="1"/>
    <col min="12" max="20" width="9.140625" style="4"/>
    <col min="21" max="21" width="34.42578125" style="4" bestFit="1" customWidth="1"/>
    <col min="22" max="22" width="10.5703125" style="4" bestFit="1" customWidth="1"/>
    <col min="23" max="23" width="13.85546875" style="4" bestFit="1" customWidth="1"/>
    <col min="24" max="24" width="9.140625" style="4"/>
    <col min="25" max="25" width="12.5703125" style="4" bestFit="1" customWidth="1"/>
    <col min="26" max="16384" width="9.140625" style="4"/>
  </cols>
  <sheetData>
    <row r="1" spans="1:11" ht="18.75" x14ac:dyDescent="0.3">
      <c r="A1" s="9"/>
      <c r="B1" s="9"/>
      <c r="C1" s="9"/>
      <c r="D1" s="8"/>
      <c r="E1" s="8"/>
      <c r="F1" s="10"/>
      <c r="G1" s="10" t="s">
        <v>22</v>
      </c>
      <c r="H1" s="109"/>
      <c r="I1" s="109"/>
      <c r="J1" s="109"/>
      <c r="K1" s="109"/>
    </row>
    <row r="2" spans="1:11" ht="31.5" x14ac:dyDescent="0.5">
      <c r="A2" s="11"/>
      <c r="B2" s="108" t="s">
        <v>11</v>
      </c>
      <c r="C2" s="108"/>
      <c r="D2" s="108"/>
      <c r="E2" s="108"/>
      <c r="F2" s="108"/>
      <c r="G2" s="10" t="s">
        <v>0</v>
      </c>
      <c r="H2" s="109" t="s">
        <v>107</v>
      </c>
      <c r="I2" s="109"/>
      <c r="J2" s="109"/>
      <c r="K2" s="109"/>
    </row>
    <row r="3" spans="1:11" ht="18.75" x14ac:dyDescent="0.3">
      <c r="A3" s="12"/>
      <c r="B3" s="12"/>
      <c r="D3" s="12" t="s">
        <v>65</v>
      </c>
      <c r="E3" s="8"/>
      <c r="F3" s="8"/>
      <c r="G3" s="10" t="s">
        <v>39</v>
      </c>
      <c r="H3" s="110" t="s">
        <v>111</v>
      </c>
      <c r="I3" s="110"/>
      <c r="J3" s="110"/>
      <c r="K3" s="110"/>
    </row>
    <row r="4" spans="1:11" ht="18.75" x14ac:dyDescent="0.3">
      <c r="A4" s="61"/>
      <c r="B4" s="12"/>
      <c r="C4" s="12"/>
      <c r="D4" s="8"/>
      <c r="E4" s="8"/>
      <c r="F4" s="8"/>
      <c r="G4" s="10" t="s">
        <v>135</v>
      </c>
      <c r="H4" s="116">
        <v>5983</v>
      </c>
      <c r="I4" s="109"/>
      <c r="J4" s="109"/>
      <c r="K4" s="109"/>
    </row>
    <row r="5" spans="1:11" ht="19.350000000000001" customHeight="1" x14ac:dyDescent="0.3">
      <c r="A5" s="62"/>
      <c r="B5" s="37"/>
      <c r="C5" s="37"/>
      <c r="D5" s="8"/>
      <c r="E5" s="8"/>
      <c r="F5" s="8"/>
      <c r="G5" s="8" t="s">
        <v>136</v>
      </c>
      <c r="H5" s="117">
        <v>4900</v>
      </c>
      <c r="I5" s="75"/>
      <c r="J5" s="75"/>
      <c r="K5" s="75"/>
    </row>
    <row r="6" spans="1:11" ht="19.350000000000001" customHeight="1" x14ac:dyDescent="0.3">
      <c r="B6" s="38"/>
      <c r="C6" s="38"/>
      <c r="D6" s="8"/>
      <c r="E6" s="8"/>
      <c r="F6" s="8"/>
      <c r="G6" s="8"/>
      <c r="H6" s="8"/>
      <c r="I6" s="8"/>
      <c r="J6" s="8"/>
    </row>
    <row r="7" spans="1:11" ht="19.5" thickBot="1" x14ac:dyDescent="0.35">
      <c r="A7" s="7"/>
      <c r="B7" s="43" t="s">
        <v>28</v>
      </c>
      <c r="C7" s="43" t="s">
        <v>29</v>
      </c>
      <c r="D7" s="43" t="s">
        <v>30</v>
      </c>
      <c r="E7" s="7"/>
      <c r="F7" s="7"/>
      <c r="G7" s="7"/>
      <c r="H7" s="7"/>
    </row>
    <row r="8" spans="1:11" ht="18.75" x14ac:dyDescent="0.3">
      <c r="A8" s="13" t="s">
        <v>32</v>
      </c>
      <c r="B8" s="46">
        <v>28216.95</v>
      </c>
      <c r="C8" s="44">
        <v>51</v>
      </c>
      <c r="D8" s="45">
        <f>B8/C8</f>
        <v>553.27352941176468</v>
      </c>
      <c r="E8" s="8"/>
      <c r="F8" s="105" t="s">
        <v>49</v>
      </c>
      <c r="G8" s="106"/>
      <c r="H8" s="106"/>
      <c r="I8" s="107"/>
    </row>
    <row r="9" spans="1:11" ht="18.75" x14ac:dyDescent="0.3">
      <c r="A9" s="13" t="s">
        <v>33</v>
      </c>
      <c r="B9" s="46">
        <v>25793.03</v>
      </c>
      <c r="C9" s="44">
        <v>51</v>
      </c>
      <c r="D9" s="45">
        <f t="shared" ref="D9:D12" si="0">B9/C9</f>
        <v>505.74568627450981</v>
      </c>
      <c r="E9" s="8"/>
      <c r="F9" s="39" t="s">
        <v>26</v>
      </c>
      <c r="G9" s="40"/>
      <c r="H9" s="40"/>
      <c r="I9" s="66">
        <f>J73</f>
        <v>871.06921749999992</v>
      </c>
    </row>
    <row r="10" spans="1:11" ht="18.75" x14ac:dyDescent="0.3">
      <c r="A10" s="13" t="s">
        <v>34</v>
      </c>
      <c r="B10" s="46">
        <v>1403.06</v>
      </c>
      <c r="C10" s="44">
        <v>2</v>
      </c>
      <c r="D10" s="45">
        <f t="shared" si="0"/>
        <v>701.53</v>
      </c>
      <c r="E10" s="8"/>
      <c r="F10" s="39" t="s">
        <v>27</v>
      </c>
      <c r="G10" s="40"/>
      <c r="H10" s="40"/>
      <c r="I10" s="67">
        <f>(I12-I11)/I12</f>
        <v>0.4474341191487613</v>
      </c>
    </row>
    <row r="11" spans="1:11" ht="18.75" x14ac:dyDescent="0.3">
      <c r="A11" s="13" t="s">
        <v>35</v>
      </c>
      <c r="B11" s="46">
        <v>5548.21</v>
      </c>
      <c r="C11" s="44">
        <v>9</v>
      </c>
      <c r="D11" s="45">
        <f t="shared" si="0"/>
        <v>616.46777777777777</v>
      </c>
      <c r="E11" s="8"/>
      <c r="F11" s="39" t="s">
        <v>25</v>
      </c>
      <c r="G11" s="40"/>
      <c r="H11" s="40"/>
      <c r="I11" s="69">
        <f>G61/B14</f>
        <v>1.7646304537718635E-2</v>
      </c>
    </row>
    <row r="12" spans="1:11" ht="19.5" thickBot="1" x14ac:dyDescent="0.35">
      <c r="A12" s="13" t="s">
        <v>36</v>
      </c>
      <c r="B12" s="46"/>
      <c r="C12" s="44"/>
      <c r="D12" s="45" t="e">
        <f t="shared" si="0"/>
        <v>#DIV/0!</v>
      </c>
      <c r="E12" s="8"/>
      <c r="F12" s="41" t="s">
        <v>24</v>
      </c>
      <c r="G12" s="42"/>
      <c r="H12" s="42"/>
      <c r="I12" s="68">
        <f>J69/B14</f>
        <v>3.1935204740716441E-2</v>
      </c>
    </row>
    <row r="13" spans="1:11" ht="8.1" customHeight="1" x14ac:dyDescent="0.3">
      <c r="A13" s="58"/>
      <c r="B13" s="59"/>
      <c r="C13" s="59"/>
      <c r="D13" s="60"/>
      <c r="E13" s="8"/>
      <c r="H13" s="8"/>
    </row>
    <row r="14" spans="1:11" ht="18.75" x14ac:dyDescent="0.3">
      <c r="A14" s="20" t="s">
        <v>9</v>
      </c>
      <c r="B14" s="46">
        <f>SUM(B8:B12)</f>
        <v>60961.249999999993</v>
      </c>
      <c r="C14" s="44"/>
      <c r="D14" s="47"/>
      <c r="E14" s="8"/>
      <c r="F14" s="8"/>
      <c r="H14" s="8"/>
    </row>
    <row r="15" spans="1:11" ht="18.75" x14ac:dyDescent="0.3">
      <c r="A15" s="20" t="s">
        <v>31</v>
      </c>
      <c r="B15" s="44"/>
      <c r="C15" s="44">
        <f>SUM(C8:C12)</f>
        <v>113</v>
      </c>
      <c r="D15" s="44"/>
      <c r="E15" s="8"/>
      <c r="F15" s="8"/>
      <c r="H15" s="8"/>
    </row>
    <row r="16" spans="1:11" ht="18.75" x14ac:dyDescent="0.3">
      <c r="A16" s="20" t="s">
        <v>41</v>
      </c>
      <c r="B16" s="44"/>
      <c r="C16" s="44"/>
      <c r="D16" s="46">
        <f>B14/C15</f>
        <v>539.48008849557516</v>
      </c>
      <c r="E16" s="8"/>
      <c r="F16" s="8"/>
      <c r="H16" s="8"/>
    </row>
    <row r="17" spans="1:10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8.75" x14ac:dyDescent="0.3">
      <c r="A18" s="8"/>
      <c r="B18" s="8"/>
      <c r="C18" s="8"/>
      <c r="D18" s="8"/>
      <c r="E18" s="8"/>
      <c r="F18" s="103" t="s">
        <v>47</v>
      </c>
      <c r="G18" s="104"/>
      <c r="H18" s="8"/>
      <c r="I18" s="103" t="s">
        <v>4</v>
      </c>
      <c r="J18" s="104"/>
    </row>
    <row r="19" spans="1:10" s="5" customFormat="1" ht="18.75" x14ac:dyDescent="0.3">
      <c r="A19" s="14"/>
      <c r="F19" s="36" t="s">
        <v>21</v>
      </c>
      <c r="G19" s="15" t="s">
        <v>48</v>
      </c>
      <c r="H19" s="16"/>
      <c r="I19" s="17" t="s">
        <v>21</v>
      </c>
      <c r="J19" s="15" t="s">
        <v>48</v>
      </c>
    </row>
    <row r="20" spans="1:10" ht="18.75" x14ac:dyDescent="0.3">
      <c r="A20" s="13" t="s">
        <v>2</v>
      </c>
      <c r="B20" s="63"/>
      <c r="C20" s="63"/>
      <c r="D20" s="63"/>
      <c r="E20" s="63"/>
      <c r="F20" s="18">
        <v>2.5000000000000001E-3</v>
      </c>
      <c r="G20" s="19">
        <f>SUM(B8+B9+B10)*F20</f>
        <v>138.53259999999997</v>
      </c>
      <c r="H20" s="20"/>
      <c r="I20" s="18">
        <v>0</v>
      </c>
      <c r="J20" s="21">
        <f>SUM(B8+B9+B10)*I20</f>
        <v>0</v>
      </c>
    </row>
    <row r="21" spans="1:10" ht="18.75" customHeight="1" x14ac:dyDescent="0.3">
      <c r="A21" s="13" t="s">
        <v>42</v>
      </c>
      <c r="B21" s="63"/>
      <c r="C21" s="63"/>
      <c r="D21" s="63"/>
      <c r="E21" s="63"/>
      <c r="F21" s="18">
        <v>5.0000000000000001E-3</v>
      </c>
      <c r="G21" s="21">
        <f>B11*F21</f>
        <v>27.741050000000001</v>
      </c>
      <c r="H21" s="24"/>
      <c r="I21" s="18">
        <v>0</v>
      </c>
      <c r="J21" s="21">
        <f>B11*I21</f>
        <v>0</v>
      </c>
    </row>
    <row r="22" spans="1:10" ht="18.75" customHeight="1" x14ac:dyDescent="0.3">
      <c r="A22" s="13"/>
      <c r="B22" s="43" t="s">
        <v>32</v>
      </c>
      <c r="C22" s="43" t="s">
        <v>33</v>
      </c>
      <c r="D22" s="43" t="s">
        <v>34</v>
      </c>
      <c r="E22" s="43" t="s">
        <v>46</v>
      </c>
      <c r="F22" s="18"/>
      <c r="G22" s="21"/>
      <c r="H22" s="24"/>
      <c r="I22" s="18"/>
      <c r="J22" s="21"/>
    </row>
    <row r="23" spans="1:10" ht="18.75" customHeight="1" x14ac:dyDescent="0.3">
      <c r="A23" s="13" t="s">
        <v>50</v>
      </c>
      <c r="B23" s="63">
        <f>C8</f>
        <v>51</v>
      </c>
      <c r="C23" s="63">
        <f>C9</f>
        <v>51</v>
      </c>
      <c r="D23" s="63">
        <f>C10</f>
        <v>2</v>
      </c>
      <c r="E23" s="63"/>
      <c r="F23" s="22">
        <v>0.12</v>
      </c>
      <c r="G23" s="21">
        <f>F23*(B23+C23+D23)</f>
        <v>12.48</v>
      </c>
      <c r="H23" s="24"/>
      <c r="I23" s="22">
        <v>0</v>
      </c>
      <c r="J23" s="21">
        <f>I23*(B23+C23+D23)</f>
        <v>0</v>
      </c>
    </row>
    <row r="24" spans="1:10" ht="18.75" customHeight="1" x14ac:dyDescent="0.3">
      <c r="A24" s="13" t="s">
        <v>51</v>
      </c>
      <c r="B24" s="63"/>
      <c r="C24" s="63"/>
      <c r="D24" s="63"/>
      <c r="E24" s="63">
        <f>C11</f>
        <v>9</v>
      </c>
      <c r="F24" s="22">
        <v>0.12</v>
      </c>
      <c r="G24" s="21">
        <f>F24*E24</f>
        <v>1.08</v>
      </c>
      <c r="H24" s="24"/>
      <c r="I24" s="22">
        <v>0</v>
      </c>
      <c r="J24" s="21">
        <f>I24*E24</f>
        <v>0</v>
      </c>
    </row>
    <row r="25" spans="1:10" ht="18.75" customHeight="1" x14ac:dyDescent="0.3">
      <c r="A25" s="13" t="s">
        <v>17</v>
      </c>
      <c r="B25" s="63"/>
      <c r="C25" s="63"/>
      <c r="D25" s="63"/>
      <c r="E25" s="63"/>
      <c r="F25" s="22">
        <v>0</v>
      </c>
      <c r="G25" s="21">
        <f>F25*(C8+C9+C10)</f>
        <v>0</v>
      </c>
      <c r="H25" s="24"/>
      <c r="I25" s="22">
        <v>0</v>
      </c>
      <c r="J25" s="21">
        <f>I25*E25</f>
        <v>0</v>
      </c>
    </row>
    <row r="26" spans="1:10" ht="18.75" x14ac:dyDescent="0.3">
      <c r="A26" s="13" t="s">
        <v>52</v>
      </c>
      <c r="B26" s="63"/>
      <c r="C26" s="63"/>
      <c r="D26" s="63"/>
      <c r="E26" s="63"/>
      <c r="F26" s="22">
        <v>0</v>
      </c>
      <c r="G26" s="21">
        <f>F26*C11</f>
        <v>0</v>
      </c>
      <c r="H26" s="13"/>
      <c r="I26" s="22">
        <v>0</v>
      </c>
      <c r="J26" s="21">
        <f>I26*C11</f>
        <v>0</v>
      </c>
    </row>
    <row r="27" spans="1:10" ht="18.75" x14ac:dyDescent="0.3">
      <c r="A27" s="13" t="s">
        <v>14</v>
      </c>
      <c r="B27" s="63"/>
      <c r="C27" s="63"/>
      <c r="D27" s="63"/>
      <c r="E27" s="63"/>
      <c r="F27" s="22">
        <v>0.1</v>
      </c>
      <c r="G27" s="21">
        <f>F27*25</f>
        <v>2.5</v>
      </c>
      <c r="H27" s="24"/>
      <c r="I27" s="22">
        <v>0</v>
      </c>
      <c r="J27" s="21">
        <f>I27*25</f>
        <v>0</v>
      </c>
    </row>
    <row r="28" spans="1:10" ht="18.75" x14ac:dyDescent="0.3">
      <c r="A28" s="13" t="s">
        <v>23</v>
      </c>
      <c r="B28" s="63"/>
      <c r="C28" s="63"/>
      <c r="D28" s="63"/>
      <c r="E28" s="63"/>
      <c r="F28" s="22">
        <v>15</v>
      </c>
      <c r="G28" s="21">
        <f>F28</f>
        <v>15</v>
      </c>
      <c r="H28" s="24"/>
      <c r="I28" s="22">
        <v>0</v>
      </c>
      <c r="J28" s="21">
        <f>I28</f>
        <v>0</v>
      </c>
    </row>
    <row r="29" spans="1:10" ht="18.75" x14ac:dyDescent="0.3">
      <c r="A29" s="13" t="s">
        <v>16</v>
      </c>
      <c r="B29" s="63"/>
      <c r="C29" s="63"/>
      <c r="D29" s="63"/>
      <c r="E29" s="63"/>
      <c r="F29" s="22">
        <v>3.42</v>
      </c>
      <c r="G29" s="21">
        <f>F29</f>
        <v>3.42</v>
      </c>
      <c r="H29" s="24"/>
      <c r="I29" s="22">
        <v>0</v>
      </c>
      <c r="J29" s="21">
        <f>I29</f>
        <v>0</v>
      </c>
    </row>
    <row r="30" spans="1:10" ht="18.75" x14ac:dyDescent="0.3">
      <c r="A30" s="13" t="s">
        <v>5</v>
      </c>
      <c r="B30" s="63"/>
      <c r="C30" s="63"/>
      <c r="D30" s="63"/>
      <c r="E30" s="63"/>
      <c r="F30" s="22">
        <v>0.12</v>
      </c>
      <c r="G30" s="21">
        <f>F30*10</f>
        <v>1.2</v>
      </c>
      <c r="H30" s="24"/>
      <c r="I30" s="22">
        <v>0</v>
      </c>
      <c r="J30" s="21">
        <v>0</v>
      </c>
    </row>
    <row r="31" spans="1:10" ht="18.75" x14ac:dyDescent="0.3">
      <c r="A31" s="13" t="s">
        <v>13</v>
      </c>
      <c r="B31" s="63"/>
      <c r="C31" s="63"/>
      <c r="D31" s="63"/>
      <c r="E31" s="63"/>
      <c r="F31" s="23">
        <v>0</v>
      </c>
      <c r="G31" s="21">
        <v>0</v>
      </c>
      <c r="H31" s="24"/>
      <c r="I31" s="22">
        <v>0</v>
      </c>
      <c r="J31" s="21">
        <v>0</v>
      </c>
    </row>
    <row r="32" spans="1:10" ht="8.1" customHeight="1" x14ac:dyDescent="0.3">
      <c r="A32" s="49"/>
      <c r="B32" s="60"/>
      <c r="C32" s="60"/>
      <c r="D32" s="60"/>
      <c r="E32" s="60"/>
      <c r="F32" s="50"/>
      <c r="G32" s="51"/>
      <c r="H32" s="52"/>
      <c r="I32" s="53"/>
      <c r="J32" s="51"/>
    </row>
    <row r="33" spans="1:10" ht="18.75" x14ac:dyDescent="0.3">
      <c r="A33" s="48" t="s">
        <v>37</v>
      </c>
      <c r="B33" s="63"/>
      <c r="C33" s="63"/>
      <c r="D33" s="63"/>
      <c r="E33" s="63"/>
      <c r="F33" s="23"/>
      <c r="G33" s="21"/>
      <c r="H33" s="24"/>
      <c r="I33" s="22"/>
      <c r="J33" s="21"/>
    </row>
    <row r="34" spans="1:10" ht="18.75" x14ac:dyDescent="0.3">
      <c r="A34" s="119" t="s">
        <v>66</v>
      </c>
      <c r="B34" s="120" t="s">
        <v>137</v>
      </c>
      <c r="C34" s="120"/>
      <c r="D34" s="120"/>
      <c r="E34" s="120"/>
      <c r="F34" s="121"/>
      <c r="G34" s="122">
        <f>B8*0.02</f>
        <v>564.33900000000006</v>
      </c>
      <c r="H34" s="24"/>
      <c r="I34" s="22"/>
      <c r="J34" s="21"/>
    </row>
    <row r="35" spans="1:10" ht="18.75" x14ac:dyDescent="0.3">
      <c r="A35" s="119" t="s">
        <v>67</v>
      </c>
      <c r="B35" s="120" t="s">
        <v>138</v>
      </c>
      <c r="C35" s="120"/>
      <c r="D35" s="120"/>
      <c r="E35" s="120"/>
      <c r="F35" s="123"/>
      <c r="G35" s="122">
        <f>B9*0.004</f>
        <v>103.17211999999999</v>
      </c>
      <c r="H35" s="24"/>
      <c r="I35" s="22"/>
      <c r="J35" s="21">
        <v>0</v>
      </c>
    </row>
    <row r="36" spans="1:10" ht="18.75" x14ac:dyDescent="0.3">
      <c r="A36" s="119" t="s">
        <v>68</v>
      </c>
      <c r="B36" s="120" t="s">
        <v>138</v>
      </c>
      <c r="C36" s="120"/>
      <c r="D36" s="120"/>
      <c r="E36" s="120"/>
      <c r="F36" s="123"/>
      <c r="G36" s="122">
        <f>B10*0.004</f>
        <v>5.6122399999999999</v>
      </c>
      <c r="H36" s="24"/>
      <c r="I36" s="22"/>
      <c r="J36" s="21"/>
    </row>
    <row r="37" spans="1:10" ht="18.75" x14ac:dyDescent="0.3">
      <c r="A37" s="119" t="s">
        <v>69</v>
      </c>
      <c r="B37" s="120" t="s">
        <v>138</v>
      </c>
      <c r="C37" s="120"/>
      <c r="D37" s="120"/>
      <c r="E37" s="120"/>
      <c r="F37" s="123"/>
      <c r="G37" s="122">
        <f>B11*0.004</f>
        <v>22.19284</v>
      </c>
      <c r="H37" s="24"/>
      <c r="I37" s="22"/>
      <c r="J37" s="21"/>
    </row>
    <row r="38" spans="1:10" ht="18.75" x14ac:dyDescent="0.3">
      <c r="A38" s="13"/>
      <c r="B38" s="74" t="s">
        <v>72</v>
      </c>
      <c r="C38" s="63"/>
      <c r="D38" s="63"/>
      <c r="E38" s="63"/>
      <c r="G38" s="21"/>
      <c r="H38" s="24"/>
      <c r="I38" s="22"/>
      <c r="J38" s="21"/>
    </row>
    <row r="39" spans="1:10" ht="18.75" x14ac:dyDescent="0.3">
      <c r="A39" s="13" t="s">
        <v>60</v>
      </c>
      <c r="B39" s="46">
        <f>B8</f>
        <v>28216.95</v>
      </c>
      <c r="C39" s="63"/>
      <c r="D39" s="63"/>
      <c r="E39" s="63"/>
      <c r="F39" s="72">
        <v>1.4E-3</v>
      </c>
      <c r="G39" s="21">
        <f t="shared" ref="G39:G45" si="1">F39*B39</f>
        <v>39.503729999999997</v>
      </c>
      <c r="H39" s="24"/>
      <c r="I39" s="25"/>
      <c r="J39" s="21">
        <f>F39+C39+D39+E39</f>
        <v>1.4E-3</v>
      </c>
    </row>
    <row r="40" spans="1:10" ht="18.75" x14ac:dyDescent="0.3">
      <c r="A40" s="13" t="s">
        <v>61</v>
      </c>
      <c r="B40" s="6"/>
      <c r="C40" s="63"/>
      <c r="D40" s="63"/>
      <c r="E40" s="63"/>
      <c r="F40" s="72">
        <v>1.2999999999999999E-3</v>
      </c>
      <c r="G40" s="21">
        <f t="shared" si="1"/>
        <v>0</v>
      </c>
      <c r="H40" s="24"/>
      <c r="I40" s="25"/>
      <c r="J40" s="21">
        <f t="shared" ref="J40:J45" si="2">F40+C40+D40+E40</f>
        <v>1.2999999999999999E-3</v>
      </c>
    </row>
    <row r="41" spans="1:10" ht="18.75" x14ac:dyDescent="0.3">
      <c r="A41" s="13" t="s">
        <v>56</v>
      </c>
      <c r="B41" s="46">
        <f>B9</f>
        <v>25793.03</v>
      </c>
      <c r="C41" s="63"/>
      <c r="D41" s="63"/>
      <c r="E41" s="63"/>
      <c r="F41" s="71">
        <v>1.4E-3</v>
      </c>
      <c r="G41" s="21">
        <f t="shared" si="1"/>
        <v>36.110242</v>
      </c>
      <c r="H41" s="24"/>
      <c r="I41" s="25"/>
      <c r="J41" s="21">
        <f t="shared" si="2"/>
        <v>1.4E-3</v>
      </c>
    </row>
    <row r="42" spans="1:10" ht="18.75" x14ac:dyDescent="0.3">
      <c r="A42" s="13" t="s">
        <v>57</v>
      </c>
      <c r="B42" s="46"/>
      <c r="C42" s="63"/>
      <c r="D42" s="63"/>
      <c r="E42" s="63"/>
      <c r="F42" s="71">
        <v>1E-4</v>
      </c>
      <c r="G42" s="21">
        <f t="shared" si="1"/>
        <v>0</v>
      </c>
      <c r="H42" s="24"/>
      <c r="I42" s="25"/>
      <c r="J42" s="21">
        <f t="shared" si="2"/>
        <v>1E-4</v>
      </c>
    </row>
    <row r="43" spans="1:10" ht="18.75" x14ac:dyDescent="0.3">
      <c r="A43" s="13" t="s">
        <v>58</v>
      </c>
      <c r="B43" s="46">
        <f>B10</f>
        <v>1403.06</v>
      </c>
      <c r="C43" s="63"/>
      <c r="D43" s="63"/>
      <c r="E43" s="63"/>
      <c r="F43" s="71">
        <v>1.4E-3</v>
      </c>
      <c r="G43" s="21">
        <f t="shared" si="1"/>
        <v>1.9642839999999999</v>
      </c>
      <c r="H43" s="24"/>
      <c r="I43" s="25"/>
      <c r="J43" s="21">
        <f t="shared" si="2"/>
        <v>1.4E-3</v>
      </c>
    </row>
    <row r="44" spans="1:10" ht="18.75" x14ac:dyDescent="0.3">
      <c r="A44" s="13" t="s">
        <v>59</v>
      </c>
      <c r="B44" s="46">
        <f>B11</f>
        <v>5548.21</v>
      </c>
      <c r="C44" s="63"/>
      <c r="D44" s="63"/>
      <c r="E44" s="63"/>
      <c r="F44" s="71">
        <v>1.65E-3</v>
      </c>
      <c r="G44" s="21">
        <f t="shared" si="1"/>
        <v>9.1545465000000004</v>
      </c>
      <c r="H44" s="24"/>
      <c r="I44" s="25"/>
      <c r="J44" s="21">
        <f t="shared" si="2"/>
        <v>1.65E-3</v>
      </c>
    </row>
    <row r="45" spans="1:10" ht="18.75" x14ac:dyDescent="0.3">
      <c r="A45" s="13" t="s">
        <v>63</v>
      </c>
      <c r="B45" s="46">
        <f>B44</f>
        <v>5548.21</v>
      </c>
      <c r="C45" s="63"/>
      <c r="D45" s="63"/>
      <c r="E45" s="63"/>
      <c r="F45" s="71">
        <v>3.0000000000000001E-3</v>
      </c>
      <c r="G45" s="21">
        <f t="shared" si="1"/>
        <v>16.644629999999999</v>
      </c>
      <c r="H45" s="24"/>
      <c r="I45" s="25"/>
      <c r="J45" s="21">
        <f t="shared" si="2"/>
        <v>3.0000000000000001E-3</v>
      </c>
    </row>
    <row r="46" spans="1:10" ht="18.75" x14ac:dyDescent="0.3">
      <c r="A46" s="13" t="s">
        <v>55</v>
      </c>
      <c r="B46" s="63"/>
      <c r="C46" s="63"/>
      <c r="D46" s="63"/>
      <c r="E46" s="63"/>
      <c r="F46" s="25"/>
      <c r="G46" s="21">
        <f>B12*0.0014</f>
        <v>0</v>
      </c>
      <c r="H46" s="24"/>
      <c r="I46" s="25"/>
      <c r="J46" s="21">
        <v>0</v>
      </c>
    </row>
    <row r="47" spans="1:10" ht="18.75" x14ac:dyDescent="0.3">
      <c r="A47" s="13" t="s">
        <v>62</v>
      </c>
      <c r="B47" s="63"/>
      <c r="C47" s="63"/>
      <c r="D47" s="63"/>
      <c r="E47" s="63"/>
      <c r="F47" s="25"/>
      <c r="G47" s="21">
        <f>C15*0.0195</f>
        <v>2.2035</v>
      </c>
      <c r="H47" s="24"/>
      <c r="I47" s="25"/>
      <c r="J47" s="21">
        <v>0</v>
      </c>
    </row>
    <row r="48" spans="1:10" ht="18.75" x14ac:dyDescent="0.3">
      <c r="A48" s="13" t="s">
        <v>15</v>
      </c>
      <c r="B48" s="63"/>
      <c r="C48" s="63"/>
      <c r="D48" s="63"/>
      <c r="E48" s="63"/>
      <c r="F48" s="22"/>
      <c r="G48" s="21">
        <v>7.4</v>
      </c>
      <c r="H48" s="24"/>
      <c r="I48" s="22"/>
      <c r="J48" s="21">
        <v>0</v>
      </c>
    </row>
    <row r="49" spans="1:10" ht="18.75" x14ac:dyDescent="0.3">
      <c r="A49" s="13" t="s">
        <v>10</v>
      </c>
      <c r="B49" s="63"/>
      <c r="C49" s="63"/>
      <c r="D49" s="63"/>
      <c r="E49" s="63"/>
      <c r="F49" s="22"/>
      <c r="G49" s="21">
        <v>5.74</v>
      </c>
      <c r="H49" s="24"/>
      <c r="I49" s="22"/>
      <c r="J49" s="21">
        <v>0</v>
      </c>
    </row>
    <row r="50" spans="1:10" ht="8.1" customHeight="1" x14ac:dyDescent="0.3">
      <c r="A50" s="49"/>
      <c r="B50" s="60"/>
      <c r="C50" s="60"/>
      <c r="D50" s="60"/>
      <c r="E50" s="60"/>
      <c r="F50" s="53"/>
      <c r="G50" s="51"/>
      <c r="H50" s="52"/>
      <c r="I50" s="53"/>
      <c r="J50" s="51"/>
    </row>
    <row r="51" spans="1:10" ht="18.75" x14ac:dyDescent="0.3">
      <c r="A51" s="48" t="s">
        <v>38</v>
      </c>
      <c r="B51" s="63"/>
      <c r="C51" s="63"/>
      <c r="D51" s="63"/>
      <c r="E51" s="63"/>
      <c r="F51" s="22"/>
      <c r="G51" s="21"/>
      <c r="H51" s="24"/>
      <c r="I51" s="22"/>
      <c r="J51" s="21"/>
    </row>
    <row r="52" spans="1:10" ht="18.75" x14ac:dyDescent="0.3">
      <c r="A52" s="70" t="s">
        <v>40</v>
      </c>
      <c r="B52" s="63"/>
      <c r="C52" s="63"/>
      <c r="D52" s="63"/>
      <c r="E52" s="63"/>
      <c r="F52" s="22"/>
      <c r="G52" s="21">
        <v>0</v>
      </c>
      <c r="H52" s="24"/>
      <c r="I52" s="22"/>
      <c r="J52" s="21">
        <v>0</v>
      </c>
    </row>
    <row r="53" spans="1:10" ht="18.75" x14ac:dyDescent="0.3">
      <c r="A53" s="13" t="s">
        <v>70</v>
      </c>
      <c r="B53" s="63"/>
      <c r="C53" s="63"/>
      <c r="D53" s="63"/>
      <c r="E53" s="63"/>
      <c r="F53" s="22"/>
      <c r="G53" s="21">
        <v>40</v>
      </c>
      <c r="H53" s="24"/>
      <c r="I53" s="22"/>
      <c r="J53" s="21"/>
    </row>
    <row r="54" spans="1:10" ht="18.75" x14ac:dyDescent="0.3">
      <c r="A54" s="13" t="s">
        <v>71</v>
      </c>
      <c r="B54" s="63"/>
      <c r="C54" s="63"/>
      <c r="D54" s="63"/>
      <c r="E54" s="63"/>
      <c r="F54" s="22">
        <v>0.1</v>
      </c>
      <c r="G54" s="21">
        <f>F54*C15</f>
        <v>11.3</v>
      </c>
      <c r="H54" s="24"/>
      <c r="I54" s="22"/>
      <c r="J54" s="21"/>
    </row>
    <row r="55" spans="1:10" ht="18.75" x14ac:dyDescent="0.3">
      <c r="A55" s="13" t="s">
        <v>53</v>
      </c>
      <c r="B55" s="63"/>
      <c r="C55" s="63"/>
      <c r="D55" s="63"/>
      <c r="E55" s="63"/>
      <c r="F55" s="22">
        <v>0</v>
      </c>
      <c r="G55" s="21">
        <v>0</v>
      </c>
      <c r="H55" s="24"/>
      <c r="I55" s="22"/>
      <c r="J55" s="21">
        <v>0</v>
      </c>
    </row>
    <row r="56" spans="1:10" ht="18.75" x14ac:dyDescent="0.3">
      <c r="A56" s="13" t="s">
        <v>54</v>
      </c>
      <c r="B56" s="63"/>
      <c r="C56" s="63"/>
      <c r="D56" s="63"/>
      <c r="E56" s="63"/>
      <c r="F56" s="22">
        <v>0</v>
      </c>
      <c r="G56" s="21">
        <f>SUM(B23+C23+D23+E23)*F56</f>
        <v>0</v>
      </c>
      <c r="H56" s="24"/>
      <c r="I56" s="22"/>
      <c r="J56" s="21">
        <f>SUM(B23+C23+D23+E23)*I56</f>
        <v>0</v>
      </c>
    </row>
    <row r="57" spans="1:10" ht="18.75" x14ac:dyDescent="0.3">
      <c r="A57" s="13" t="s">
        <v>43</v>
      </c>
      <c r="B57" s="63"/>
      <c r="C57" s="63"/>
      <c r="D57" s="63"/>
      <c r="E57" s="63"/>
      <c r="F57" s="22"/>
      <c r="G57" s="21">
        <v>4.95</v>
      </c>
      <c r="H57" s="24"/>
      <c r="I57" s="22"/>
      <c r="J57" s="21">
        <v>0</v>
      </c>
    </row>
    <row r="58" spans="1:10" ht="18.75" x14ac:dyDescent="0.3">
      <c r="A58" s="13" t="s">
        <v>44</v>
      </c>
      <c r="B58" s="63"/>
      <c r="C58" s="63"/>
      <c r="D58" s="63"/>
      <c r="E58" s="63"/>
      <c r="F58" s="22"/>
      <c r="G58" s="21">
        <v>3.5</v>
      </c>
      <c r="H58" s="24"/>
      <c r="I58" s="22"/>
      <c r="J58" s="21">
        <v>0</v>
      </c>
    </row>
    <row r="59" spans="1:10" ht="18.75" x14ac:dyDescent="0.3">
      <c r="A59" s="13" t="s">
        <v>19</v>
      </c>
      <c r="B59" s="63"/>
      <c r="C59" s="63"/>
      <c r="D59" s="63"/>
      <c r="E59" s="63"/>
      <c r="F59" s="22">
        <v>19.95</v>
      </c>
      <c r="G59" s="21">
        <v>0</v>
      </c>
      <c r="H59" s="24"/>
      <c r="I59" s="22"/>
      <c r="J59" s="21">
        <v>0</v>
      </c>
    </row>
    <row r="60" spans="1:10" ht="18.75" x14ac:dyDescent="0.3">
      <c r="A60" s="13" t="s">
        <v>20</v>
      </c>
      <c r="B60" s="63"/>
      <c r="C60" s="63"/>
      <c r="D60" s="63"/>
      <c r="E60" s="63"/>
      <c r="F60" s="22"/>
      <c r="G60" s="21">
        <v>0</v>
      </c>
      <c r="H60" s="24"/>
      <c r="I60" s="22"/>
      <c r="J60" s="21">
        <v>0</v>
      </c>
    </row>
    <row r="61" spans="1:10" ht="18.75" x14ac:dyDescent="0.3">
      <c r="A61" s="7" t="s">
        <v>1</v>
      </c>
      <c r="B61" s="64"/>
      <c r="C61" s="64"/>
      <c r="D61" s="64"/>
      <c r="E61" s="64"/>
      <c r="F61" s="26"/>
      <c r="G61" s="27">
        <f>SUM(G20:G60)</f>
        <v>1075.7407825</v>
      </c>
      <c r="H61" s="28"/>
      <c r="I61" s="26"/>
      <c r="J61" s="27">
        <v>0</v>
      </c>
    </row>
    <row r="62" spans="1:10" ht="8.1" customHeight="1" x14ac:dyDescent="0.3">
      <c r="A62" s="49"/>
      <c r="B62" s="60"/>
      <c r="C62" s="60"/>
      <c r="D62" s="60"/>
      <c r="E62" s="60"/>
      <c r="F62" s="50"/>
      <c r="G62" s="51"/>
      <c r="H62" s="52"/>
      <c r="I62" s="53"/>
      <c r="J62" s="51"/>
    </row>
    <row r="63" spans="1:10" ht="18.75" x14ac:dyDescent="0.3">
      <c r="A63" s="48" t="s">
        <v>3</v>
      </c>
      <c r="B63" s="63"/>
      <c r="C63" s="63"/>
      <c r="D63" s="63"/>
      <c r="E63" s="63"/>
      <c r="F63" s="22"/>
      <c r="G63" s="21"/>
      <c r="H63" s="24"/>
      <c r="I63" s="22"/>
      <c r="J63" s="21"/>
    </row>
    <row r="64" spans="1:10" ht="18.75" x14ac:dyDescent="0.3">
      <c r="A64" s="30" t="s">
        <v>8</v>
      </c>
      <c r="B64" s="65"/>
      <c r="C64" s="65"/>
      <c r="D64" s="65"/>
      <c r="E64" s="65"/>
      <c r="F64" s="31">
        <v>0</v>
      </c>
      <c r="G64" s="32"/>
      <c r="H64" s="33"/>
      <c r="I64" s="29">
        <v>0</v>
      </c>
      <c r="J64" s="32"/>
    </row>
    <row r="65" spans="1:10" ht="8.1" customHeight="1" x14ac:dyDescent="0.3">
      <c r="A65" s="49"/>
      <c r="B65" s="60"/>
      <c r="C65" s="60"/>
      <c r="D65" s="60"/>
      <c r="E65" s="60"/>
      <c r="F65" s="50"/>
      <c r="G65" s="51"/>
      <c r="H65" s="52"/>
      <c r="I65" s="53"/>
      <c r="J65" s="51"/>
    </row>
    <row r="66" spans="1:10" ht="18.75" x14ac:dyDescent="0.3">
      <c r="A66" s="48" t="s">
        <v>6</v>
      </c>
      <c r="B66" s="63"/>
      <c r="C66" s="63"/>
      <c r="D66" s="63"/>
      <c r="E66" s="63"/>
      <c r="F66" s="22"/>
      <c r="G66" s="21"/>
      <c r="H66" s="24"/>
      <c r="I66" s="22"/>
      <c r="J66" s="21"/>
    </row>
    <row r="67" spans="1:10" ht="18.75" x14ac:dyDescent="0.3">
      <c r="A67" s="13" t="s">
        <v>12</v>
      </c>
      <c r="B67" s="63"/>
      <c r="C67" s="63"/>
      <c r="D67" s="63"/>
      <c r="E67" s="63"/>
      <c r="F67" s="22">
        <v>124.75</v>
      </c>
      <c r="G67" s="21">
        <v>0</v>
      </c>
      <c r="H67" s="24"/>
      <c r="I67" s="22">
        <v>0</v>
      </c>
      <c r="J67" s="21">
        <v>0</v>
      </c>
    </row>
    <row r="68" spans="1:10" ht="18.75" x14ac:dyDescent="0.3">
      <c r="A68" s="13" t="s">
        <v>18</v>
      </c>
      <c r="B68" s="63"/>
      <c r="C68" s="63"/>
      <c r="D68" s="63"/>
      <c r="E68" s="63"/>
      <c r="F68" s="22">
        <v>0</v>
      </c>
      <c r="G68" s="21"/>
      <c r="H68" s="13"/>
      <c r="I68" s="22">
        <v>0</v>
      </c>
      <c r="J68" s="21">
        <v>0</v>
      </c>
    </row>
    <row r="69" spans="1:10" ht="18.75" x14ac:dyDescent="0.3">
      <c r="A69" s="30" t="s">
        <v>7</v>
      </c>
      <c r="B69" s="65"/>
      <c r="C69" s="65"/>
      <c r="D69" s="65"/>
      <c r="E69" s="65"/>
      <c r="F69" s="35"/>
      <c r="G69" s="54">
        <f>SUM(G61:G68)</f>
        <v>1075.7407825</v>
      </c>
      <c r="H69" s="30"/>
      <c r="I69" s="35" t="s">
        <v>64</v>
      </c>
      <c r="J69" s="54">
        <v>1946.81</v>
      </c>
    </row>
    <row r="70" spans="1:10" ht="18.75" x14ac:dyDescent="0.3">
      <c r="A70" s="8"/>
      <c r="B70" s="8"/>
      <c r="C70" s="8"/>
      <c r="D70" s="8"/>
      <c r="E70" s="8"/>
      <c r="F70" s="8"/>
      <c r="G70" s="34"/>
      <c r="H70" s="8"/>
      <c r="I70" s="8"/>
      <c r="J70" s="34"/>
    </row>
    <row r="71" spans="1:10" ht="18.75" x14ac:dyDescent="0.3">
      <c r="A71" s="55"/>
      <c r="B71" s="7"/>
      <c r="C71" s="55"/>
      <c r="G71" s="8"/>
      <c r="H71" s="8"/>
      <c r="I71" s="8"/>
      <c r="J71" s="8"/>
    </row>
    <row r="72" spans="1:10" ht="15.75" x14ac:dyDescent="0.25">
      <c r="A72" s="2"/>
      <c r="B72" s="2"/>
      <c r="C72" s="2"/>
      <c r="D72" s="1"/>
      <c r="E72" s="2"/>
      <c r="F72" s="3"/>
    </row>
    <row r="73" spans="1:10" ht="23.25" x14ac:dyDescent="0.35">
      <c r="G73" s="6"/>
      <c r="I73" s="56" t="s">
        <v>45</v>
      </c>
      <c r="J73" s="57">
        <f>J69-G69</f>
        <v>871.06921749999992</v>
      </c>
    </row>
    <row r="74" spans="1:10" x14ac:dyDescent="0.25">
      <c r="G74" s="6"/>
      <c r="I74" s="6"/>
    </row>
    <row r="75" spans="1:10" x14ac:dyDescent="0.25">
      <c r="G75" s="6"/>
      <c r="I75" s="6"/>
    </row>
    <row r="76" spans="1:10" x14ac:dyDescent="0.25">
      <c r="G76" s="6"/>
      <c r="I76" s="6"/>
    </row>
    <row r="77" spans="1:10" x14ac:dyDescent="0.25">
      <c r="G77" s="6"/>
      <c r="I77" s="6"/>
    </row>
    <row r="78" spans="1:10" x14ac:dyDescent="0.25">
      <c r="G78" s="6"/>
      <c r="I78" s="6"/>
    </row>
    <row r="79" spans="1:10" x14ac:dyDescent="0.25">
      <c r="G79" s="6"/>
      <c r="I79" s="6"/>
    </row>
    <row r="80" spans="1:10" x14ac:dyDescent="0.25">
      <c r="G80" s="6"/>
      <c r="I80" s="6"/>
    </row>
    <row r="81" spans="7:9" x14ac:dyDescent="0.25">
      <c r="G81" s="6"/>
      <c r="I81" s="6"/>
    </row>
  </sheetData>
  <mergeCells count="8">
    <mergeCell ref="F18:G18"/>
    <mergeCell ref="I18:J18"/>
    <mergeCell ref="H1:K1"/>
    <mergeCell ref="B2:F2"/>
    <mergeCell ref="H2:K2"/>
    <mergeCell ref="H3:K3"/>
    <mergeCell ref="H4:K4"/>
    <mergeCell ref="F8:I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877C-BCEF-41AE-8015-6D9B7EAC26DB}">
  <dimension ref="A1:K81"/>
  <sheetViews>
    <sheetView topLeftCell="A21" workbookViewId="0">
      <selection activeCell="B46" sqref="B46"/>
    </sheetView>
  </sheetViews>
  <sheetFormatPr defaultColWidth="9.140625" defaultRowHeight="15" x14ac:dyDescent="0.25"/>
  <cols>
    <col min="1" max="1" width="54.85546875" style="4" customWidth="1"/>
    <col min="2" max="2" width="26.140625" style="4" customWidth="1"/>
    <col min="3" max="3" width="16.85546875" style="4" customWidth="1"/>
    <col min="4" max="4" width="17.42578125" style="4" customWidth="1"/>
    <col min="5" max="5" width="21.85546875" style="4" bestFit="1" customWidth="1"/>
    <col min="6" max="6" width="20.42578125" style="4" customWidth="1"/>
    <col min="7" max="7" width="22.85546875" style="4" customWidth="1"/>
    <col min="8" max="8" width="8.140625" style="4" customWidth="1"/>
    <col min="9" max="9" width="14.42578125" style="4" customWidth="1"/>
    <col min="10" max="10" width="21.42578125" style="4" customWidth="1"/>
    <col min="11" max="11" width="11.42578125" style="4" customWidth="1"/>
    <col min="12" max="20" width="9.140625" style="4"/>
    <col min="21" max="21" width="34.42578125" style="4" bestFit="1" customWidth="1"/>
    <col min="22" max="22" width="10.5703125" style="4" bestFit="1" customWidth="1"/>
    <col min="23" max="23" width="13.85546875" style="4" bestFit="1" customWidth="1"/>
    <col min="24" max="24" width="9.140625" style="4"/>
    <col min="25" max="25" width="12.5703125" style="4" bestFit="1" customWidth="1"/>
    <col min="26" max="16384" width="9.140625" style="4"/>
  </cols>
  <sheetData>
    <row r="1" spans="1:11" ht="18.75" x14ac:dyDescent="0.3">
      <c r="A1" s="9"/>
      <c r="B1" s="9"/>
      <c r="C1" s="9"/>
      <c r="D1" s="8"/>
      <c r="E1" s="8"/>
      <c r="F1" s="10"/>
      <c r="G1" s="10" t="s">
        <v>22</v>
      </c>
      <c r="H1" s="109"/>
      <c r="I1" s="109"/>
      <c r="J1" s="109"/>
      <c r="K1" s="109"/>
    </row>
    <row r="2" spans="1:11" ht="31.5" x14ac:dyDescent="0.5">
      <c r="A2" s="11"/>
      <c r="B2" s="108" t="s">
        <v>11</v>
      </c>
      <c r="C2" s="108"/>
      <c r="D2" s="108"/>
      <c r="E2" s="108"/>
      <c r="F2" s="108"/>
      <c r="G2" s="10" t="s">
        <v>0</v>
      </c>
      <c r="H2" s="109" t="s">
        <v>107</v>
      </c>
      <c r="I2" s="109"/>
      <c r="J2" s="109"/>
      <c r="K2" s="109"/>
    </row>
    <row r="3" spans="1:11" ht="18.75" x14ac:dyDescent="0.3">
      <c r="A3" s="12"/>
      <c r="B3" s="12"/>
      <c r="D3" s="12" t="s">
        <v>65</v>
      </c>
      <c r="E3" s="8"/>
      <c r="F3" s="8"/>
      <c r="G3" s="10" t="s">
        <v>39</v>
      </c>
      <c r="H3" s="110" t="s">
        <v>118</v>
      </c>
      <c r="I3" s="110"/>
      <c r="J3" s="110"/>
      <c r="K3" s="110"/>
    </row>
    <row r="4" spans="1:11" ht="18.75" x14ac:dyDescent="0.3">
      <c r="A4" s="61"/>
      <c r="B4" s="12"/>
      <c r="C4" s="12"/>
      <c r="D4" s="8"/>
      <c r="E4" s="8"/>
      <c r="F4" s="8"/>
      <c r="G4" s="10" t="s">
        <v>135</v>
      </c>
      <c r="H4" s="116">
        <v>5983</v>
      </c>
      <c r="I4" s="109"/>
      <c r="J4" s="109"/>
      <c r="K4" s="109"/>
    </row>
    <row r="5" spans="1:11" ht="19.350000000000001" customHeight="1" x14ac:dyDescent="0.3">
      <c r="A5" s="62"/>
      <c r="B5" s="37"/>
      <c r="C5" s="37"/>
      <c r="D5" s="8"/>
      <c r="E5" s="8"/>
      <c r="F5" s="8"/>
      <c r="G5" s="8" t="s">
        <v>136</v>
      </c>
      <c r="H5" s="117">
        <v>4900</v>
      </c>
      <c r="I5" s="75"/>
      <c r="J5" s="75"/>
      <c r="K5" s="75"/>
    </row>
    <row r="6" spans="1:11" ht="19.350000000000001" customHeight="1" x14ac:dyDescent="0.3">
      <c r="B6" s="38"/>
      <c r="C6" s="38"/>
      <c r="D6" s="8"/>
      <c r="E6" s="8"/>
      <c r="F6" s="8"/>
      <c r="G6" s="8"/>
      <c r="H6" s="8"/>
      <c r="I6" s="8"/>
      <c r="J6" s="8"/>
    </row>
    <row r="7" spans="1:11" ht="19.5" thickBot="1" x14ac:dyDescent="0.35">
      <c r="A7" s="7"/>
      <c r="B7" s="43" t="s">
        <v>28</v>
      </c>
      <c r="C7" s="43" t="s">
        <v>29</v>
      </c>
      <c r="D7" s="43" t="s">
        <v>30</v>
      </c>
      <c r="E7" s="7"/>
      <c r="F7" s="7"/>
      <c r="G7" s="7"/>
      <c r="H7" s="7"/>
    </row>
    <row r="8" spans="1:11" ht="18.75" x14ac:dyDescent="0.3">
      <c r="A8" s="13" t="s">
        <v>32</v>
      </c>
      <c r="B8" s="46">
        <v>20300.28</v>
      </c>
      <c r="C8" s="44">
        <v>46</v>
      </c>
      <c r="D8" s="45">
        <f>B8/C8</f>
        <v>441.3104347826087</v>
      </c>
      <c r="E8" s="8"/>
      <c r="F8" s="105" t="s">
        <v>49</v>
      </c>
      <c r="G8" s="106"/>
      <c r="H8" s="106"/>
      <c r="I8" s="107"/>
    </row>
    <row r="9" spans="1:11" ht="18.75" x14ac:dyDescent="0.3">
      <c r="A9" s="13" t="s">
        <v>33</v>
      </c>
      <c r="B9" s="46">
        <v>16361.65</v>
      </c>
      <c r="C9" s="44">
        <v>31</v>
      </c>
      <c r="D9" s="45">
        <f t="shared" ref="D9:D12" si="0">B9/C9</f>
        <v>527.79516129032254</v>
      </c>
      <c r="E9" s="8"/>
      <c r="F9" s="39" t="s">
        <v>26</v>
      </c>
      <c r="G9" s="40"/>
      <c r="H9" s="40"/>
      <c r="I9" s="66">
        <f>J73</f>
        <v>546.49500150000017</v>
      </c>
    </row>
    <row r="10" spans="1:11" ht="18.75" x14ac:dyDescent="0.3">
      <c r="A10" s="13" t="s">
        <v>34</v>
      </c>
      <c r="B10" s="46">
        <v>100</v>
      </c>
      <c r="C10" s="44">
        <v>1</v>
      </c>
      <c r="D10" s="45">
        <f t="shared" si="0"/>
        <v>100</v>
      </c>
      <c r="E10" s="8"/>
      <c r="F10" s="39" t="s">
        <v>27</v>
      </c>
      <c r="G10" s="40"/>
      <c r="H10" s="40"/>
      <c r="I10" s="67">
        <f>(I12-I11)/I12</f>
        <v>0.40038610431380606</v>
      </c>
    </row>
    <row r="11" spans="1:11" ht="18.75" x14ac:dyDescent="0.3">
      <c r="A11" s="13" t="s">
        <v>35</v>
      </c>
      <c r="B11" s="46">
        <v>7209.91</v>
      </c>
      <c r="C11" s="44">
        <v>10</v>
      </c>
      <c r="D11" s="45">
        <f t="shared" si="0"/>
        <v>720.99099999999999</v>
      </c>
      <c r="E11" s="8"/>
      <c r="F11" s="39" t="s">
        <v>25</v>
      </c>
      <c r="G11" s="40"/>
      <c r="H11" s="40"/>
      <c r="I11" s="69">
        <f>G61/B14</f>
        <v>1.8612480135013681E-2</v>
      </c>
    </row>
    <row r="12" spans="1:11" ht="19.5" thickBot="1" x14ac:dyDescent="0.35">
      <c r="A12" s="13" t="s">
        <v>36</v>
      </c>
      <c r="B12" s="46"/>
      <c r="C12" s="44"/>
      <c r="D12" s="45" t="e">
        <f t="shared" si="0"/>
        <v>#DIV/0!</v>
      </c>
      <c r="E12" s="8"/>
      <c r="F12" s="41" t="s">
        <v>24</v>
      </c>
      <c r="G12" s="42"/>
      <c r="H12" s="42"/>
      <c r="I12" s="68">
        <f>J69/B14</f>
        <v>3.1040775187028795E-2</v>
      </c>
    </row>
    <row r="13" spans="1:11" ht="8.1" customHeight="1" x14ac:dyDescent="0.3">
      <c r="A13" s="58"/>
      <c r="B13" s="59"/>
      <c r="C13" s="59"/>
      <c r="D13" s="60"/>
      <c r="E13" s="8"/>
      <c r="H13" s="8"/>
    </row>
    <row r="14" spans="1:11" ht="18.75" x14ac:dyDescent="0.3">
      <c r="A14" s="20" t="s">
        <v>9</v>
      </c>
      <c r="B14" s="46">
        <f>SUM(B8:B12)</f>
        <v>43971.839999999997</v>
      </c>
      <c r="C14" s="44"/>
      <c r="D14" s="47"/>
      <c r="E14" s="8"/>
      <c r="F14" s="8"/>
      <c r="H14" s="8"/>
    </row>
    <row r="15" spans="1:11" ht="18.75" x14ac:dyDescent="0.3">
      <c r="A15" s="20" t="s">
        <v>31</v>
      </c>
      <c r="B15" s="44"/>
      <c r="C15" s="44">
        <f>SUM(C8:C12)</f>
        <v>88</v>
      </c>
      <c r="D15" s="44"/>
      <c r="E15" s="8"/>
      <c r="F15" s="8"/>
      <c r="H15" s="8"/>
    </row>
    <row r="16" spans="1:11" ht="18.75" x14ac:dyDescent="0.3">
      <c r="A16" s="20" t="s">
        <v>41</v>
      </c>
      <c r="B16" s="44"/>
      <c r="C16" s="44"/>
      <c r="D16" s="46">
        <f>B14/C15</f>
        <v>499.67999999999995</v>
      </c>
      <c r="E16" s="8"/>
      <c r="F16" s="8"/>
      <c r="H16" s="8"/>
    </row>
    <row r="17" spans="1:10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8.75" x14ac:dyDescent="0.3">
      <c r="A18" s="8"/>
      <c r="B18" s="8"/>
      <c r="C18" s="8"/>
      <c r="D18" s="8"/>
      <c r="E18" s="8"/>
      <c r="F18" s="103" t="s">
        <v>47</v>
      </c>
      <c r="G18" s="104"/>
      <c r="H18" s="8"/>
      <c r="I18" s="103" t="s">
        <v>4</v>
      </c>
      <c r="J18" s="104"/>
    </row>
    <row r="19" spans="1:10" s="5" customFormat="1" ht="18.75" x14ac:dyDescent="0.3">
      <c r="A19" s="14"/>
      <c r="F19" s="36" t="s">
        <v>21</v>
      </c>
      <c r="G19" s="15" t="s">
        <v>48</v>
      </c>
      <c r="H19" s="16"/>
      <c r="I19" s="17" t="s">
        <v>21</v>
      </c>
      <c r="J19" s="15" t="s">
        <v>48</v>
      </c>
    </row>
    <row r="20" spans="1:10" ht="18.75" x14ac:dyDescent="0.3">
      <c r="A20" s="13" t="s">
        <v>2</v>
      </c>
      <c r="B20" s="63"/>
      <c r="C20" s="63"/>
      <c r="D20" s="63"/>
      <c r="E20" s="63"/>
      <c r="F20" s="18">
        <v>2.5000000000000001E-3</v>
      </c>
      <c r="G20" s="19">
        <f>SUM(B8+B9+B10)*F20</f>
        <v>91.904825000000002</v>
      </c>
      <c r="H20" s="20"/>
      <c r="I20" s="18">
        <v>0</v>
      </c>
      <c r="J20" s="21">
        <f>SUM(B8+B9+B10)*I20</f>
        <v>0</v>
      </c>
    </row>
    <row r="21" spans="1:10" ht="18.75" customHeight="1" x14ac:dyDescent="0.3">
      <c r="A21" s="13" t="s">
        <v>42</v>
      </c>
      <c r="B21" s="63"/>
      <c r="C21" s="63"/>
      <c r="D21" s="63"/>
      <c r="E21" s="63"/>
      <c r="F21" s="18">
        <v>5.0000000000000001E-3</v>
      </c>
      <c r="G21" s="21">
        <f>B11*F21</f>
        <v>36.049550000000004</v>
      </c>
      <c r="H21" s="24"/>
      <c r="I21" s="18">
        <v>0</v>
      </c>
      <c r="J21" s="21">
        <f>B11*I21</f>
        <v>0</v>
      </c>
    </row>
    <row r="22" spans="1:10" ht="18.75" customHeight="1" x14ac:dyDescent="0.3">
      <c r="A22" s="13"/>
      <c r="B22" s="43" t="s">
        <v>32</v>
      </c>
      <c r="C22" s="43" t="s">
        <v>33</v>
      </c>
      <c r="D22" s="43" t="s">
        <v>34</v>
      </c>
      <c r="E22" s="43" t="s">
        <v>46</v>
      </c>
      <c r="F22" s="18"/>
      <c r="G22" s="21"/>
      <c r="H22" s="24"/>
      <c r="I22" s="18"/>
      <c r="J22" s="21"/>
    </row>
    <row r="23" spans="1:10" ht="18.75" customHeight="1" x14ac:dyDescent="0.3">
      <c r="A23" s="13" t="s">
        <v>50</v>
      </c>
      <c r="B23" s="63">
        <f>C8</f>
        <v>46</v>
      </c>
      <c r="C23" s="63">
        <f>C9</f>
        <v>31</v>
      </c>
      <c r="D23" s="63">
        <f>C10</f>
        <v>1</v>
      </c>
      <c r="E23" s="63"/>
      <c r="F23" s="22">
        <v>0.12</v>
      </c>
      <c r="G23" s="21">
        <f>F23*(B23+C23+D23)</f>
        <v>9.36</v>
      </c>
      <c r="H23" s="24"/>
      <c r="I23" s="22">
        <v>0</v>
      </c>
      <c r="J23" s="21">
        <f>I23*(B23+C23+D23)</f>
        <v>0</v>
      </c>
    </row>
    <row r="24" spans="1:10" ht="18.75" customHeight="1" x14ac:dyDescent="0.3">
      <c r="A24" s="13" t="s">
        <v>51</v>
      </c>
      <c r="B24" s="63"/>
      <c r="C24" s="63"/>
      <c r="D24" s="63"/>
      <c r="E24" s="63">
        <f>C11</f>
        <v>10</v>
      </c>
      <c r="F24" s="22">
        <v>0.12</v>
      </c>
      <c r="G24" s="21">
        <f>F24*E24</f>
        <v>1.2</v>
      </c>
      <c r="H24" s="24"/>
      <c r="I24" s="22">
        <v>0</v>
      </c>
      <c r="J24" s="21">
        <f>I24*E24</f>
        <v>0</v>
      </c>
    </row>
    <row r="25" spans="1:10" ht="18.75" customHeight="1" x14ac:dyDescent="0.3">
      <c r="A25" s="13" t="s">
        <v>17</v>
      </c>
      <c r="B25" s="63"/>
      <c r="C25" s="63"/>
      <c r="D25" s="63"/>
      <c r="E25" s="63"/>
      <c r="F25" s="22">
        <v>0</v>
      </c>
      <c r="G25" s="21">
        <f>F25*(C8+C9+C10)</f>
        <v>0</v>
      </c>
      <c r="H25" s="24"/>
      <c r="I25" s="22">
        <v>0</v>
      </c>
      <c r="J25" s="21">
        <f>I25*E25</f>
        <v>0</v>
      </c>
    </row>
    <row r="26" spans="1:10" ht="18.75" x14ac:dyDescent="0.3">
      <c r="A26" s="13" t="s">
        <v>52</v>
      </c>
      <c r="B26" s="63"/>
      <c r="C26" s="63"/>
      <c r="D26" s="63"/>
      <c r="E26" s="63"/>
      <c r="F26" s="22">
        <v>0</v>
      </c>
      <c r="G26" s="21">
        <f>F26*C11</f>
        <v>0</v>
      </c>
      <c r="H26" s="13"/>
      <c r="I26" s="22">
        <v>0</v>
      </c>
      <c r="J26" s="21">
        <f>I26*C11</f>
        <v>0</v>
      </c>
    </row>
    <row r="27" spans="1:10" ht="18.75" x14ac:dyDescent="0.3">
      <c r="A27" s="13" t="s">
        <v>14</v>
      </c>
      <c r="B27" s="63"/>
      <c r="C27" s="63"/>
      <c r="D27" s="63"/>
      <c r="E27" s="63"/>
      <c r="F27" s="22">
        <v>0.1</v>
      </c>
      <c r="G27" s="21">
        <f>F27*25</f>
        <v>2.5</v>
      </c>
      <c r="H27" s="24"/>
      <c r="I27" s="22">
        <v>0</v>
      </c>
      <c r="J27" s="21">
        <f>I27*25</f>
        <v>0</v>
      </c>
    </row>
    <row r="28" spans="1:10" ht="18.75" x14ac:dyDescent="0.3">
      <c r="A28" s="13" t="s">
        <v>23</v>
      </c>
      <c r="B28" s="63"/>
      <c r="C28" s="63"/>
      <c r="D28" s="63"/>
      <c r="E28" s="63"/>
      <c r="F28" s="22">
        <v>15</v>
      </c>
      <c r="G28" s="21">
        <f>F28</f>
        <v>15</v>
      </c>
      <c r="H28" s="24"/>
      <c r="I28" s="22">
        <v>0</v>
      </c>
      <c r="J28" s="21">
        <f>I28</f>
        <v>0</v>
      </c>
    </row>
    <row r="29" spans="1:10" ht="18.75" x14ac:dyDescent="0.3">
      <c r="A29" s="13" t="s">
        <v>16</v>
      </c>
      <c r="B29" s="63"/>
      <c r="C29" s="63"/>
      <c r="D29" s="63"/>
      <c r="E29" s="63"/>
      <c r="F29" s="22">
        <v>3.42</v>
      </c>
      <c r="G29" s="21">
        <f>F29</f>
        <v>3.42</v>
      </c>
      <c r="H29" s="24"/>
      <c r="I29" s="22">
        <v>0</v>
      </c>
      <c r="J29" s="21">
        <f>I29</f>
        <v>0</v>
      </c>
    </row>
    <row r="30" spans="1:10" ht="18.75" x14ac:dyDescent="0.3">
      <c r="A30" s="13" t="s">
        <v>5</v>
      </c>
      <c r="B30" s="63"/>
      <c r="C30" s="63"/>
      <c r="D30" s="63"/>
      <c r="E30" s="63"/>
      <c r="F30" s="22">
        <v>0.12</v>
      </c>
      <c r="G30" s="21">
        <f>F30*10</f>
        <v>1.2</v>
      </c>
      <c r="H30" s="24"/>
      <c r="I30" s="22">
        <v>0</v>
      </c>
      <c r="J30" s="21">
        <v>0</v>
      </c>
    </row>
    <row r="31" spans="1:10" ht="18.75" x14ac:dyDescent="0.3">
      <c r="A31" s="13" t="s">
        <v>13</v>
      </c>
      <c r="B31" s="63"/>
      <c r="C31" s="63"/>
      <c r="D31" s="63"/>
      <c r="E31" s="63"/>
      <c r="F31" s="23">
        <v>0</v>
      </c>
      <c r="G31" s="21">
        <v>0</v>
      </c>
      <c r="H31" s="24"/>
      <c r="I31" s="22">
        <v>0</v>
      </c>
      <c r="J31" s="21">
        <v>0</v>
      </c>
    </row>
    <row r="32" spans="1:10" ht="8.1" customHeight="1" x14ac:dyDescent="0.3">
      <c r="A32" s="49"/>
      <c r="B32" s="60"/>
      <c r="C32" s="60"/>
      <c r="D32" s="60"/>
      <c r="E32" s="60"/>
      <c r="F32" s="50"/>
      <c r="G32" s="51"/>
      <c r="H32" s="52"/>
      <c r="I32" s="53"/>
      <c r="J32" s="51"/>
    </row>
    <row r="33" spans="1:10" ht="18.75" x14ac:dyDescent="0.3">
      <c r="A33" s="48" t="s">
        <v>37</v>
      </c>
      <c r="B33" s="63"/>
      <c r="C33" s="63"/>
      <c r="D33" s="63"/>
      <c r="E33" s="63"/>
      <c r="F33" s="23"/>
      <c r="G33" s="21"/>
      <c r="H33" s="24"/>
      <c r="I33" s="22"/>
      <c r="J33" s="21"/>
    </row>
    <row r="34" spans="1:10" ht="18.75" x14ac:dyDescent="0.3">
      <c r="A34" s="119" t="s">
        <v>66</v>
      </c>
      <c r="B34" s="120" t="s">
        <v>137</v>
      </c>
      <c r="C34" s="120"/>
      <c r="D34" s="120"/>
      <c r="E34" s="120"/>
      <c r="F34" s="121"/>
      <c r="G34" s="122">
        <f>B8*0.02</f>
        <v>406.00559999999996</v>
      </c>
      <c r="H34" s="24"/>
      <c r="I34" s="22"/>
      <c r="J34" s="21"/>
    </row>
    <row r="35" spans="1:10" ht="18.75" x14ac:dyDescent="0.3">
      <c r="A35" s="119" t="s">
        <v>67</v>
      </c>
      <c r="B35" s="120" t="s">
        <v>138</v>
      </c>
      <c r="C35" s="120"/>
      <c r="D35" s="120"/>
      <c r="E35" s="120"/>
      <c r="F35" s="123"/>
      <c r="G35" s="122">
        <f>B9*0.004</f>
        <v>65.446600000000004</v>
      </c>
      <c r="H35" s="24"/>
      <c r="I35" s="22"/>
      <c r="J35" s="21">
        <v>0</v>
      </c>
    </row>
    <row r="36" spans="1:10" ht="18.75" x14ac:dyDescent="0.3">
      <c r="A36" s="119" t="s">
        <v>68</v>
      </c>
      <c r="B36" s="120" t="s">
        <v>138</v>
      </c>
      <c r="C36" s="120"/>
      <c r="D36" s="120"/>
      <c r="E36" s="120"/>
      <c r="F36" s="123"/>
      <c r="G36" s="122">
        <f>B10*0.004</f>
        <v>0.4</v>
      </c>
      <c r="H36" s="24"/>
      <c r="I36" s="22"/>
      <c r="J36" s="21"/>
    </row>
    <row r="37" spans="1:10" ht="18.75" x14ac:dyDescent="0.3">
      <c r="A37" s="119" t="s">
        <v>69</v>
      </c>
      <c r="B37" s="120" t="s">
        <v>138</v>
      </c>
      <c r="C37" s="120"/>
      <c r="D37" s="120"/>
      <c r="E37" s="120"/>
      <c r="F37" s="123"/>
      <c r="G37" s="122">
        <f>B11*0.004</f>
        <v>28.839639999999999</v>
      </c>
      <c r="H37" s="24"/>
      <c r="I37" s="22"/>
      <c r="J37" s="21"/>
    </row>
    <row r="38" spans="1:10" ht="18.75" x14ac:dyDescent="0.3">
      <c r="A38" s="13"/>
      <c r="B38" s="74" t="s">
        <v>72</v>
      </c>
      <c r="C38" s="63"/>
      <c r="D38" s="63"/>
      <c r="E38" s="63"/>
      <c r="G38" s="21"/>
      <c r="H38" s="24"/>
      <c r="I38" s="22"/>
      <c r="J38" s="21"/>
    </row>
    <row r="39" spans="1:10" ht="18.75" x14ac:dyDescent="0.3">
      <c r="A39" s="13" t="s">
        <v>60</v>
      </c>
      <c r="B39" s="46">
        <f>B8</f>
        <v>20300.28</v>
      </c>
      <c r="C39" s="63"/>
      <c r="D39" s="63"/>
      <c r="E39" s="63"/>
      <c r="F39" s="72">
        <v>1.4E-3</v>
      </c>
      <c r="G39" s="21">
        <f t="shared" ref="G39:G45" si="1">F39*B39</f>
        <v>28.420392</v>
      </c>
      <c r="H39" s="24"/>
      <c r="I39" s="25"/>
      <c r="J39" s="21">
        <f>F39+C39+D39+E39</f>
        <v>1.4E-3</v>
      </c>
    </row>
    <row r="40" spans="1:10" ht="18.75" x14ac:dyDescent="0.3">
      <c r="A40" s="13" t="s">
        <v>61</v>
      </c>
      <c r="B40" s="6"/>
      <c r="C40" s="63"/>
      <c r="D40" s="63"/>
      <c r="E40" s="63"/>
      <c r="F40" s="72">
        <v>1.2999999999999999E-3</v>
      </c>
      <c r="G40" s="21">
        <f t="shared" si="1"/>
        <v>0</v>
      </c>
      <c r="H40" s="24"/>
      <c r="I40" s="25"/>
      <c r="J40" s="21">
        <f t="shared" ref="J40:J45" si="2">F40+C40+D40+E40</f>
        <v>1.2999999999999999E-3</v>
      </c>
    </row>
    <row r="41" spans="1:10" ht="18.75" x14ac:dyDescent="0.3">
      <c r="A41" s="13" t="s">
        <v>56</v>
      </c>
      <c r="B41" s="46">
        <f>B9</f>
        <v>16361.65</v>
      </c>
      <c r="C41" s="63"/>
      <c r="D41" s="63"/>
      <c r="E41" s="63"/>
      <c r="F41" s="71">
        <v>1.4E-3</v>
      </c>
      <c r="G41" s="21">
        <f t="shared" si="1"/>
        <v>22.906309999999998</v>
      </c>
      <c r="H41" s="24"/>
      <c r="I41" s="25"/>
      <c r="J41" s="21">
        <f t="shared" si="2"/>
        <v>1.4E-3</v>
      </c>
    </row>
    <row r="42" spans="1:10" ht="18.75" x14ac:dyDescent="0.3">
      <c r="A42" s="13" t="s">
        <v>57</v>
      </c>
      <c r="B42" s="46"/>
      <c r="C42" s="63"/>
      <c r="D42" s="63"/>
      <c r="E42" s="63"/>
      <c r="F42" s="71">
        <v>1E-4</v>
      </c>
      <c r="G42" s="21">
        <f t="shared" si="1"/>
        <v>0</v>
      </c>
      <c r="H42" s="24"/>
      <c r="I42" s="25"/>
      <c r="J42" s="21">
        <f t="shared" si="2"/>
        <v>1E-4</v>
      </c>
    </row>
    <row r="43" spans="1:10" ht="18.75" x14ac:dyDescent="0.3">
      <c r="A43" s="13" t="s">
        <v>58</v>
      </c>
      <c r="B43" s="46">
        <f>B10</f>
        <v>100</v>
      </c>
      <c r="C43" s="63"/>
      <c r="D43" s="63"/>
      <c r="E43" s="63"/>
      <c r="F43" s="71">
        <v>1.4E-3</v>
      </c>
      <c r="G43" s="21">
        <f t="shared" si="1"/>
        <v>0.13999999999999999</v>
      </c>
      <c r="H43" s="24"/>
      <c r="I43" s="25"/>
      <c r="J43" s="21">
        <f t="shared" si="2"/>
        <v>1.4E-3</v>
      </c>
    </row>
    <row r="44" spans="1:10" ht="18.75" x14ac:dyDescent="0.3">
      <c r="A44" s="13" t="s">
        <v>59</v>
      </c>
      <c r="B44" s="46">
        <f>B11</f>
        <v>7209.91</v>
      </c>
      <c r="C44" s="63"/>
      <c r="D44" s="63"/>
      <c r="E44" s="63"/>
      <c r="F44" s="71">
        <v>1.65E-3</v>
      </c>
      <c r="G44" s="21">
        <f t="shared" si="1"/>
        <v>11.8963515</v>
      </c>
      <c r="H44" s="24"/>
      <c r="I44" s="25"/>
      <c r="J44" s="21">
        <f t="shared" si="2"/>
        <v>1.65E-3</v>
      </c>
    </row>
    <row r="45" spans="1:10" ht="18.75" x14ac:dyDescent="0.3">
      <c r="A45" s="13" t="s">
        <v>63</v>
      </c>
      <c r="B45" s="46">
        <f>B44</f>
        <v>7209.91</v>
      </c>
      <c r="C45" s="63"/>
      <c r="D45" s="63"/>
      <c r="E45" s="63"/>
      <c r="F45" s="71">
        <v>3.0000000000000001E-3</v>
      </c>
      <c r="G45" s="21">
        <f t="shared" si="1"/>
        <v>21.629729999999999</v>
      </c>
      <c r="H45" s="24"/>
      <c r="I45" s="25"/>
      <c r="J45" s="21">
        <f t="shared" si="2"/>
        <v>3.0000000000000001E-3</v>
      </c>
    </row>
    <row r="46" spans="1:10" ht="18.75" x14ac:dyDescent="0.3">
      <c r="A46" s="13" t="s">
        <v>55</v>
      </c>
      <c r="B46" s="63"/>
      <c r="C46" s="63"/>
      <c r="D46" s="63"/>
      <c r="E46" s="63"/>
      <c r="F46" s="25"/>
      <c r="G46" s="21">
        <f>B12*0.0014</f>
        <v>0</v>
      </c>
      <c r="H46" s="24"/>
      <c r="I46" s="25"/>
      <c r="J46" s="21">
        <v>0</v>
      </c>
    </row>
    <row r="47" spans="1:10" ht="18.75" x14ac:dyDescent="0.3">
      <c r="A47" s="13" t="s">
        <v>62</v>
      </c>
      <c r="B47" s="63"/>
      <c r="C47" s="63"/>
      <c r="D47" s="63"/>
      <c r="E47" s="63"/>
      <c r="F47" s="25"/>
      <c r="G47" s="21">
        <f>C15*0.0195</f>
        <v>1.716</v>
      </c>
      <c r="H47" s="24"/>
      <c r="I47" s="25"/>
      <c r="J47" s="21">
        <v>0</v>
      </c>
    </row>
    <row r="48" spans="1:10" ht="18.75" x14ac:dyDescent="0.3">
      <c r="A48" s="13" t="s">
        <v>15</v>
      </c>
      <c r="B48" s="63"/>
      <c r="C48" s="63"/>
      <c r="D48" s="63"/>
      <c r="E48" s="63"/>
      <c r="F48" s="22"/>
      <c r="G48" s="21">
        <v>7.4</v>
      </c>
      <c r="H48" s="24"/>
      <c r="I48" s="22"/>
      <c r="J48" s="21">
        <v>0</v>
      </c>
    </row>
    <row r="49" spans="1:10" ht="18.75" x14ac:dyDescent="0.3">
      <c r="A49" s="13" t="s">
        <v>10</v>
      </c>
      <c r="B49" s="63"/>
      <c r="C49" s="63"/>
      <c r="D49" s="63"/>
      <c r="E49" s="63"/>
      <c r="F49" s="22"/>
      <c r="G49" s="21">
        <v>5.74</v>
      </c>
      <c r="H49" s="24"/>
      <c r="I49" s="22"/>
      <c r="J49" s="21">
        <v>0</v>
      </c>
    </row>
    <row r="50" spans="1:10" ht="8.1" customHeight="1" x14ac:dyDescent="0.3">
      <c r="A50" s="49"/>
      <c r="B50" s="60"/>
      <c r="C50" s="60"/>
      <c r="D50" s="60"/>
      <c r="E50" s="60"/>
      <c r="F50" s="53"/>
      <c r="G50" s="51"/>
      <c r="H50" s="52"/>
      <c r="I50" s="53"/>
      <c r="J50" s="51"/>
    </row>
    <row r="51" spans="1:10" ht="18.75" x14ac:dyDescent="0.3">
      <c r="A51" s="48" t="s">
        <v>38</v>
      </c>
      <c r="B51" s="63"/>
      <c r="C51" s="63"/>
      <c r="D51" s="63"/>
      <c r="E51" s="63"/>
      <c r="F51" s="22"/>
      <c r="G51" s="21"/>
      <c r="H51" s="24"/>
      <c r="I51" s="22"/>
      <c r="J51" s="21"/>
    </row>
    <row r="52" spans="1:10" ht="18.75" x14ac:dyDescent="0.3">
      <c r="A52" s="70" t="s">
        <v>40</v>
      </c>
      <c r="B52" s="63"/>
      <c r="C52" s="63"/>
      <c r="D52" s="63"/>
      <c r="E52" s="63"/>
      <c r="F52" s="22"/>
      <c r="G52" s="21">
        <v>0</v>
      </c>
      <c r="H52" s="24"/>
      <c r="I52" s="22"/>
      <c r="J52" s="21">
        <v>0</v>
      </c>
    </row>
    <row r="53" spans="1:10" ht="18.75" x14ac:dyDescent="0.3">
      <c r="A53" s="13" t="s">
        <v>70</v>
      </c>
      <c r="B53" s="63"/>
      <c r="C53" s="63"/>
      <c r="D53" s="63"/>
      <c r="E53" s="63"/>
      <c r="F53" s="22"/>
      <c r="G53" s="21">
        <v>40</v>
      </c>
      <c r="H53" s="24"/>
      <c r="I53" s="22"/>
      <c r="J53" s="21"/>
    </row>
    <row r="54" spans="1:10" ht="18.75" x14ac:dyDescent="0.3">
      <c r="A54" s="13" t="s">
        <v>71</v>
      </c>
      <c r="B54" s="63"/>
      <c r="C54" s="63"/>
      <c r="D54" s="63"/>
      <c r="E54" s="63"/>
      <c r="F54" s="22">
        <v>0.1</v>
      </c>
      <c r="G54" s="21">
        <f>F54*C15</f>
        <v>8.8000000000000007</v>
      </c>
      <c r="H54" s="24"/>
      <c r="I54" s="22"/>
      <c r="J54" s="21"/>
    </row>
    <row r="55" spans="1:10" ht="18.75" x14ac:dyDescent="0.3">
      <c r="A55" s="13" t="s">
        <v>53</v>
      </c>
      <c r="B55" s="63"/>
      <c r="C55" s="63"/>
      <c r="D55" s="63"/>
      <c r="E55" s="63"/>
      <c r="F55" s="22">
        <v>0</v>
      </c>
      <c r="G55" s="21">
        <v>0</v>
      </c>
      <c r="H55" s="24"/>
      <c r="I55" s="22"/>
      <c r="J55" s="21">
        <v>0</v>
      </c>
    </row>
    <row r="56" spans="1:10" ht="18.75" x14ac:dyDescent="0.3">
      <c r="A56" s="13" t="s">
        <v>54</v>
      </c>
      <c r="B56" s="63"/>
      <c r="C56" s="63"/>
      <c r="D56" s="63"/>
      <c r="E56" s="63"/>
      <c r="F56" s="22">
        <v>0</v>
      </c>
      <c r="G56" s="21">
        <f>SUM(B23+C23+D23+E23)*F56</f>
        <v>0</v>
      </c>
      <c r="H56" s="24"/>
      <c r="I56" s="22"/>
      <c r="J56" s="21">
        <f>SUM(B23+C23+D23+E23)*I56</f>
        <v>0</v>
      </c>
    </row>
    <row r="57" spans="1:10" ht="18.75" x14ac:dyDescent="0.3">
      <c r="A57" s="13" t="s">
        <v>43</v>
      </c>
      <c r="B57" s="63"/>
      <c r="C57" s="63"/>
      <c r="D57" s="63"/>
      <c r="E57" s="63"/>
      <c r="F57" s="22"/>
      <c r="G57" s="21">
        <v>4.95</v>
      </c>
      <c r="H57" s="24"/>
      <c r="I57" s="22"/>
      <c r="J57" s="21">
        <v>0</v>
      </c>
    </row>
    <row r="58" spans="1:10" ht="18.75" x14ac:dyDescent="0.3">
      <c r="A58" s="13" t="s">
        <v>44</v>
      </c>
      <c r="B58" s="63"/>
      <c r="C58" s="63"/>
      <c r="D58" s="63"/>
      <c r="E58" s="63"/>
      <c r="F58" s="22"/>
      <c r="G58" s="21">
        <v>3.5</v>
      </c>
      <c r="H58" s="24"/>
      <c r="I58" s="22"/>
      <c r="J58" s="21">
        <v>0</v>
      </c>
    </row>
    <row r="59" spans="1:10" ht="18.75" x14ac:dyDescent="0.3">
      <c r="A59" s="13" t="s">
        <v>19</v>
      </c>
      <c r="B59" s="63"/>
      <c r="C59" s="63"/>
      <c r="D59" s="63"/>
      <c r="E59" s="63"/>
      <c r="F59" s="22">
        <v>19.95</v>
      </c>
      <c r="G59" s="21">
        <v>0</v>
      </c>
      <c r="H59" s="24"/>
      <c r="I59" s="22"/>
      <c r="J59" s="21">
        <v>0</v>
      </c>
    </row>
    <row r="60" spans="1:10" ht="18.75" x14ac:dyDescent="0.3">
      <c r="A60" s="13" t="s">
        <v>20</v>
      </c>
      <c r="B60" s="63"/>
      <c r="C60" s="63"/>
      <c r="D60" s="63"/>
      <c r="E60" s="63"/>
      <c r="F60" s="22"/>
      <c r="G60" s="21">
        <v>0</v>
      </c>
      <c r="H60" s="24"/>
      <c r="I60" s="22"/>
      <c r="J60" s="21">
        <v>0</v>
      </c>
    </row>
    <row r="61" spans="1:10" ht="18.75" x14ac:dyDescent="0.3">
      <c r="A61" s="7" t="s">
        <v>1</v>
      </c>
      <c r="B61" s="64"/>
      <c r="C61" s="64"/>
      <c r="D61" s="64"/>
      <c r="E61" s="64"/>
      <c r="F61" s="26"/>
      <c r="G61" s="27">
        <f>SUM(G20:G60)</f>
        <v>818.4249984999999</v>
      </c>
      <c r="H61" s="28"/>
      <c r="I61" s="26"/>
      <c r="J61" s="27">
        <v>0</v>
      </c>
    </row>
    <row r="62" spans="1:10" ht="8.1" customHeight="1" x14ac:dyDescent="0.3">
      <c r="A62" s="49"/>
      <c r="B62" s="60"/>
      <c r="C62" s="60"/>
      <c r="D62" s="60"/>
      <c r="E62" s="60"/>
      <c r="F62" s="50"/>
      <c r="G62" s="51"/>
      <c r="H62" s="52"/>
      <c r="I62" s="53"/>
      <c r="J62" s="51"/>
    </row>
    <row r="63" spans="1:10" ht="18.75" x14ac:dyDescent="0.3">
      <c r="A63" s="48" t="s">
        <v>3</v>
      </c>
      <c r="B63" s="63"/>
      <c r="C63" s="63"/>
      <c r="D63" s="63"/>
      <c r="E63" s="63"/>
      <c r="F63" s="22"/>
      <c r="G63" s="21"/>
      <c r="H63" s="24"/>
      <c r="I63" s="22"/>
      <c r="J63" s="21"/>
    </row>
    <row r="64" spans="1:10" ht="18.75" x14ac:dyDescent="0.3">
      <c r="A64" s="30" t="s">
        <v>8</v>
      </c>
      <c r="B64" s="65"/>
      <c r="C64" s="65"/>
      <c r="D64" s="65"/>
      <c r="E64" s="65"/>
      <c r="F64" s="31">
        <v>0</v>
      </c>
      <c r="G64" s="32"/>
      <c r="H64" s="33"/>
      <c r="I64" s="29">
        <v>0</v>
      </c>
      <c r="J64" s="32"/>
    </row>
    <row r="65" spans="1:10" ht="8.1" customHeight="1" x14ac:dyDescent="0.3">
      <c r="A65" s="49"/>
      <c r="B65" s="60"/>
      <c r="C65" s="60"/>
      <c r="D65" s="60"/>
      <c r="E65" s="60"/>
      <c r="F65" s="50"/>
      <c r="G65" s="51"/>
      <c r="H65" s="52"/>
      <c r="I65" s="53"/>
      <c r="J65" s="51"/>
    </row>
    <row r="66" spans="1:10" ht="18.75" x14ac:dyDescent="0.3">
      <c r="A66" s="48" t="s">
        <v>6</v>
      </c>
      <c r="B66" s="63"/>
      <c r="C66" s="63"/>
      <c r="D66" s="63"/>
      <c r="E66" s="63"/>
      <c r="F66" s="22"/>
      <c r="G66" s="21"/>
      <c r="H66" s="24"/>
      <c r="I66" s="22"/>
      <c r="J66" s="21"/>
    </row>
    <row r="67" spans="1:10" ht="18.75" x14ac:dyDescent="0.3">
      <c r="A67" s="13" t="s">
        <v>12</v>
      </c>
      <c r="B67" s="63"/>
      <c r="C67" s="63"/>
      <c r="D67" s="63"/>
      <c r="E67" s="63"/>
      <c r="F67" s="22">
        <v>124.75</v>
      </c>
      <c r="G67" s="21">
        <v>0</v>
      </c>
      <c r="H67" s="24"/>
      <c r="I67" s="22">
        <v>0</v>
      </c>
      <c r="J67" s="21">
        <v>0</v>
      </c>
    </row>
    <row r="68" spans="1:10" ht="18.75" x14ac:dyDescent="0.3">
      <c r="A68" s="13" t="s">
        <v>18</v>
      </c>
      <c r="B68" s="63"/>
      <c r="C68" s="63"/>
      <c r="D68" s="63"/>
      <c r="E68" s="63"/>
      <c r="F68" s="22">
        <v>0</v>
      </c>
      <c r="G68" s="21"/>
      <c r="H68" s="13"/>
      <c r="I68" s="22">
        <v>0</v>
      </c>
      <c r="J68" s="21">
        <v>0</v>
      </c>
    </row>
    <row r="69" spans="1:10" ht="18.75" x14ac:dyDescent="0.3">
      <c r="A69" s="30" t="s">
        <v>7</v>
      </c>
      <c r="B69" s="65"/>
      <c r="C69" s="65"/>
      <c r="D69" s="65"/>
      <c r="E69" s="65"/>
      <c r="F69" s="35"/>
      <c r="G69" s="54">
        <f>SUM(G61:G68)</f>
        <v>818.4249984999999</v>
      </c>
      <c r="H69" s="30"/>
      <c r="I69" s="35" t="s">
        <v>64</v>
      </c>
      <c r="J69" s="54">
        <v>1364.92</v>
      </c>
    </row>
    <row r="70" spans="1:10" ht="18.75" x14ac:dyDescent="0.3">
      <c r="A70" s="8"/>
      <c r="B70" s="8"/>
      <c r="C70" s="8"/>
      <c r="D70" s="8"/>
      <c r="E70" s="8"/>
      <c r="F70" s="8"/>
      <c r="G70" s="34"/>
      <c r="H70" s="8"/>
      <c r="I70" s="8"/>
      <c r="J70" s="34"/>
    </row>
    <row r="71" spans="1:10" ht="18.75" x14ac:dyDescent="0.3">
      <c r="A71" s="55"/>
      <c r="B71" s="7"/>
      <c r="C71" s="55"/>
      <c r="G71" s="8"/>
      <c r="H71" s="8"/>
      <c r="I71" s="8"/>
      <c r="J71" s="8"/>
    </row>
    <row r="72" spans="1:10" ht="15.75" x14ac:dyDescent="0.25">
      <c r="A72" s="2"/>
      <c r="B72" s="2"/>
      <c r="C72" s="2"/>
      <c r="D72" s="1"/>
      <c r="E72" s="2"/>
      <c r="F72" s="3"/>
    </row>
    <row r="73" spans="1:10" ht="23.25" x14ac:dyDescent="0.35">
      <c r="G73" s="6"/>
      <c r="I73" s="56" t="s">
        <v>45</v>
      </c>
      <c r="J73" s="57">
        <f>J69-G69</f>
        <v>546.49500150000017</v>
      </c>
    </row>
    <row r="74" spans="1:10" x14ac:dyDescent="0.25">
      <c r="G74" s="6"/>
      <c r="I74" s="6"/>
    </row>
    <row r="75" spans="1:10" x14ac:dyDescent="0.25">
      <c r="G75" s="6"/>
      <c r="I75" s="6"/>
    </row>
    <row r="76" spans="1:10" x14ac:dyDescent="0.25">
      <c r="G76" s="6"/>
      <c r="I76" s="6"/>
    </row>
    <row r="77" spans="1:10" x14ac:dyDescent="0.25">
      <c r="G77" s="6"/>
      <c r="I77" s="6"/>
    </row>
    <row r="78" spans="1:10" x14ac:dyDescent="0.25">
      <c r="G78" s="6"/>
      <c r="I78" s="6"/>
    </row>
    <row r="79" spans="1:10" x14ac:dyDescent="0.25">
      <c r="G79" s="6"/>
      <c r="I79" s="6"/>
    </row>
    <row r="80" spans="1:10" x14ac:dyDescent="0.25">
      <c r="G80" s="6"/>
      <c r="I80" s="6"/>
    </row>
    <row r="81" spans="7:9" x14ac:dyDescent="0.25">
      <c r="G81" s="6"/>
      <c r="I81" s="6"/>
    </row>
  </sheetData>
  <mergeCells count="8">
    <mergeCell ref="F18:G18"/>
    <mergeCell ref="I18:J18"/>
    <mergeCell ref="H1:K1"/>
    <mergeCell ref="B2:F2"/>
    <mergeCell ref="H2:K2"/>
    <mergeCell ref="H3:K3"/>
    <mergeCell ref="H4:K4"/>
    <mergeCell ref="F8:I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24F5-0982-45D7-8C11-238F2A843A9D}">
  <dimension ref="A1:K81"/>
  <sheetViews>
    <sheetView topLeftCell="A23" workbookViewId="0">
      <selection activeCell="B46" sqref="B46"/>
    </sheetView>
  </sheetViews>
  <sheetFormatPr defaultColWidth="9.140625" defaultRowHeight="15" x14ac:dyDescent="0.25"/>
  <cols>
    <col min="1" max="1" width="54.85546875" style="4" customWidth="1"/>
    <col min="2" max="2" width="31.85546875" style="4" customWidth="1"/>
    <col min="3" max="3" width="16.85546875" style="4" customWidth="1"/>
    <col min="4" max="4" width="17.42578125" style="4" customWidth="1"/>
    <col min="5" max="5" width="21.85546875" style="4" bestFit="1" customWidth="1"/>
    <col min="6" max="6" width="20.42578125" style="4" customWidth="1"/>
    <col min="7" max="7" width="22.85546875" style="4" customWidth="1"/>
    <col min="8" max="8" width="8.85546875" style="4" customWidth="1"/>
    <col min="9" max="9" width="14.42578125" style="4" customWidth="1"/>
    <col min="10" max="10" width="21.42578125" style="4" customWidth="1"/>
    <col min="11" max="11" width="11.42578125" style="4" customWidth="1"/>
    <col min="12" max="20" width="9.140625" style="4"/>
    <col min="21" max="21" width="34.42578125" style="4" bestFit="1" customWidth="1"/>
    <col min="22" max="22" width="10.5703125" style="4" bestFit="1" customWidth="1"/>
    <col min="23" max="23" width="13.85546875" style="4" bestFit="1" customWidth="1"/>
    <col min="24" max="24" width="9.140625" style="4"/>
    <col min="25" max="25" width="12.5703125" style="4" bestFit="1" customWidth="1"/>
    <col min="26" max="16384" width="9.140625" style="4"/>
  </cols>
  <sheetData>
    <row r="1" spans="1:11" ht="18.75" x14ac:dyDescent="0.3">
      <c r="A1" s="9"/>
      <c r="B1" s="9"/>
      <c r="C1" s="9"/>
      <c r="D1" s="8"/>
      <c r="E1" s="8"/>
      <c r="F1" s="10"/>
      <c r="G1" s="10" t="s">
        <v>22</v>
      </c>
      <c r="H1" s="109"/>
      <c r="I1" s="109"/>
      <c r="J1" s="109"/>
      <c r="K1" s="109"/>
    </row>
    <row r="2" spans="1:11" ht="31.5" x14ac:dyDescent="0.5">
      <c r="A2" s="11"/>
      <c r="B2" s="108" t="s">
        <v>11</v>
      </c>
      <c r="C2" s="108"/>
      <c r="D2" s="108"/>
      <c r="E2" s="108"/>
      <c r="F2" s="108"/>
      <c r="G2" s="10" t="s">
        <v>0</v>
      </c>
      <c r="H2" s="109" t="s">
        <v>107</v>
      </c>
      <c r="I2" s="109"/>
      <c r="J2" s="109"/>
      <c r="K2" s="109"/>
    </row>
    <row r="3" spans="1:11" ht="18.75" x14ac:dyDescent="0.3">
      <c r="A3" s="12"/>
      <c r="B3" s="12"/>
      <c r="D3" s="12" t="s">
        <v>65</v>
      </c>
      <c r="E3" s="8"/>
      <c r="F3" s="8"/>
      <c r="G3" s="10" t="s">
        <v>39</v>
      </c>
      <c r="H3" s="110" t="s">
        <v>120</v>
      </c>
      <c r="I3" s="110"/>
      <c r="J3" s="110"/>
      <c r="K3" s="110"/>
    </row>
    <row r="4" spans="1:11" ht="18.75" x14ac:dyDescent="0.3">
      <c r="A4" s="61"/>
      <c r="B4" s="12"/>
      <c r="C4" s="12"/>
      <c r="D4" s="8"/>
      <c r="E4" s="8"/>
      <c r="F4" s="8"/>
      <c r="G4" s="10" t="s">
        <v>135</v>
      </c>
      <c r="H4" s="116">
        <v>5983</v>
      </c>
      <c r="I4" s="109"/>
      <c r="J4" s="109"/>
      <c r="K4" s="109"/>
    </row>
    <row r="5" spans="1:11" ht="19.350000000000001" customHeight="1" x14ac:dyDescent="0.3">
      <c r="A5" s="62"/>
      <c r="B5" s="37"/>
      <c r="C5" s="37"/>
      <c r="D5" s="8"/>
      <c r="E5" s="8"/>
      <c r="F5" s="8"/>
      <c r="G5" s="8" t="s">
        <v>136</v>
      </c>
      <c r="H5" s="117">
        <v>4900</v>
      </c>
      <c r="I5" s="75"/>
      <c r="J5" s="75"/>
      <c r="K5" s="75"/>
    </row>
    <row r="6" spans="1:11" ht="19.350000000000001" customHeight="1" x14ac:dyDescent="0.3">
      <c r="B6" s="38"/>
      <c r="C6" s="38"/>
      <c r="D6" s="8"/>
      <c r="E6" s="8"/>
      <c r="F6" s="8"/>
      <c r="G6" s="8"/>
      <c r="H6" s="8"/>
      <c r="I6" s="8"/>
      <c r="J6" s="8"/>
    </row>
    <row r="7" spans="1:11" ht="19.5" thickBot="1" x14ac:dyDescent="0.35">
      <c r="A7" s="7"/>
      <c r="B7" s="43" t="s">
        <v>28</v>
      </c>
      <c r="C7" s="43" t="s">
        <v>29</v>
      </c>
      <c r="D7" s="43" t="s">
        <v>30</v>
      </c>
      <c r="E7" s="7"/>
      <c r="F7" s="7"/>
      <c r="G7" s="7"/>
      <c r="H7" s="7"/>
    </row>
    <row r="8" spans="1:11" ht="18.75" x14ac:dyDescent="0.3">
      <c r="A8" s="13" t="s">
        <v>32</v>
      </c>
      <c r="B8" s="46">
        <v>9865.4500000000007</v>
      </c>
      <c r="C8" s="44">
        <v>22</v>
      </c>
      <c r="D8" s="45">
        <f>B8/C8</f>
        <v>448.42954545454546</v>
      </c>
      <c r="E8" s="8"/>
      <c r="F8" s="105" t="s">
        <v>49</v>
      </c>
      <c r="G8" s="106"/>
      <c r="H8" s="106"/>
      <c r="I8" s="107"/>
    </row>
    <row r="9" spans="1:11" ht="18.75" x14ac:dyDescent="0.3">
      <c r="A9" s="13" t="s">
        <v>33</v>
      </c>
      <c r="B9" s="46">
        <v>9631.76</v>
      </c>
      <c r="C9" s="44">
        <v>22</v>
      </c>
      <c r="D9" s="45">
        <f t="shared" ref="D9:D12" si="0">B9/C9</f>
        <v>437.80727272727273</v>
      </c>
      <c r="E9" s="8"/>
      <c r="F9" s="39" t="s">
        <v>26</v>
      </c>
      <c r="G9" s="40"/>
      <c r="H9" s="40"/>
      <c r="I9" s="66">
        <f>J73</f>
        <v>262.11637050000002</v>
      </c>
    </row>
    <row r="10" spans="1:11" ht="18.75" x14ac:dyDescent="0.3">
      <c r="A10" s="13" t="s">
        <v>34</v>
      </c>
      <c r="B10" s="46">
        <v>100</v>
      </c>
      <c r="C10" s="44">
        <v>1</v>
      </c>
      <c r="D10" s="45">
        <f t="shared" si="0"/>
        <v>100</v>
      </c>
      <c r="E10" s="8"/>
      <c r="F10" s="39" t="s">
        <v>27</v>
      </c>
      <c r="G10" s="40"/>
      <c r="H10" s="40"/>
      <c r="I10" s="67">
        <f>(I12-I11)/I12</f>
        <v>0.37021040436710828</v>
      </c>
    </row>
    <row r="11" spans="1:11" ht="18.75" x14ac:dyDescent="0.3">
      <c r="A11" s="13" t="s">
        <v>35</v>
      </c>
      <c r="B11" s="46">
        <v>2751.17</v>
      </c>
      <c r="C11" s="44">
        <v>5</v>
      </c>
      <c r="D11" s="45">
        <f t="shared" si="0"/>
        <v>550.23400000000004</v>
      </c>
      <c r="E11" s="8"/>
      <c r="F11" s="39" t="s">
        <v>25</v>
      </c>
      <c r="G11" s="40"/>
      <c r="H11" s="40"/>
      <c r="I11" s="69">
        <f>G61/B14</f>
        <v>1.9952391605118584E-2</v>
      </c>
    </row>
    <row r="12" spans="1:11" ht="19.5" thickBot="1" x14ac:dyDescent="0.35">
      <c r="A12" s="13" t="s">
        <v>36</v>
      </c>
      <c r="B12" s="46"/>
      <c r="C12" s="44"/>
      <c r="D12" s="45" t="e">
        <f t="shared" si="0"/>
        <v>#DIV/0!</v>
      </c>
      <c r="E12" s="8"/>
      <c r="F12" s="41" t="s">
        <v>24</v>
      </c>
      <c r="G12" s="42"/>
      <c r="H12" s="42"/>
      <c r="I12" s="68">
        <f>J69/B14</f>
        <v>3.1681043547675494E-2</v>
      </c>
    </row>
    <row r="13" spans="1:11" ht="8.1" customHeight="1" x14ac:dyDescent="0.3">
      <c r="A13" s="58"/>
      <c r="B13" s="59"/>
      <c r="C13" s="59"/>
      <c r="D13" s="60"/>
      <c r="E13" s="8"/>
      <c r="H13" s="8"/>
    </row>
    <row r="14" spans="1:11" ht="18.75" x14ac:dyDescent="0.3">
      <c r="A14" s="20" t="s">
        <v>9</v>
      </c>
      <c r="B14" s="46">
        <f>SUM(B8:B12)</f>
        <v>22348.379999999997</v>
      </c>
      <c r="C14" s="44"/>
      <c r="D14" s="47"/>
      <c r="E14" s="8"/>
      <c r="F14" s="8"/>
      <c r="H14" s="8"/>
    </row>
    <row r="15" spans="1:11" ht="18.75" x14ac:dyDescent="0.3">
      <c r="A15" s="20" t="s">
        <v>31</v>
      </c>
      <c r="B15" s="44"/>
      <c r="C15" s="44">
        <f>SUM(C8:C12)</f>
        <v>50</v>
      </c>
      <c r="D15" s="44"/>
      <c r="E15" s="8"/>
      <c r="F15" s="8"/>
      <c r="H15" s="8"/>
    </row>
    <row r="16" spans="1:11" ht="18.75" x14ac:dyDescent="0.3">
      <c r="A16" s="20" t="s">
        <v>41</v>
      </c>
      <c r="B16" s="44"/>
      <c r="C16" s="44"/>
      <c r="D16" s="46">
        <f>B14/C15</f>
        <v>446.96759999999995</v>
      </c>
      <c r="E16" s="8"/>
      <c r="F16" s="8"/>
      <c r="H16" s="8"/>
    </row>
    <row r="17" spans="1:10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8.75" x14ac:dyDescent="0.3">
      <c r="A18" s="8"/>
      <c r="B18" s="8"/>
      <c r="C18" s="8"/>
      <c r="D18" s="8"/>
      <c r="E18" s="8"/>
      <c r="F18" s="103" t="s">
        <v>47</v>
      </c>
      <c r="G18" s="104"/>
      <c r="H18" s="8"/>
      <c r="I18" s="103" t="s">
        <v>4</v>
      </c>
      <c r="J18" s="104"/>
    </row>
    <row r="19" spans="1:10" s="5" customFormat="1" ht="18.75" x14ac:dyDescent="0.3">
      <c r="A19" s="14"/>
      <c r="F19" s="36" t="s">
        <v>21</v>
      </c>
      <c r="G19" s="15" t="s">
        <v>48</v>
      </c>
      <c r="H19" s="16"/>
      <c r="I19" s="17" t="s">
        <v>21</v>
      </c>
      <c r="J19" s="15" t="s">
        <v>48</v>
      </c>
    </row>
    <row r="20" spans="1:10" ht="18.75" x14ac:dyDescent="0.3">
      <c r="A20" s="13" t="s">
        <v>2</v>
      </c>
      <c r="B20" s="63"/>
      <c r="C20" s="63"/>
      <c r="D20" s="63"/>
      <c r="E20" s="63"/>
      <c r="F20" s="18">
        <v>2.5000000000000001E-3</v>
      </c>
      <c r="G20" s="19">
        <f>SUM(B8+B9+B10)*F20</f>
        <v>48.993024999999996</v>
      </c>
      <c r="H20" s="20"/>
      <c r="I20" s="18">
        <v>0</v>
      </c>
      <c r="J20" s="21">
        <f>SUM(B8+B9+B10)*I20</f>
        <v>0</v>
      </c>
    </row>
    <row r="21" spans="1:10" ht="18.75" customHeight="1" x14ac:dyDescent="0.3">
      <c r="A21" s="13" t="s">
        <v>42</v>
      </c>
      <c r="B21" s="63"/>
      <c r="C21" s="63"/>
      <c r="D21" s="63"/>
      <c r="E21" s="63"/>
      <c r="F21" s="18">
        <v>5.0000000000000001E-3</v>
      </c>
      <c r="G21" s="21">
        <f>B11*F21</f>
        <v>13.755850000000001</v>
      </c>
      <c r="H21" s="24"/>
      <c r="I21" s="18">
        <v>0</v>
      </c>
      <c r="J21" s="21">
        <f>B11*I21</f>
        <v>0</v>
      </c>
    </row>
    <row r="22" spans="1:10" ht="18.75" customHeight="1" x14ac:dyDescent="0.3">
      <c r="A22" s="13"/>
      <c r="B22" s="43" t="s">
        <v>32</v>
      </c>
      <c r="C22" s="43" t="s">
        <v>33</v>
      </c>
      <c r="D22" s="43" t="s">
        <v>34</v>
      </c>
      <c r="E22" s="43" t="s">
        <v>46</v>
      </c>
      <c r="F22" s="18"/>
      <c r="G22" s="21"/>
      <c r="H22" s="24"/>
      <c r="I22" s="18"/>
      <c r="J22" s="21"/>
    </row>
    <row r="23" spans="1:10" ht="18.75" customHeight="1" x14ac:dyDescent="0.3">
      <c r="A23" s="13" t="s">
        <v>50</v>
      </c>
      <c r="B23" s="63">
        <f>C8</f>
        <v>22</v>
      </c>
      <c r="C23" s="63">
        <f>C9</f>
        <v>22</v>
      </c>
      <c r="D23" s="63">
        <f>C10</f>
        <v>1</v>
      </c>
      <c r="E23" s="63"/>
      <c r="F23" s="22">
        <v>0.12</v>
      </c>
      <c r="G23" s="21">
        <f>F23*(B23+C23+D23)</f>
        <v>5.3999999999999995</v>
      </c>
      <c r="H23" s="24"/>
      <c r="I23" s="22">
        <v>0</v>
      </c>
      <c r="J23" s="21">
        <f>I23*(B23+C23+D23)</f>
        <v>0</v>
      </c>
    </row>
    <row r="24" spans="1:10" ht="18.75" customHeight="1" x14ac:dyDescent="0.3">
      <c r="A24" s="13" t="s">
        <v>51</v>
      </c>
      <c r="B24" s="63"/>
      <c r="C24" s="63"/>
      <c r="D24" s="63"/>
      <c r="E24" s="63">
        <f>C11</f>
        <v>5</v>
      </c>
      <c r="F24" s="22">
        <v>0.12</v>
      </c>
      <c r="G24" s="21">
        <f>F24*E24</f>
        <v>0.6</v>
      </c>
      <c r="H24" s="24"/>
      <c r="I24" s="22">
        <v>0</v>
      </c>
      <c r="J24" s="21">
        <f>I24*E24</f>
        <v>0</v>
      </c>
    </row>
    <row r="25" spans="1:10" ht="18.75" customHeight="1" x14ac:dyDescent="0.3">
      <c r="A25" s="13" t="s">
        <v>17</v>
      </c>
      <c r="B25" s="63"/>
      <c r="C25" s="63"/>
      <c r="D25" s="63"/>
      <c r="E25" s="63"/>
      <c r="F25" s="22">
        <v>0</v>
      </c>
      <c r="G25" s="21">
        <f>F25*(C8+C9+C10)</f>
        <v>0</v>
      </c>
      <c r="H25" s="24"/>
      <c r="I25" s="22">
        <v>0</v>
      </c>
      <c r="J25" s="21">
        <f>I25*E25</f>
        <v>0</v>
      </c>
    </row>
    <row r="26" spans="1:10" ht="18.75" x14ac:dyDescent="0.3">
      <c r="A26" s="13" t="s">
        <v>52</v>
      </c>
      <c r="B26" s="63"/>
      <c r="C26" s="63"/>
      <c r="D26" s="63"/>
      <c r="E26" s="63"/>
      <c r="F26" s="22">
        <v>0</v>
      </c>
      <c r="G26" s="21">
        <f>F26*C11</f>
        <v>0</v>
      </c>
      <c r="H26" s="13"/>
      <c r="I26" s="22">
        <v>0</v>
      </c>
      <c r="J26" s="21">
        <f>I26*C11</f>
        <v>0</v>
      </c>
    </row>
    <row r="27" spans="1:10" ht="18.75" x14ac:dyDescent="0.3">
      <c r="A27" s="13" t="s">
        <v>14</v>
      </c>
      <c r="B27" s="63"/>
      <c r="C27" s="63"/>
      <c r="D27" s="63"/>
      <c r="E27" s="63"/>
      <c r="F27" s="22">
        <v>0.1</v>
      </c>
      <c r="G27" s="21">
        <f>F27*25</f>
        <v>2.5</v>
      </c>
      <c r="H27" s="24"/>
      <c r="I27" s="22">
        <v>0</v>
      </c>
      <c r="J27" s="21">
        <f>I27*25</f>
        <v>0</v>
      </c>
    </row>
    <row r="28" spans="1:10" ht="18.75" x14ac:dyDescent="0.3">
      <c r="A28" s="13" t="s">
        <v>23</v>
      </c>
      <c r="B28" s="63"/>
      <c r="C28" s="63"/>
      <c r="D28" s="63"/>
      <c r="E28" s="63"/>
      <c r="F28" s="22">
        <v>15</v>
      </c>
      <c r="G28" s="21">
        <f>F28</f>
        <v>15</v>
      </c>
      <c r="H28" s="24"/>
      <c r="I28" s="22">
        <v>0</v>
      </c>
      <c r="J28" s="21">
        <f>I28</f>
        <v>0</v>
      </c>
    </row>
    <row r="29" spans="1:10" ht="18.75" x14ac:dyDescent="0.3">
      <c r="A29" s="13" t="s">
        <v>16</v>
      </c>
      <c r="B29" s="63"/>
      <c r="C29" s="63"/>
      <c r="D29" s="63"/>
      <c r="E29" s="63"/>
      <c r="F29" s="22">
        <v>3.42</v>
      </c>
      <c r="G29" s="21">
        <f>F29</f>
        <v>3.42</v>
      </c>
      <c r="H29" s="24"/>
      <c r="I29" s="22">
        <v>0</v>
      </c>
      <c r="J29" s="21">
        <f>I29</f>
        <v>0</v>
      </c>
    </row>
    <row r="30" spans="1:10" ht="18.75" x14ac:dyDescent="0.3">
      <c r="A30" s="13" t="s">
        <v>5</v>
      </c>
      <c r="B30" s="63"/>
      <c r="C30" s="63"/>
      <c r="D30" s="63"/>
      <c r="E30" s="63"/>
      <c r="F30" s="22">
        <v>0.12</v>
      </c>
      <c r="G30" s="21">
        <f>F30*10</f>
        <v>1.2</v>
      </c>
      <c r="H30" s="24"/>
      <c r="I30" s="22">
        <v>0</v>
      </c>
      <c r="J30" s="21">
        <v>0</v>
      </c>
    </row>
    <row r="31" spans="1:10" ht="18.75" x14ac:dyDescent="0.3">
      <c r="A31" s="13" t="s">
        <v>13</v>
      </c>
      <c r="B31" s="63"/>
      <c r="C31" s="63"/>
      <c r="D31" s="63"/>
      <c r="E31" s="63"/>
      <c r="F31" s="23">
        <v>0</v>
      </c>
      <c r="G31" s="21">
        <v>0</v>
      </c>
      <c r="H31" s="24"/>
      <c r="I31" s="22">
        <v>0</v>
      </c>
      <c r="J31" s="21">
        <v>0</v>
      </c>
    </row>
    <row r="32" spans="1:10" ht="8.1" customHeight="1" x14ac:dyDescent="0.3">
      <c r="A32" s="49"/>
      <c r="B32" s="60"/>
      <c r="C32" s="60"/>
      <c r="D32" s="60"/>
      <c r="E32" s="60"/>
      <c r="F32" s="50"/>
      <c r="G32" s="51"/>
      <c r="H32" s="52"/>
      <c r="I32" s="53"/>
      <c r="J32" s="51"/>
    </row>
    <row r="33" spans="1:10" ht="18.75" x14ac:dyDescent="0.3">
      <c r="A33" s="48" t="s">
        <v>37</v>
      </c>
      <c r="B33" s="63"/>
      <c r="C33" s="63"/>
      <c r="D33" s="63"/>
      <c r="E33" s="63"/>
      <c r="F33" s="23"/>
      <c r="G33" s="21"/>
      <c r="H33" s="24"/>
      <c r="I33" s="22"/>
      <c r="J33" s="21"/>
    </row>
    <row r="34" spans="1:10" ht="18.75" x14ac:dyDescent="0.3">
      <c r="A34" s="119" t="s">
        <v>66</v>
      </c>
      <c r="B34" s="120" t="s">
        <v>137</v>
      </c>
      <c r="C34" s="120"/>
      <c r="D34" s="120"/>
      <c r="E34" s="120"/>
      <c r="F34" s="121"/>
      <c r="G34" s="122">
        <f>B8*0.02</f>
        <v>197.30900000000003</v>
      </c>
      <c r="H34" s="24"/>
      <c r="I34" s="22"/>
      <c r="J34" s="21"/>
    </row>
    <row r="35" spans="1:10" ht="18.75" x14ac:dyDescent="0.3">
      <c r="A35" s="119" t="s">
        <v>67</v>
      </c>
      <c r="B35" s="120" t="s">
        <v>138</v>
      </c>
      <c r="C35" s="120"/>
      <c r="D35" s="120"/>
      <c r="E35" s="120"/>
      <c r="F35" s="123"/>
      <c r="G35" s="122">
        <f>B9*0.004</f>
        <v>38.52704</v>
      </c>
      <c r="H35" s="24"/>
      <c r="I35" s="22"/>
      <c r="J35" s="21">
        <v>0</v>
      </c>
    </row>
    <row r="36" spans="1:10" ht="18.75" x14ac:dyDescent="0.3">
      <c r="A36" s="119" t="s">
        <v>68</v>
      </c>
      <c r="B36" s="120" t="s">
        <v>138</v>
      </c>
      <c r="C36" s="120"/>
      <c r="D36" s="120"/>
      <c r="E36" s="120"/>
      <c r="F36" s="123"/>
      <c r="G36" s="122">
        <f>B10*0.004</f>
        <v>0.4</v>
      </c>
      <c r="H36" s="24"/>
      <c r="I36" s="22"/>
      <c r="J36" s="21"/>
    </row>
    <row r="37" spans="1:10" ht="18.75" x14ac:dyDescent="0.3">
      <c r="A37" s="119" t="s">
        <v>69</v>
      </c>
      <c r="B37" s="120" t="s">
        <v>138</v>
      </c>
      <c r="C37" s="120"/>
      <c r="D37" s="120"/>
      <c r="E37" s="120"/>
      <c r="F37" s="123"/>
      <c r="G37" s="122">
        <f>B11*0.004</f>
        <v>11.00468</v>
      </c>
      <c r="H37" s="24"/>
      <c r="I37" s="22"/>
      <c r="J37" s="21"/>
    </row>
    <row r="38" spans="1:10" ht="18.75" x14ac:dyDescent="0.3">
      <c r="A38" s="13"/>
      <c r="B38" s="74" t="s">
        <v>72</v>
      </c>
      <c r="C38" s="63"/>
      <c r="D38" s="63"/>
      <c r="E38" s="63"/>
      <c r="G38" s="21"/>
      <c r="H38" s="24"/>
      <c r="I38" s="22"/>
      <c r="J38" s="21"/>
    </row>
    <row r="39" spans="1:10" ht="18.75" x14ac:dyDescent="0.3">
      <c r="A39" s="13" t="s">
        <v>60</v>
      </c>
      <c r="B39" s="46">
        <f>B8</f>
        <v>9865.4500000000007</v>
      </c>
      <c r="C39" s="63"/>
      <c r="D39" s="63"/>
      <c r="E39" s="63"/>
      <c r="F39" s="72">
        <v>1.4E-3</v>
      </c>
      <c r="G39" s="21">
        <f t="shared" ref="G39:G45" si="1">F39*B39</f>
        <v>13.811630000000001</v>
      </c>
      <c r="H39" s="24"/>
      <c r="I39" s="25"/>
      <c r="J39" s="21">
        <f>F39+C39+D39+E39</f>
        <v>1.4E-3</v>
      </c>
    </row>
    <row r="40" spans="1:10" ht="18.75" x14ac:dyDescent="0.3">
      <c r="A40" s="13" t="s">
        <v>61</v>
      </c>
      <c r="B40" s="6"/>
      <c r="C40" s="63"/>
      <c r="D40" s="63"/>
      <c r="E40" s="63"/>
      <c r="F40" s="72">
        <v>1.2999999999999999E-3</v>
      </c>
      <c r="G40" s="21">
        <f t="shared" si="1"/>
        <v>0</v>
      </c>
      <c r="H40" s="24"/>
      <c r="I40" s="25"/>
      <c r="J40" s="21">
        <f t="shared" ref="J40:J45" si="2">F40+C40+D40+E40</f>
        <v>1.2999999999999999E-3</v>
      </c>
    </row>
    <row r="41" spans="1:10" ht="18.75" x14ac:dyDescent="0.3">
      <c r="A41" s="13" t="s">
        <v>56</v>
      </c>
      <c r="B41" s="46">
        <f>B9</f>
        <v>9631.76</v>
      </c>
      <c r="C41" s="63"/>
      <c r="D41" s="63"/>
      <c r="E41" s="63"/>
      <c r="F41" s="71">
        <v>1.4E-3</v>
      </c>
      <c r="G41" s="21">
        <f t="shared" si="1"/>
        <v>13.484464000000001</v>
      </c>
      <c r="H41" s="24"/>
      <c r="I41" s="25"/>
      <c r="J41" s="21">
        <f t="shared" si="2"/>
        <v>1.4E-3</v>
      </c>
    </row>
    <row r="42" spans="1:10" ht="18.75" x14ac:dyDescent="0.3">
      <c r="A42" s="13" t="s">
        <v>57</v>
      </c>
      <c r="B42" s="46"/>
      <c r="C42" s="63"/>
      <c r="D42" s="63"/>
      <c r="E42" s="63"/>
      <c r="F42" s="71">
        <v>1E-4</v>
      </c>
      <c r="G42" s="21">
        <f t="shared" si="1"/>
        <v>0</v>
      </c>
      <c r="H42" s="24"/>
      <c r="I42" s="25"/>
      <c r="J42" s="21">
        <f t="shared" si="2"/>
        <v>1E-4</v>
      </c>
    </row>
    <row r="43" spans="1:10" ht="18.75" x14ac:dyDescent="0.3">
      <c r="A43" s="13" t="s">
        <v>58</v>
      </c>
      <c r="B43" s="46">
        <f>B10</f>
        <v>100</v>
      </c>
      <c r="C43" s="63"/>
      <c r="D43" s="63"/>
      <c r="E43" s="63"/>
      <c r="F43" s="71">
        <v>1.4E-3</v>
      </c>
      <c r="G43" s="21">
        <f t="shared" si="1"/>
        <v>0.13999999999999999</v>
      </c>
      <c r="H43" s="24"/>
      <c r="I43" s="25"/>
      <c r="J43" s="21">
        <f t="shared" si="2"/>
        <v>1.4E-3</v>
      </c>
    </row>
    <row r="44" spans="1:10" ht="18.75" x14ac:dyDescent="0.3">
      <c r="A44" s="13" t="s">
        <v>59</v>
      </c>
      <c r="B44" s="46">
        <f>B11</f>
        <v>2751.17</v>
      </c>
      <c r="C44" s="63"/>
      <c r="D44" s="63"/>
      <c r="E44" s="63"/>
      <c r="F44" s="71">
        <v>1.65E-3</v>
      </c>
      <c r="G44" s="21">
        <f t="shared" si="1"/>
        <v>4.5394304999999999</v>
      </c>
      <c r="H44" s="24"/>
      <c r="I44" s="25"/>
      <c r="J44" s="21">
        <f t="shared" si="2"/>
        <v>1.65E-3</v>
      </c>
    </row>
    <row r="45" spans="1:10" ht="18.75" x14ac:dyDescent="0.3">
      <c r="A45" s="13" t="s">
        <v>63</v>
      </c>
      <c r="B45" s="46">
        <f>B44</f>
        <v>2751.17</v>
      </c>
      <c r="C45" s="63"/>
      <c r="D45" s="63"/>
      <c r="E45" s="63"/>
      <c r="F45" s="71">
        <v>3.0000000000000001E-3</v>
      </c>
      <c r="G45" s="21">
        <f t="shared" si="1"/>
        <v>8.2535100000000003</v>
      </c>
      <c r="H45" s="24"/>
      <c r="I45" s="25"/>
      <c r="J45" s="21">
        <f t="shared" si="2"/>
        <v>3.0000000000000001E-3</v>
      </c>
    </row>
    <row r="46" spans="1:10" ht="18.75" x14ac:dyDescent="0.3">
      <c r="A46" s="13" t="s">
        <v>55</v>
      </c>
      <c r="B46" s="63"/>
      <c r="C46" s="63"/>
      <c r="D46" s="63"/>
      <c r="E46" s="63"/>
      <c r="F46" s="25"/>
      <c r="G46" s="21">
        <f>B12*0.0014</f>
        <v>0</v>
      </c>
      <c r="H46" s="24"/>
      <c r="I46" s="25"/>
      <c r="J46" s="21">
        <v>0</v>
      </c>
    </row>
    <row r="47" spans="1:10" ht="18.75" x14ac:dyDescent="0.3">
      <c r="A47" s="13" t="s">
        <v>62</v>
      </c>
      <c r="B47" s="63"/>
      <c r="C47" s="63"/>
      <c r="D47" s="63"/>
      <c r="E47" s="63"/>
      <c r="F47" s="25"/>
      <c r="G47" s="21">
        <f>C15*0.0195</f>
        <v>0.97499999999999998</v>
      </c>
      <c r="H47" s="24"/>
      <c r="I47" s="25"/>
      <c r="J47" s="21">
        <v>0</v>
      </c>
    </row>
    <row r="48" spans="1:10" ht="18.75" x14ac:dyDescent="0.3">
      <c r="A48" s="13" t="s">
        <v>15</v>
      </c>
      <c r="B48" s="63"/>
      <c r="C48" s="63"/>
      <c r="D48" s="63"/>
      <c r="E48" s="63"/>
      <c r="F48" s="22"/>
      <c r="G48" s="21">
        <v>7.4</v>
      </c>
      <c r="H48" s="24"/>
      <c r="I48" s="22"/>
      <c r="J48" s="21">
        <v>0</v>
      </c>
    </row>
    <row r="49" spans="1:10" ht="18.75" x14ac:dyDescent="0.3">
      <c r="A49" s="13" t="s">
        <v>10</v>
      </c>
      <c r="B49" s="63"/>
      <c r="C49" s="63"/>
      <c r="D49" s="63"/>
      <c r="E49" s="63"/>
      <c r="F49" s="22"/>
      <c r="G49" s="21">
        <v>5.74</v>
      </c>
      <c r="H49" s="24"/>
      <c r="I49" s="22"/>
      <c r="J49" s="21">
        <v>0</v>
      </c>
    </row>
    <row r="50" spans="1:10" ht="8.1" customHeight="1" x14ac:dyDescent="0.3">
      <c r="A50" s="49"/>
      <c r="B50" s="60"/>
      <c r="C50" s="60"/>
      <c r="D50" s="60"/>
      <c r="E50" s="60"/>
      <c r="F50" s="53"/>
      <c r="G50" s="51"/>
      <c r="H50" s="52"/>
      <c r="I50" s="53"/>
      <c r="J50" s="51"/>
    </row>
    <row r="51" spans="1:10" ht="18.75" x14ac:dyDescent="0.3">
      <c r="A51" s="48" t="s">
        <v>38</v>
      </c>
      <c r="B51" s="63"/>
      <c r="C51" s="63"/>
      <c r="D51" s="63"/>
      <c r="E51" s="63"/>
      <c r="F51" s="22"/>
      <c r="G51" s="21"/>
      <c r="H51" s="24"/>
      <c r="I51" s="22"/>
      <c r="J51" s="21"/>
    </row>
    <row r="52" spans="1:10" ht="18.75" x14ac:dyDescent="0.3">
      <c r="A52" s="70" t="s">
        <v>40</v>
      </c>
      <c r="B52" s="63"/>
      <c r="C52" s="63"/>
      <c r="D52" s="63"/>
      <c r="E52" s="63"/>
      <c r="F52" s="22"/>
      <c r="G52" s="21">
        <v>0</v>
      </c>
      <c r="H52" s="24"/>
      <c r="I52" s="22"/>
      <c r="J52" s="21">
        <v>0</v>
      </c>
    </row>
    <row r="53" spans="1:10" ht="18.75" x14ac:dyDescent="0.3">
      <c r="A53" s="13" t="s">
        <v>70</v>
      </c>
      <c r="B53" s="63"/>
      <c r="C53" s="63"/>
      <c r="D53" s="63"/>
      <c r="E53" s="63"/>
      <c r="F53" s="22"/>
      <c r="G53" s="21">
        <v>40</v>
      </c>
      <c r="H53" s="24"/>
      <c r="I53" s="22"/>
      <c r="J53" s="21"/>
    </row>
    <row r="54" spans="1:10" ht="18.75" x14ac:dyDescent="0.3">
      <c r="A54" s="13" t="s">
        <v>71</v>
      </c>
      <c r="B54" s="63"/>
      <c r="C54" s="63"/>
      <c r="D54" s="63"/>
      <c r="E54" s="63"/>
      <c r="F54" s="22">
        <v>0.1</v>
      </c>
      <c r="G54" s="21">
        <f>F54*C15</f>
        <v>5</v>
      </c>
      <c r="H54" s="24"/>
      <c r="I54" s="22"/>
      <c r="J54" s="21"/>
    </row>
    <row r="55" spans="1:10" ht="18.75" x14ac:dyDescent="0.3">
      <c r="A55" s="13" t="s">
        <v>53</v>
      </c>
      <c r="B55" s="63"/>
      <c r="C55" s="63"/>
      <c r="D55" s="63"/>
      <c r="E55" s="63"/>
      <c r="F55" s="22">
        <v>0</v>
      </c>
      <c r="G55" s="21">
        <v>0</v>
      </c>
      <c r="H55" s="24"/>
      <c r="I55" s="22"/>
      <c r="J55" s="21">
        <v>0</v>
      </c>
    </row>
    <row r="56" spans="1:10" ht="18.75" x14ac:dyDescent="0.3">
      <c r="A56" s="13" t="s">
        <v>54</v>
      </c>
      <c r="B56" s="63"/>
      <c r="C56" s="63"/>
      <c r="D56" s="63"/>
      <c r="E56" s="63"/>
      <c r="F56" s="22">
        <v>0</v>
      </c>
      <c r="G56" s="21">
        <f>SUM(B23+C23+D23+E23)*F56</f>
        <v>0</v>
      </c>
      <c r="H56" s="24"/>
      <c r="I56" s="22"/>
      <c r="J56" s="21">
        <f>SUM(B23+C23+D23+E23)*I56</f>
        <v>0</v>
      </c>
    </row>
    <row r="57" spans="1:10" ht="18.75" x14ac:dyDescent="0.3">
      <c r="A57" s="13" t="s">
        <v>43</v>
      </c>
      <c r="B57" s="63"/>
      <c r="C57" s="63"/>
      <c r="D57" s="63"/>
      <c r="E57" s="63"/>
      <c r="F57" s="22"/>
      <c r="G57" s="21">
        <v>4.95</v>
      </c>
      <c r="H57" s="24"/>
      <c r="I57" s="22"/>
      <c r="J57" s="21">
        <v>0</v>
      </c>
    </row>
    <row r="58" spans="1:10" ht="18.75" x14ac:dyDescent="0.3">
      <c r="A58" s="13" t="s">
        <v>44</v>
      </c>
      <c r="B58" s="63"/>
      <c r="C58" s="63"/>
      <c r="D58" s="63"/>
      <c r="E58" s="63"/>
      <c r="F58" s="22"/>
      <c r="G58" s="21">
        <v>3.5</v>
      </c>
      <c r="H58" s="24"/>
      <c r="I58" s="22"/>
      <c r="J58" s="21">
        <v>0</v>
      </c>
    </row>
    <row r="59" spans="1:10" ht="18.75" x14ac:dyDescent="0.3">
      <c r="A59" s="13" t="s">
        <v>19</v>
      </c>
      <c r="B59" s="63"/>
      <c r="C59" s="63"/>
      <c r="D59" s="63"/>
      <c r="E59" s="63"/>
      <c r="F59" s="22">
        <v>19.95</v>
      </c>
      <c r="G59" s="21">
        <v>0</v>
      </c>
      <c r="H59" s="24"/>
      <c r="I59" s="22"/>
      <c r="J59" s="21">
        <v>0</v>
      </c>
    </row>
    <row r="60" spans="1:10" ht="18.75" x14ac:dyDescent="0.3">
      <c r="A60" s="13" t="s">
        <v>20</v>
      </c>
      <c r="B60" s="63"/>
      <c r="C60" s="63"/>
      <c r="D60" s="63"/>
      <c r="E60" s="63"/>
      <c r="F60" s="22"/>
      <c r="G60" s="21">
        <v>0</v>
      </c>
      <c r="H60" s="24"/>
      <c r="I60" s="22"/>
      <c r="J60" s="21">
        <v>0</v>
      </c>
    </row>
    <row r="61" spans="1:10" ht="18.75" x14ac:dyDescent="0.3">
      <c r="A61" s="7" t="s">
        <v>1</v>
      </c>
      <c r="B61" s="64"/>
      <c r="C61" s="64"/>
      <c r="D61" s="64"/>
      <c r="E61" s="64"/>
      <c r="F61" s="26"/>
      <c r="G61" s="27">
        <f>SUM(G20:G60)</f>
        <v>445.90362949999997</v>
      </c>
      <c r="H61" s="28"/>
      <c r="I61" s="26"/>
      <c r="J61" s="27">
        <v>0</v>
      </c>
    </row>
    <row r="62" spans="1:10" ht="8.1" customHeight="1" x14ac:dyDescent="0.3">
      <c r="A62" s="49"/>
      <c r="B62" s="60"/>
      <c r="C62" s="60"/>
      <c r="D62" s="60"/>
      <c r="E62" s="60"/>
      <c r="F62" s="50"/>
      <c r="G62" s="51"/>
      <c r="H62" s="52"/>
      <c r="I62" s="53"/>
      <c r="J62" s="51"/>
    </row>
    <row r="63" spans="1:10" ht="18.75" x14ac:dyDescent="0.3">
      <c r="A63" s="48" t="s">
        <v>3</v>
      </c>
      <c r="B63" s="63"/>
      <c r="C63" s="63"/>
      <c r="D63" s="63"/>
      <c r="E63" s="63"/>
      <c r="F63" s="22"/>
      <c r="G63" s="21"/>
      <c r="H63" s="24"/>
      <c r="I63" s="22"/>
      <c r="J63" s="21"/>
    </row>
    <row r="64" spans="1:10" ht="18.75" x14ac:dyDescent="0.3">
      <c r="A64" s="30" t="s">
        <v>8</v>
      </c>
      <c r="B64" s="65"/>
      <c r="C64" s="65"/>
      <c r="D64" s="65"/>
      <c r="E64" s="65"/>
      <c r="F64" s="31">
        <v>0</v>
      </c>
      <c r="G64" s="32"/>
      <c r="H64" s="33"/>
      <c r="I64" s="29">
        <v>0</v>
      </c>
      <c r="J64" s="32"/>
    </row>
    <row r="65" spans="1:10" ht="8.1" customHeight="1" x14ac:dyDescent="0.3">
      <c r="A65" s="49"/>
      <c r="B65" s="60"/>
      <c r="C65" s="60"/>
      <c r="D65" s="60"/>
      <c r="E65" s="60"/>
      <c r="F65" s="50"/>
      <c r="G65" s="51"/>
      <c r="H65" s="52"/>
      <c r="I65" s="53"/>
      <c r="J65" s="51"/>
    </row>
    <row r="66" spans="1:10" ht="18.75" x14ac:dyDescent="0.3">
      <c r="A66" s="48" t="s">
        <v>6</v>
      </c>
      <c r="B66" s="63"/>
      <c r="C66" s="63"/>
      <c r="D66" s="63"/>
      <c r="E66" s="63"/>
      <c r="F66" s="22"/>
      <c r="G66" s="21"/>
      <c r="H66" s="24"/>
      <c r="I66" s="22"/>
      <c r="J66" s="21"/>
    </row>
    <row r="67" spans="1:10" ht="18.75" x14ac:dyDescent="0.3">
      <c r="A67" s="13" t="s">
        <v>12</v>
      </c>
      <c r="B67" s="63"/>
      <c r="C67" s="63"/>
      <c r="D67" s="63"/>
      <c r="E67" s="63"/>
      <c r="F67" s="22">
        <v>124.75</v>
      </c>
      <c r="G67" s="21">
        <v>0</v>
      </c>
      <c r="H67" s="24"/>
      <c r="I67" s="22">
        <v>0</v>
      </c>
      <c r="J67" s="21">
        <v>0</v>
      </c>
    </row>
    <row r="68" spans="1:10" ht="18.75" x14ac:dyDescent="0.3">
      <c r="A68" s="13" t="s">
        <v>18</v>
      </c>
      <c r="B68" s="63"/>
      <c r="C68" s="63"/>
      <c r="D68" s="63"/>
      <c r="E68" s="63"/>
      <c r="F68" s="22">
        <v>0</v>
      </c>
      <c r="G68" s="21"/>
      <c r="H68" s="13"/>
      <c r="I68" s="22">
        <v>0</v>
      </c>
      <c r="J68" s="21">
        <v>0</v>
      </c>
    </row>
    <row r="69" spans="1:10" ht="18.75" x14ac:dyDescent="0.3">
      <c r="A69" s="30" t="s">
        <v>7</v>
      </c>
      <c r="B69" s="65"/>
      <c r="C69" s="65"/>
      <c r="D69" s="65"/>
      <c r="E69" s="65"/>
      <c r="F69" s="35"/>
      <c r="G69" s="54">
        <f>SUM(G61:G68)</f>
        <v>445.90362949999997</v>
      </c>
      <c r="H69" s="30"/>
      <c r="I69" s="35" t="s">
        <v>64</v>
      </c>
      <c r="J69" s="54">
        <v>708.02</v>
      </c>
    </row>
    <row r="70" spans="1:10" ht="18.75" x14ac:dyDescent="0.3">
      <c r="A70" s="8"/>
      <c r="B70" s="8"/>
      <c r="C70" s="8"/>
      <c r="D70" s="8"/>
      <c r="E70" s="8"/>
      <c r="F70" s="8"/>
      <c r="G70" s="34"/>
      <c r="H70" s="8"/>
      <c r="I70" s="8"/>
      <c r="J70" s="34"/>
    </row>
    <row r="71" spans="1:10" ht="18.75" x14ac:dyDescent="0.3">
      <c r="A71" s="55"/>
      <c r="B71" s="7"/>
      <c r="C71" s="55"/>
      <c r="G71" s="8"/>
      <c r="H71" s="8"/>
      <c r="I71" s="8"/>
      <c r="J71" s="8"/>
    </row>
    <row r="72" spans="1:10" ht="15.75" x14ac:dyDescent="0.25">
      <c r="A72" s="2"/>
      <c r="B72" s="2"/>
      <c r="C72" s="2"/>
      <c r="D72" s="1"/>
      <c r="E72" s="2"/>
      <c r="F72" s="3"/>
    </row>
    <row r="73" spans="1:10" ht="23.25" x14ac:dyDescent="0.35">
      <c r="G73" s="6"/>
      <c r="I73" s="56" t="s">
        <v>45</v>
      </c>
      <c r="J73" s="57">
        <f>J69-G69</f>
        <v>262.11637050000002</v>
      </c>
    </row>
    <row r="74" spans="1:10" x14ac:dyDescent="0.25">
      <c r="G74" s="6"/>
      <c r="I74" s="6"/>
    </row>
    <row r="75" spans="1:10" x14ac:dyDescent="0.25">
      <c r="G75" s="6"/>
      <c r="I75" s="6"/>
    </row>
    <row r="76" spans="1:10" x14ac:dyDescent="0.25">
      <c r="G76" s="6"/>
      <c r="I76" s="6"/>
    </row>
    <row r="77" spans="1:10" x14ac:dyDescent="0.25">
      <c r="G77" s="6"/>
      <c r="I77" s="6"/>
    </row>
    <row r="78" spans="1:10" x14ac:dyDescent="0.25">
      <c r="G78" s="6"/>
      <c r="I78" s="6"/>
    </row>
    <row r="79" spans="1:10" x14ac:dyDescent="0.25">
      <c r="G79" s="6"/>
      <c r="I79" s="6"/>
    </row>
    <row r="80" spans="1:10" x14ac:dyDescent="0.25">
      <c r="G80" s="6"/>
      <c r="I80" s="6"/>
    </row>
    <row r="81" spans="7:9" x14ac:dyDescent="0.25">
      <c r="G81" s="6"/>
      <c r="I81" s="6"/>
    </row>
  </sheetData>
  <mergeCells count="8">
    <mergeCell ref="F18:G18"/>
    <mergeCell ref="I18:J18"/>
    <mergeCell ref="H1:K1"/>
    <mergeCell ref="B2:F2"/>
    <mergeCell ref="H2:K2"/>
    <mergeCell ref="H3:K3"/>
    <mergeCell ref="H4:K4"/>
    <mergeCell ref="F8:I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8991-214B-41DF-8B76-CE9465D002FC}">
  <dimension ref="A1:K81"/>
  <sheetViews>
    <sheetView topLeftCell="A24" workbookViewId="0">
      <selection activeCell="B46" sqref="B46"/>
    </sheetView>
  </sheetViews>
  <sheetFormatPr defaultColWidth="9.140625" defaultRowHeight="15" x14ac:dyDescent="0.25"/>
  <cols>
    <col min="1" max="1" width="54.85546875" style="4" customWidth="1"/>
    <col min="2" max="2" width="25.85546875" style="4" customWidth="1"/>
    <col min="3" max="3" width="16.85546875" style="4" customWidth="1"/>
    <col min="4" max="4" width="17.42578125" style="4" customWidth="1"/>
    <col min="5" max="5" width="21.85546875" style="4" bestFit="1" customWidth="1"/>
    <col min="6" max="6" width="20.42578125" style="4" customWidth="1"/>
    <col min="7" max="7" width="22.85546875" style="4" customWidth="1"/>
    <col min="8" max="8" width="7.7109375" style="4" customWidth="1"/>
    <col min="9" max="9" width="14.42578125" style="4" customWidth="1"/>
    <col min="10" max="10" width="21.42578125" style="4" customWidth="1"/>
    <col min="11" max="11" width="11.42578125" style="4" customWidth="1"/>
    <col min="12" max="20" width="9.140625" style="4"/>
    <col min="21" max="21" width="34.42578125" style="4" bestFit="1" customWidth="1"/>
    <col min="22" max="22" width="10.5703125" style="4" bestFit="1" customWidth="1"/>
    <col min="23" max="23" width="13.85546875" style="4" bestFit="1" customWidth="1"/>
    <col min="24" max="24" width="9.140625" style="4"/>
    <col min="25" max="25" width="12.5703125" style="4" bestFit="1" customWidth="1"/>
    <col min="26" max="16384" width="9.140625" style="4"/>
  </cols>
  <sheetData>
    <row r="1" spans="1:11" ht="18.75" x14ac:dyDescent="0.3">
      <c r="A1" s="9"/>
      <c r="B1" s="9"/>
      <c r="C1" s="9"/>
      <c r="D1" s="8"/>
      <c r="E1" s="8"/>
      <c r="F1" s="10"/>
      <c r="G1" s="10" t="s">
        <v>22</v>
      </c>
      <c r="H1" s="109"/>
      <c r="I1" s="109"/>
      <c r="J1" s="109"/>
      <c r="K1" s="109"/>
    </row>
    <row r="2" spans="1:11" ht="31.5" x14ac:dyDescent="0.5">
      <c r="A2" s="11"/>
      <c r="B2" s="108" t="s">
        <v>11</v>
      </c>
      <c r="C2" s="108"/>
      <c r="D2" s="108"/>
      <c r="E2" s="108"/>
      <c r="F2" s="108"/>
      <c r="G2" s="10" t="s">
        <v>0</v>
      </c>
      <c r="H2" s="109" t="s">
        <v>107</v>
      </c>
      <c r="I2" s="109"/>
      <c r="J2" s="109"/>
      <c r="K2" s="109"/>
    </row>
    <row r="3" spans="1:11" ht="18.75" x14ac:dyDescent="0.3">
      <c r="A3" s="12"/>
      <c r="B3" s="12"/>
      <c r="D3" s="12" t="s">
        <v>65</v>
      </c>
      <c r="E3" s="8"/>
      <c r="F3" s="8"/>
      <c r="G3" s="10" t="s">
        <v>39</v>
      </c>
      <c r="H3" s="110" t="s">
        <v>122</v>
      </c>
      <c r="I3" s="110"/>
      <c r="J3" s="110"/>
      <c r="K3" s="110"/>
    </row>
    <row r="4" spans="1:11" ht="18.75" x14ac:dyDescent="0.3">
      <c r="A4" s="61"/>
      <c r="B4" s="12"/>
      <c r="C4" s="12"/>
      <c r="D4" s="8"/>
      <c r="E4" s="8"/>
      <c r="F4" s="8"/>
      <c r="G4" s="10" t="s">
        <v>135</v>
      </c>
      <c r="H4" s="116">
        <v>5983</v>
      </c>
      <c r="I4" s="109"/>
      <c r="J4" s="109"/>
      <c r="K4" s="109"/>
    </row>
    <row r="5" spans="1:11" ht="19.350000000000001" customHeight="1" x14ac:dyDescent="0.3">
      <c r="A5" s="62"/>
      <c r="B5" s="37"/>
      <c r="C5" s="37"/>
      <c r="D5" s="8"/>
      <c r="E5" s="8"/>
      <c r="F5" s="8"/>
      <c r="G5" s="8" t="s">
        <v>136</v>
      </c>
      <c r="H5" s="117">
        <v>4900</v>
      </c>
      <c r="I5" s="75"/>
      <c r="J5" s="75"/>
      <c r="K5" s="75"/>
    </row>
    <row r="6" spans="1:11" ht="19.350000000000001" customHeight="1" x14ac:dyDescent="0.3">
      <c r="B6" s="38"/>
      <c r="C6" s="38"/>
      <c r="D6" s="8"/>
      <c r="E6" s="8"/>
      <c r="F6" s="8"/>
      <c r="G6" s="8"/>
      <c r="H6" s="8"/>
      <c r="I6" s="8"/>
      <c r="J6" s="8"/>
    </row>
    <row r="7" spans="1:11" ht="19.5" thickBot="1" x14ac:dyDescent="0.35">
      <c r="A7" s="7"/>
      <c r="B7" s="43" t="s">
        <v>28</v>
      </c>
      <c r="C7" s="43" t="s">
        <v>29</v>
      </c>
      <c r="D7" s="43" t="s">
        <v>30</v>
      </c>
      <c r="E7" s="7"/>
      <c r="F7" s="7"/>
      <c r="G7" s="7"/>
      <c r="H7" s="7"/>
    </row>
    <row r="8" spans="1:11" ht="18.75" x14ac:dyDescent="0.3">
      <c r="A8" s="13" t="s">
        <v>32</v>
      </c>
      <c r="B8" s="46">
        <v>4016.98</v>
      </c>
      <c r="C8" s="44">
        <v>22</v>
      </c>
      <c r="D8" s="45">
        <f>B8/C8</f>
        <v>182.59</v>
      </c>
      <c r="E8" s="8"/>
      <c r="F8" s="105" t="s">
        <v>49</v>
      </c>
      <c r="G8" s="106"/>
      <c r="H8" s="106"/>
      <c r="I8" s="107"/>
    </row>
    <row r="9" spans="1:11" ht="18.75" x14ac:dyDescent="0.3">
      <c r="A9" s="13" t="s">
        <v>33</v>
      </c>
      <c r="B9" s="46">
        <v>11111.99</v>
      </c>
      <c r="C9" s="44">
        <v>18</v>
      </c>
      <c r="D9" s="45">
        <f t="shared" ref="D9:D12" si="0">B9/C9</f>
        <v>617.33277777777778</v>
      </c>
      <c r="E9" s="8"/>
      <c r="F9" s="39" t="s">
        <v>26</v>
      </c>
      <c r="G9" s="40"/>
      <c r="H9" s="40"/>
      <c r="I9" s="66">
        <f>J73</f>
        <v>195.1373835</v>
      </c>
    </row>
    <row r="10" spans="1:11" ht="18.75" x14ac:dyDescent="0.3">
      <c r="A10" s="13" t="s">
        <v>34</v>
      </c>
      <c r="B10" s="46">
        <v>0</v>
      </c>
      <c r="C10" s="44">
        <v>0</v>
      </c>
      <c r="D10" s="45" t="e">
        <f t="shared" si="0"/>
        <v>#DIV/0!</v>
      </c>
      <c r="E10" s="8"/>
      <c r="F10" s="39" t="s">
        <v>27</v>
      </c>
      <c r="G10" s="40"/>
      <c r="H10" s="40"/>
      <c r="I10" s="67">
        <f>(I12-I11)/I12</f>
        <v>0.40337643356209696</v>
      </c>
    </row>
    <row r="11" spans="1:11" ht="18.75" x14ac:dyDescent="0.3">
      <c r="A11" s="13" t="s">
        <v>35</v>
      </c>
      <c r="B11" s="46">
        <v>775.39</v>
      </c>
      <c r="C11" s="44">
        <v>4</v>
      </c>
      <c r="D11" s="45">
        <f t="shared" si="0"/>
        <v>193.8475</v>
      </c>
      <c r="E11" s="8"/>
      <c r="F11" s="39" t="s">
        <v>25</v>
      </c>
      <c r="G11" s="40"/>
      <c r="H11" s="40"/>
      <c r="I11" s="69">
        <f>G61/B14</f>
        <v>1.8147389552298866E-2</v>
      </c>
    </row>
    <row r="12" spans="1:11" ht="19.5" thickBot="1" x14ac:dyDescent="0.35">
      <c r="A12" s="13" t="s">
        <v>36</v>
      </c>
      <c r="B12" s="46"/>
      <c r="C12" s="44"/>
      <c r="D12" s="45" t="e">
        <f t="shared" si="0"/>
        <v>#DIV/0!</v>
      </c>
      <c r="E12" s="8"/>
      <c r="F12" s="41" t="s">
        <v>24</v>
      </c>
      <c r="G12" s="42"/>
      <c r="H12" s="42"/>
      <c r="I12" s="68">
        <f>J69/B14</f>
        <v>3.0416816520752801E-2</v>
      </c>
    </row>
    <row r="13" spans="1:11" ht="8.1" customHeight="1" x14ac:dyDescent="0.3">
      <c r="A13" s="58"/>
      <c r="B13" s="59"/>
      <c r="C13" s="59"/>
      <c r="D13" s="60"/>
      <c r="E13" s="8"/>
      <c r="H13" s="8"/>
    </row>
    <row r="14" spans="1:11" ht="18.75" x14ac:dyDescent="0.3">
      <c r="A14" s="20" t="s">
        <v>9</v>
      </c>
      <c r="B14" s="46">
        <f>SUM(B8:B12)</f>
        <v>15904.359999999999</v>
      </c>
      <c r="C14" s="44"/>
      <c r="D14" s="47"/>
      <c r="E14" s="8"/>
      <c r="F14" s="8"/>
      <c r="H14" s="8"/>
    </row>
    <row r="15" spans="1:11" ht="18.75" x14ac:dyDescent="0.3">
      <c r="A15" s="20" t="s">
        <v>31</v>
      </c>
      <c r="B15" s="44"/>
      <c r="C15" s="44">
        <f>SUM(C8:C12)</f>
        <v>44</v>
      </c>
      <c r="D15" s="44"/>
      <c r="E15" s="8"/>
      <c r="F15" s="8"/>
      <c r="H15" s="8"/>
    </row>
    <row r="16" spans="1:11" ht="18.75" x14ac:dyDescent="0.3">
      <c r="A16" s="20" t="s">
        <v>41</v>
      </c>
      <c r="B16" s="44"/>
      <c r="C16" s="44"/>
      <c r="D16" s="46">
        <f>B14/C15</f>
        <v>361.46272727272725</v>
      </c>
      <c r="E16" s="8"/>
      <c r="F16" s="8"/>
      <c r="H16" s="8"/>
    </row>
    <row r="17" spans="1:10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8.75" x14ac:dyDescent="0.3">
      <c r="A18" s="8"/>
      <c r="B18" s="8"/>
      <c r="C18" s="8"/>
      <c r="D18" s="8"/>
      <c r="E18" s="8"/>
      <c r="F18" s="103" t="s">
        <v>47</v>
      </c>
      <c r="G18" s="104"/>
      <c r="H18" s="8"/>
      <c r="I18" s="103" t="s">
        <v>4</v>
      </c>
      <c r="J18" s="104"/>
    </row>
    <row r="19" spans="1:10" s="5" customFormat="1" ht="18.75" x14ac:dyDescent="0.3">
      <c r="A19" s="14"/>
      <c r="F19" s="36" t="s">
        <v>21</v>
      </c>
      <c r="G19" s="15" t="s">
        <v>48</v>
      </c>
      <c r="H19" s="16"/>
      <c r="I19" s="17" t="s">
        <v>21</v>
      </c>
      <c r="J19" s="15" t="s">
        <v>48</v>
      </c>
    </row>
    <row r="20" spans="1:10" ht="18.75" x14ac:dyDescent="0.3">
      <c r="A20" s="13" t="s">
        <v>2</v>
      </c>
      <c r="B20" s="63"/>
      <c r="C20" s="63"/>
      <c r="D20" s="63"/>
      <c r="E20" s="63"/>
      <c r="F20" s="18">
        <v>2.5000000000000001E-3</v>
      </c>
      <c r="G20" s="19">
        <f>SUM(B8+B9+B10)*F20</f>
        <v>37.822425000000003</v>
      </c>
      <c r="H20" s="20"/>
      <c r="I20" s="18">
        <v>0</v>
      </c>
      <c r="J20" s="21">
        <f>SUM(B8+B9+B10)*I20</f>
        <v>0</v>
      </c>
    </row>
    <row r="21" spans="1:10" ht="18.75" customHeight="1" x14ac:dyDescent="0.3">
      <c r="A21" s="13" t="s">
        <v>42</v>
      </c>
      <c r="B21" s="63"/>
      <c r="C21" s="63"/>
      <c r="D21" s="63"/>
      <c r="E21" s="63"/>
      <c r="F21" s="18">
        <v>5.0000000000000001E-3</v>
      </c>
      <c r="G21" s="21">
        <f>B11*F21</f>
        <v>3.8769499999999999</v>
      </c>
      <c r="H21" s="24"/>
      <c r="I21" s="18">
        <v>0</v>
      </c>
      <c r="J21" s="21">
        <f>B11*I21</f>
        <v>0</v>
      </c>
    </row>
    <row r="22" spans="1:10" ht="18.75" customHeight="1" x14ac:dyDescent="0.3">
      <c r="A22" s="13"/>
      <c r="B22" s="43" t="s">
        <v>32</v>
      </c>
      <c r="C22" s="43" t="s">
        <v>33</v>
      </c>
      <c r="D22" s="43" t="s">
        <v>34</v>
      </c>
      <c r="E22" s="43" t="s">
        <v>46</v>
      </c>
      <c r="F22" s="18"/>
      <c r="G22" s="21"/>
      <c r="H22" s="24"/>
      <c r="I22" s="18"/>
      <c r="J22" s="21"/>
    </row>
    <row r="23" spans="1:10" ht="18.75" customHeight="1" x14ac:dyDescent="0.3">
      <c r="A23" s="13" t="s">
        <v>50</v>
      </c>
      <c r="B23" s="63">
        <f>C8</f>
        <v>22</v>
      </c>
      <c r="C23" s="63">
        <f>C9</f>
        <v>18</v>
      </c>
      <c r="D23" s="63">
        <f>C10</f>
        <v>0</v>
      </c>
      <c r="E23" s="63"/>
      <c r="F23" s="22">
        <v>0.12</v>
      </c>
      <c r="G23" s="21">
        <f>F23*(B23+C23+D23)</f>
        <v>4.8</v>
      </c>
      <c r="H23" s="24"/>
      <c r="I23" s="22">
        <v>0</v>
      </c>
      <c r="J23" s="21">
        <f>I23*(B23+C23+D23)</f>
        <v>0</v>
      </c>
    </row>
    <row r="24" spans="1:10" ht="18.75" customHeight="1" x14ac:dyDescent="0.3">
      <c r="A24" s="13" t="s">
        <v>51</v>
      </c>
      <c r="B24" s="63"/>
      <c r="C24" s="63"/>
      <c r="D24" s="63"/>
      <c r="E24" s="63">
        <f>C11</f>
        <v>4</v>
      </c>
      <c r="F24" s="22">
        <v>0.12</v>
      </c>
      <c r="G24" s="21">
        <f>F24*E24</f>
        <v>0.48</v>
      </c>
      <c r="H24" s="24"/>
      <c r="I24" s="22">
        <v>0</v>
      </c>
      <c r="J24" s="21">
        <f>I24*E24</f>
        <v>0</v>
      </c>
    </row>
    <row r="25" spans="1:10" ht="18.75" customHeight="1" x14ac:dyDescent="0.3">
      <c r="A25" s="13" t="s">
        <v>17</v>
      </c>
      <c r="B25" s="63"/>
      <c r="C25" s="63"/>
      <c r="D25" s="63"/>
      <c r="E25" s="63"/>
      <c r="F25" s="22">
        <v>0</v>
      </c>
      <c r="G25" s="21">
        <f>F25*(C8+C9+C10)</f>
        <v>0</v>
      </c>
      <c r="H25" s="24"/>
      <c r="I25" s="22">
        <v>0</v>
      </c>
      <c r="J25" s="21">
        <f>I25*E25</f>
        <v>0</v>
      </c>
    </row>
    <row r="26" spans="1:10" ht="18.75" x14ac:dyDescent="0.3">
      <c r="A26" s="13" t="s">
        <v>52</v>
      </c>
      <c r="B26" s="63"/>
      <c r="C26" s="63"/>
      <c r="D26" s="63"/>
      <c r="E26" s="63"/>
      <c r="F26" s="22">
        <v>0</v>
      </c>
      <c r="G26" s="21">
        <f>F26*C11</f>
        <v>0</v>
      </c>
      <c r="H26" s="13"/>
      <c r="I26" s="22">
        <v>0</v>
      </c>
      <c r="J26" s="21">
        <f>I26*C11</f>
        <v>0</v>
      </c>
    </row>
    <row r="27" spans="1:10" ht="18.75" x14ac:dyDescent="0.3">
      <c r="A27" s="13" t="s">
        <v>14</v>
      </c>
      <c r="B27" s="63"/>
      <c r="C27" s="63"/>
      <c r="D27" s="63"/>
      <c r="E27" s="63"/>
      <c r="F27" s="22">
        <v>0.1</v>
      </c>
      <c r="G27" s="21">
        <f>F27*25</f>
        <v>2.5</v>
      </c>
      <c r="H27" s="24"/>
      <c r="I27" s="22">
        <v>0</v>
      </c>
      <c r="J27" s="21">
        <f>I27*25</f>
        <v>0</v>
      </c>
    </row>
    <row r="28" spans="1:10" ht="18.75" x14ac:dyDescent="0.3">
      <c r="A28" s="13" t="s">
        <v>23</v>
      </c>
      <c r="B28" s="63"/>
      <c r="C28" s="63"/>
      <c r="D28" s="63"/>
      <c r="E28" s="63"/>
      <c r="F28" s="22">
        <v>15</v>
      </c>
      <c r="G28" s="21">
        <f>F28</f>
        <v>15</v>
      </c>
      <c r="H28" s="24"/>
      <c r="I28" s="22">
        <v>0</v>
      </c>
      <c r="J28" s="21">
        <f>I28</f>
        <v>0</v>
      </c>
    </row>
    <row r="29" spans="1:10" ht="18.75" x14ac:dyDescent="0.3">
      <c r="A29" s="13" t="s">
        <v>16</v>
      </c>
      <c r="B29" s="63"/>
      <c r="C29" s="63"/>
      <c r="D29" s="63"/>
      <c r="E29" s="63"/>
      <c r="F29" s="22">
        <v>3.42</v>
      </c>
      <c r="G29" s="21">
        <f>F29</f>
        <v>3.42</v>
      </c>
      <c r="H29" s="24"/>
      <c r="I29" s="22">
        <v>0</v>
      </c>
      <c r="J29" s="21">
        <f>I29</f>
        <v>0</v>
      </c>
    </row>
    <row r="30" spans="1:10" ht="18.75" x14ac:dyDescent="0.3">
      <c r="A30" s="13" t="s">
        <v>5</v>
      </c>
      <c r="B30" s="63"/>
      <c r="C30" s="63"/>
      <c r="D30" s="63"/>
      <c r="E30" s="63"/>
      <c r="F30" s="22">
        <v>0.12</v>
      </c>
      <c r="G30" s="21">
        <f>F30*10</f>
        <v>1.2</v>
      </c>
      <c r="H30" s="24"/>
      <c r="I30" s="22">
        <v>0</v>
      </c>
      <c r="J30" s="21">
        <v>0</v>
      </c>
    </row>
    <row r="31" spans="1:10" ht="18.75" x14ac:dyDescent="0.3">
      <c r="A31" s="13" t="s">
        <v>13</v>
      </c>
      <c r="B31" s="63"/>
      <c r="C31" s="63"/>
      <c r="D31" s="63"/>
      <c r="E31" s="63"/>
      <c r="F31" s="23">
        <v>0</v>
      </c>
      <c r="G31" s="21">
        <v>0</v>
      </c>
      <c r="H31" s="24"/>
      <c r="I31" s="22">
        <v>0</v>
      </c>
      <c r="J31" s="21">
        <v>0</v>
      </c>
    </row>
    <row r="32" spans="1:10" ht="8.1" customHeight="1" x14ac:dyDescent="0.3">
      <c r="A32" s="49"/>
      <c r="B32" s="60"/>
      <c r="C32" s="60"/>
      <c r="D32" s="60"/>
      <c r="E32" s="60"/>
      <c r="F32" s="50"/>
      <c r="G32" s="51"/>
      <c r="H32" s="52"/>
      <c r="I32" s="53"/>
      <c r="J32" s="51"/>
    </row>
    <row r="33" spans="1:10" ht="18.75" x14ac:dyDescent="0.3">
      <c r="A33" s="48" t="s">
        <v>37</v>
      </c>
      <c r="B33" s="63"/>
      <c r="C33" s="63"/>
      <c r="D33" s="63"/>
      <c r="E33" s="63"/>
      <c r="F33" s="23"/>
      <c r="G33" s="21"/>
      <c r="H33" s="24"/>
      <c r="I33" s="22"/>
      <c r="J33" s="21"/>
    </row>
    <row r="34" spans="1:10" ht="18.75" x14ac:dyDescent="0.3">
      <c r="A34" s="119" t="s">
        <v>66</v>
      </c>
      <c r="B34" s="120" t="s">
        <v>137</v>
      </c>
      <c r="C34" s="120"/>
      <c r="D34" s="120"/>
      <c r="E34" s="120"/>
      <c r="F34" s="121"/>
      <c r="G34" s="122">
        <f>B8*0.02</f>
        <v>80.339600000000004</v>
      </c>
      <c r="H34" s="24"/>
      <c r="I34" s="22"/>
      <c r="J34" s="21"/>
    </row>
    <row r="35" spans="1:10" ht="18.75" x14ac:dyDescent="0.3">
      <c r="A35" s="119" t="s">
        <v>67</v>
      </c>
      <c r="B35" s="120" t="s">
        <v>138</v>
      </c>
      <c r="C35" s="120"/>
      <c r="D35" s="120"/>
      <c r="E35" s="120"/>
      <c r="F35" s="123"/>
      <c r="G35" s="122">
        <f>B9*0.004</f>
        <v>44.447960000000002</v>
      </c>
      <c r="H35" s="24"/>
      <c r="I35" s="22"/>
      <c r="J35" s="21">
        <v>0</v>
      </c>
    </row>
    <row r="36" spans="1:10" ht="18.75" x14ac:dyDescent="0.3">
      <c r="A36" s="119" t="s">
        <v>68</v>
      </c>
      <c r="B36" s="120" t="s">
        <v>138</v>
      </c>
      <c r="C36" s="120"/>
      <c r="D36" s="120"/>
      <c r="E36" s="120"/>
      <c r="F36" s="123"/>
      <c r="G36" s="122">
        <f>B10*0.004</f>
        <v>0</v>
      </c>
      <c r="H36" s="24"/>
      <c r="I36" s="22"/>
      <c r="J36" s="21"/>
    </row>
    <row r="37" spans="1:10" ht="18.75" x14ac:dyDescent="0.3">
      <c r="A37" s="119" t="s">
        <v>69</v>
      </c>
      <c r="B37" s="120" t="s">
        <v>138</v>
      </c>
      <c r="C37" s="120"/>
      <c r="D37" s="120"/>
      <c r="E37" s="120"/>
      <c r="F37" s="123"/>
      <c r="G37" s="122">
        <f>B11*0.004</f>
        <v>3.1015600000000001</v>
      </c>
      <c r="H37" s="24"/>
      <c r="I37" s="22"/>
      <c r="J37" s="21"/>
    </row>
    <row r="38" spans="1:10" ht="18.75" x14ac:dyDescent="0.3">
      <c r="A38" s="13"/>
      <c r="B38" s="74" t="s">
        <v>72</v>
      </c>
      <c r="C38" s="63"/>
      <c r="D38" s="63"/>
      <c r="E38" s="63"/>
      <c r="G38" s="21"/>
      <c r="H38" s="24"/>
      <c r="I38" s="22"/>
      <c r="J38" s="21"/>
    </row>
    <row r="39" spans="1:10" ht="18.75" x14ac:dyDescent="0.3">
      <c r="A39" s="13" t="s">
        <v>60</v>
      </c>
      <c r="B39" s="46">
        <f>B8</f>
        <v>4016.98</v>
      </c>
      <c r="C39" s="63"/>
      <c r="D39" s="63"/>
      <c r="E39" s="63"/>
      <c r="F39" s="72">
        <v>1.4E-3</v>
      </c>
      <c r="G39" s="21">
        <f t="shared" ref="G39:G45" si="1">F39*B39</f>
        <v>5.6237719999999998</v>
      </c>
      <c r="H39" s="24"/>
      <c r="I39" s="25"/>
      <c r="J39" s="21">
        <f>F39+C39+D39+E39</f>
        <v>1.4E-3</v>
      </c>
    </row>
    <row r="40" spans="1:10" ht="18.75" x14ac:dyDescent="0.3">
      <c r="A40" s="13" t="s">
        <v>61</v>
      </c>
      <c r="B40" s="6"/>
      <c r="C40" s="63"/>
      <c r="D40" s="63"/>
      <c r="E40" s="63"/>
      <c r="F40" s="72">
        <v>1.2999999999999999E-3</v>
      </c>
      <c r="G40" s="21">
        <f t="shared" si="1"/>
        <v>0</v>
      </c>
      <c r="H40" s="24"/>
      <c r="I40" s="25"/>
      <c r="J40" s="21">
        <f t="shared" ref="J40:J45" si="2">F40+C40+D40+E40</f>
        <v>1.2999999999999999E-3</v>
      </c>
    </row>
    <row r="41" spans="1:10" ht="18.75" x14ac:dyDescent="0.3">
      <c r="A41" s="13" t="s">
        <v>56</v>
      </c>
      <c r="B41" s="46">
        <f>B9</f>
        <v>11111.99</v>
      </c>
      <c r="C41" s="63"/>
      <c r="D41" s="63"/>
      <c r="E41" s="63"/>
      <c r="F41" s="71">
        <v>1.4E-3</v>
      </c>
      <c r="G41" s="21">
        <f t="shared" si="1"/>
        <v>15.556785999999999</v>
      </c>
      <c r="H41" s="24"/>
      <c r="I41" s="25"/>
      <c r="J41" s="21">
        <f t="shared" si="2"/>
        <v>1.4E-3</v>
      </c>
    </row>
    <row r="42" spans="1:10" ht="18.75" x14ac:dyDescent="0.3">
      <c r="A42" s="13" t="s">
        <v>57</v>
      </c>
      <c r="B42" s="46"/>
      <c r="C42" s="63"/>
      <c r="D42" s="63"/>
      <c r="E42" s="63"/>
      <c r="F42" s="71">
        <v>1E-4</v>
      </c>
      <c r="G42" s="21">
        <f t="shared" si="1"/>
        <v>0</v>
      </c>
      <c r="H42" s="24"/>
      <c r="I42" s="25"/>
      <c r="J42" s="21">
        <f t="shared" si="2"/>
        <v>1E-4</v>
      </c>
    </row>
    <row r="43" spans="1:10" ht="18.75" x14ac:dyDescent="0.3">
      <c r="A43" s="13" t="s">
        <v>58</v>
      </c>
      <c r="B43" s="46">
        <f>B10</f>
        <v>0</v>
      </c>
      <c r="C43" s="63"/>
      <c r="D43" s="63"/>
      <c r="E43" s="63"/>
      <c r="F43" s="71">
        <v>1.4E-3</v>
      </c>
      <c r="G43" s="21">
        <f t="shared" si="1"/>
        <v>0</v>
      </c>
      <c r="H43" s="24"/>
      <c r="I43" s="25"/>
      <c r="J43" s="21">
        <f t="shared" si="2"/>
        <v>1.4E-3</v>
      </c>
    </row>
    <row r="44" spans="1:10" ht="18.75" x14ac:dyDescent="0.3">
      <c r="A44" s="13" t="s">
        <v>59</v>
      </c>
      <c r="B44" s="46">
        <f>B11</f>
        <v>775.39</v>
      </c>
      <c r="C44" s="63"/>
      <c r="D44" s="63"/>
      <c r="E44" s="63"/>
      <c r="F44" s="71">
        <v>1.65E-3</v>
      </c>
      <c r="G44" s="21">
        <f t="shared" si="1"/>
        <v>1.2793935000000001</v>
      </c>
      <c r="H44" s="24"/>
      <c r="I44" s="25"/>
      <c r="J44" s="21">
        <f t="shared" si="2"/>
        <v>1.65E-3</v>
      </c>
    </row>
    <row r="45" spans="1:10" ht="18.75" x14ac:dyDescent="0.3">
      <c r="A45" s="13" t="s">
        <v>63</v>
      </c>
      <c r="B45" s="46">
        <f>B44</f>
        <v>775.39</v>
      </c>
      <c r="C45" s="63"/>
      <c r="D45" s="63"/>
      <c r="E45" s="63"/>
      <c r="F45" s="71">
        <v>3.0000000000000001E-3</v>
      </c>
      <c r="G45" s="21">
        <f t="shared" si="1"/>
        <v>2.3261699999999998</v>
      </c>
      <c r="H45" s="24"/>
      <c r="I45" s="25"/>
      <c r="J45" s="21">
        <f t="shared" si="2"/>
        <v>3.0000000000000001E-3</v>
      </c>
    </row>
    <row r="46" spans="1:10" ht="18.75" x14ac:dyDescent="0.3">
      <c r="A46" s="13" t="s">
        <v>55</v>
      </c>
      <c r="B46" s="63"/>
      <c r="C46" s="63"/>
      <c r="D46" s="63"/>
      <c r="E46" s="63"/>
      <c r="F46" s="25"/>
      <c r="G46" s="21">
        <f>B12*0.0014</f>
        <v>0</v>
      </c>
      <c r="H46" s="24"/>
      <c r="I46" s="25"/>
      <c r="J46" s="21">
        <v>0</v>
      </c>
    </row>
    <row r="47" spans="1:10" ht="18.75" x14ac:dyDescent="0.3">
      <c r="A47" s="13" t="s">
        <v>62</v>
      </c>
      <c r="B47" s="63"/>
      <c r="C47" s="63"/>
      <c r="D47" s="63"/>
      <c r="E47" s="63"/>
      <c r="F47" s="25"/>
      <c r="G47" s="21">
        <f>C15*0.0195</f>
        <v>0.85799999999999998</v>
      </c>
      <c r="H47" s="24"/>
      <c r="I47" s="25"/>
      <c r="J47" s="21">
        <v>0</v>
      </c>
    </row>
    <row r="48" spans="1:10" ht="18.75" x14ac:dyDescent="0.3">
      <c r="A48" s="13" t="s">
        <v>15</v>
      </c>
      <c r="B48" s="63"/>
      <c r="C48" s="63"/>
      <c r="D48" s="63"/>
      <c r="E48" s="63"/>
      <c r="F48" s="22"/>
      <c r="G48" s="21">
        <v>7.4</v>
      </c>
      <c r="H48" s="24"/>
      <c r="I48" s="22"/>
      <c r="J48" s="21">
        <v>0</v>
      </c>
    </row>
    <row r="49" spans="1:10" ht="18.75" x14ac:dyDescent="0.3">
      <c r="A49" s="13" t="s">
        <v>10</v>
      </c>
      <c r="B49" s="63"/>
      <c r="C49" s="63"/>
      <c r="D49" s="63"/>
      <c r="E49" s="63"/>
      <c r="F49" s="22"/>
      <c r="G49" s="21">
        <v>5.74</v>
      </c>
      <c r="H49" s="24"/>
      <c r="I49" s="22"/>
      <c r="J49" s="21">
        <v>0</v>
      </c>
    </row>
    <row r="50" spans="1:10" ht="8.1" customHeight="1" x14ac:dyDescent="0.3">
      <c r="A50" s="49"/>
      <c r="B50" s="60"/>
      <c r="C50" s="60"/>
      <c r="D50" s="60"/>
      <c r="E50" s="60"/>
      <c r="F50" s="53"/>
      <c r="G50" s="51"/>
      <c r="H50" s="52"/>
      <c r="I50" s="53"/>
      <c r="J50" s="51"/>
    </row>
    <row r="51" spans="1:10" ht="18.75" x14ac:dyDescent="0.3">
      <c r="A51" s="48" t="s">
        <v>38</v>
      </c>
      <c r="B51" s="63"/>
      <c r="C51" s="63"/>
      <c r="D51" s="63"/>
      <c r="E51" s="63"/>
      <c r="F51" s="22"/>
      <c r="G51" s="21"/>
      <c r="H51" s="24"/>
      <c r="I51" s="22"/>
      <c r="J51" s="21"/>
    </row>
    <row r="52" spans="1:10" ht="18.75" x14ac:dyDescent="0.3">
      <c r="A52" s="70" t="s">
        <v>40</v>
      </c>
      <c r="B52" s="63"/>
      <c r="C52" s="63"/>
      <c r="D52" s="63"/>
      <c r="E52" s="63"/>
      <c r="F52" s="22"/>
      <c r="G52" s="21">
        <v>0</v>
      </c>
      <c r="H52" s="24"/>
      <c r="I52" s="22"/>
      <c r="J52" s="21">
        <v>0</v>
      </c>
    </row>
    <row r="53" spans="1:10" ht="18.75" x14ac:dyDescent="0.3">
      <c r="A53" s="13" t="s">
        <v>70</v>
      </c>
      <c r="B53" s="63"/>
      <c r="C53" s="63"/>
      <c r="D53" s="63"/>
      <c r="E53" s="63"/>
      <c r="F53" s="22"/>
      <c r="G53" s="21">
        <v>40</v>
      </c>
      <c r="H53" s="24"/>
      <c r="I53" s="22"/>
      <c r="J53" s="21"/>
    </row>
    <row r="54" spans="1:10" ht="18.75" x14ac:dyDescent="0.3">
      <c r="A54" s="13" t="s">
        <v>71</v>
      </c>
      <c r="B54" s="63"/>
      <c r="C54" s="63"/>
      <c r="D54" s="63"/>
      <c r="E54" s="63"/>
      <c r="F54" s="22">
        <v>0.1</v>
      </c>
      <c r="G54" s="21">
        <f>F54*C15</f>
        <v>4.4000000000000004</v>
      </c>
      <c r="H54" s="24"/>
      <c r="I54" s="22"/>
      <c r="J54" s="21"/>
    </row>
    <row r="55" spans="1:10" ht="18.75" x14ac:dyDescent="0.3">
      <c r="A55" s="13" t="s">
        <v>53</v>
      </c>
      <c r="B55" s="63"/>
      <c r="C55" s="63"/>
      <c r="D55" s="63"/>
      <c r="E55" s="63"/>
      <c r="F55" s="22">
        <v>0</v>
      </c>
      <c r="G55" s="21">
        <v>0</v>
      </c>
      <c r="H55" s="24"/>
      <c r="I55" s="22"/>
      <c r="J55" s="21">
        <v>0</v>
      </c>
    </row>
    <row r="56" spans="1:10" ht="18.75" x14ac:dyDescent="0.3">
      <c r="A56" s="13" t="s">
        <v>54</v>
      </c>
      <c r="B56" s="63"/>
      <c r="C56" s="63"/>
      <c r="D56" s="63"/>
      <c r="E56" s="63"/>
      <c r="F56" s="22">
        <v>0</v>
      </c>
      <c r="G56" s="21">
        <f>SUM(B23+C23+D23+E23)*F56</f>
        <v>0</v>
      </c>
      <c r="H56" s="24"/>
      <c r="I56" s="22"/>
      <c r="J56" s="21">
        <f>SUM(B23+C23+D23+E23)*I56</f>
        <v>0</v>
      </c>
    </row>
    <row r="57" spans="1:10" ht="18.75" x14ac:dyDescent="0.3">
      <c r="A57" s="13" t="s">
        <v>43</v>
      </c>
      <c r="B57" s="63"/>
      <c r="C57" s="63"/>
      <c r="D57" s="63"/>
      <c r="E57" s="63"/>
      <c r="F57" s="22"/>
      <c r="G57" s="21">
        <v>4.95</v>
      </c>
      <c r="H57" s="24"/>
      <c r="I57" s="22"/>
      <c r="J57" s="21">
        <v>0</v>
      </c>
    </row>
    <row r="58" spans="1:10" ht="18.75" x14ac:dyDescent="0.3">
      <c r="A58" s="13" t="s">
        <v>44</v>
      </c>
      <c r="B58" s="63"/>
      <c r="C58" s="63"/>
      <c r="D58" s="63"/>
      <c r="E58" s="63"/>
      <c r="F58" s="22"/>
      <c r="G58" s="21">
        <v>3.5</v>
      </c>
      <c r="H58" s="24"/>
      <c r="I58" s="22"/>
      <c r="J58" s="21">
        <v>0</v>
      </c>
    </row>
    <row r="59" spans="1:10" ht="18.75" x14ac:dyDescent="0.3">
      <c r="A59" s="13" t="s">
        <v>19</v>
      </c>
      <c r="B59" s="63"/>
      <c r="C59" s="63"/>
      <c r="D59" s="63"/>
      <c r="E59" s="63"/>
      <c r="F59" s="22">
        <v>19.95</v>
      </c>
      <c r="G59" s="21">
        <v>0</v>
      </c>
      <c r="H59" s="24"/>
      <c r="I59" s="22"/>
      <c r="J59" s="21">
        <v>0</v>
      </c>
    </row>
    <row r="60" spans="1:10" ht="18.75" x14ac:dyDescent="0.3">
      <c r="A60" s="13" t="s">
        <v>20</v>
      </c>
      <c r="B60" s="63"/>
      <c r="C60" s="63"/>
      <c r="D60" s="63"/>
      <c r="E60" s="63"/>
      <c r="F60" s="22"/>
      <c r="G60" s="21">
        <v>0</v>
      </c>
      <c r="H60" s="24"/>
      <c r="I60" s="22"/>
      <c r="J60" s="21">
        <v>0</v>
      </c>
    </row>
    <row r="61" spans="1:10" ht="18.75" x14ac:dyDescent="0.3">
      <c r="A61" s="7" t="s">
        <v>1</v>
      </c>
      <c r="B61" s="64"/>
      <c r="C61" s="64"/>
      <c r="D61" s="64"/>
      <c r="E61" s="64"/>
      <c r="F61" s="26"/>
      <c r="G61" s="27">
        <f>SUM(G20:G60)</f>
        <v>288.62261649999999</v>
      </c>
      <c r="H61" s="28"/>
      <c r="I61" s="26"/>
      <c r="J61" s="27">
        <v>0</v>
      </c>
    </row>
    <row r="62" spans="1:10" ht="8.1" customHeight="1" x14ac:dyDescent="0.3">
      <c r="A62" s="49"/>
      <c r="B62" s="60"/>
      <c r="C62" s="60"/>
      <c r="D62" s="60"/>
      <c r="E62" s="60"/>
      <c r="F62" s="50"/>
      <c r="G62" s="51"/>
      <c r="H62" s="52"/>
      <c r="I62" s="53"/>
      <c r="J62" s="51"/>
    </row>
    <row r="63" spans="1:10" ht="18.75" x14ac:dyDescent="0.3">
      <c r="A63" s="48" t="s">
        <v>3</v>
      </c>
      <c r="B63" s="63"/>
      <c r="C63" s="63"/>
      <c r="D63" s="63"/>
      <c r="E63" s="63"/>
      <c r="F63" s="22"/>
      <c r="G63" s="21"/>
      <c r="H63" s="24"/>
      <c r="I63" s="22"/>
      <c r="J63" s="21"/>
    </row>
    <row r="64" spans="1:10" ht="18.75" x14ac:dyDescent="0.3">
      <c r="A64" s="30" t="s">
        <v>8</v>
      </c>
      <c r="B64" s="65"/>
      <c r="C64" s="65"/>
      <c r="D64" s="65"/>
      <c r="E64" s="65"/>
      <c r="F64" s="31">
        <v>0</v>
      </c>
      <c r="G64" s="32"/>
      <c r="H64" s="33"/>
      <c r="I64" s="29">
        <v>0</v>
      </c>
      <c r="J64" s="32"/>
    </row>
    <row r="65" spans="1:10" ht="8.1" customHeight="1" x14ac:dyDescent="0.3">
      <c r="A65" s="49"/>
      <c r="B65" s="60"/>
      <c r="C65" s="60"/>
      <c r="D65" s="60"/>
      <c r="E65" s="60"/>
      <c r="F65" s="50"/>
      <c r="G65" s="51"/>
      <c r="H65" s="52"/>
      <c r="I65" s="53"/>
      <c r="J65" s="51"/>
    </row>
    <row r="66" spans="1:10" ht="18.75" x14ac:dyDescent="0.3">
      <c r="A66" s="48" t="s">
        <v>6</v>
      </c>
      <c r="B66" s="63"/>
      <c r="C66" s="63"/>
      <c r="D66" s="63"/>
      <c r="E66" s="63"/>
      <c r="F66" s="22"/>
      <c r="G66" s="21"/>
      <c r="H66" s="24"/>
      <c r="I66" s="22"/>
      <c r="J66" s="21"/>
    </row>
    <row r="67" spans="1:10" ht="18.75" x14ac:dyDescent="0.3">
      <c r="A67" s="13" t="s">
        <v>12</v>
      </c>
      <c r="B67" s="63"/>
      <c r="C67" s="63"/>
      <c r="D67" s="63"/>
      <c r="E67" s="63"/>
      <c r="F67" s="22">
        <v>124.75</v>
      </c>
      <c r="G67" s="21">
        <v>0</v>
      </c>
      <c r="H67" s="24"/>
      <c r="I67" s="22">
        <v>0</v>
      </c>
      <c r="J67" s="21">
        <v>0</v>
      </c>
    </row>
    <row r="68" spans="1:10" ht="18.75" x14ac:dyDescent="0.3">
      <c r="A68" s="13" t="s">
        <v>18</v>
      </c>
      <c r="B68" s="63"/>
      <c r="C68" s="63"/>
      <c r="D68" s="63"/>
      <c r="E68" s="63"/>
      <c r="F68" s="22">
        <v>0</v>
      </c>
      <c r="G68" s="21"/>
      <c r="H68" s="13"/>
      <c r="I68" s="22">
        <v>0</v>
      </c>
      <c r="J68" s="21">
        <v>0</v>
      </c>
    </row>
    <row r="69" spans="1:10" ht="18.75" x14ac:dyDescent="0.3">
      <c r="A69" s="30" t="s">
        <v>7</v>
      </c>
      <c r="B69" s="65"/>
      <c r="C69" s="65"/>
      <c r="D69" s="65"/>
      <c r="E69" s="65"/>
      <c r="F69" s="35"/>
      <c r="G69" s="54">
        <f>SUM(G61:G68)</f>
        <v>288.62261649999999</v>
      </c>
      <c r="H69" s="30"/>
      <c r="I69" s="35" t="s">
        <v>64</v>
      </c>
      <c r="J69" s="54">
        <v>483.76</v>
      </c>
    </row>
    <row r="70" spans="1:10" ht="18.75" x14ac:dyDescent="0.3">
      <c r="A70" s="8"/>
      <c r="B70" s="8"/>
      <c r="C70" s="8"/>
      <c r="D70" s="8"/>
      <c r="E70" s="8"/>
      <c r="F70" s="8"/>
      <c r="G70" s="34"/>
      <c r="H70" s="8"/>
      <c r="I70" s="8"/>
      <c r="J70" s="34"/>
    </row>
    <row r="71" spans="1:10" ht="18.75" x14ac:dyDescent="0.3">
      <c r="A71" s="55"/>
      <c r="B71" s="7"/>
      <c r="C71" s="55"/>
      <c r="G71" s="8"/>
      <c r="H71" s="8"/>
      <c r="I71" s="8"/>
      <c r="J71" s="8"/>
    </row>
    <row r="72" spans="1:10" ht="15.75" x14ac:dyDescent="0.25">
      <c r="A72" s="2"/>
      <c r="B72" s="2"/>
      <c r="C72" s="2"/>
      <c r="D72" s="1"/>
      <c r="E72" s="2"/>
      <c r="F72" s="3"/>
    </row>
    <row r="73" spans="1:10" ht="23.25" x14ac:dyDescent="0.35">
      <c r="G73" s="6"/>
      <c r="I73" s="56" t="s">
        <v>45</v>
      </c>
      <c r="J73" s="57">
        <f>J69-G69</f>
        <v>195.1373835</v>
      </c>
    </row>
    <row r="74" spans="1:10" x14ac:dyDescent="0.25">
      <c r="G74" s="6"/>
      <c r="I74" s="6"/>
    </row>
    <row r="75" spans="1:10" x14ac:dyDescent="0.25">
      <c r="G75" s="6"/>
      <c r="I75" s="6"/>
    </row>
    <row r="76" spans="1:10" x14ac:dyDescent="0.25">
      <c r="G76" s="6"/>
      <c r="I76" s="6"/>
    </row>
    <row r="77" spans="1:10" x14ac:dyDescent="0.25">
      <c r="G77" s="6"/>
      <c r="I77" s="6"/>
    </row>
    <row r="78" spans="1:10" x14ac:dyDescent="0.25">
      <c r="G78" s="6"/>
      <c r="I78" s="6"/>
    </row>
    <row r="79" spans="1:10" x14ac:dyDescent="0.25">
      <c r="G79" s="6"/>
      <c r="I79" s="6"/>
    </row>
    <row r="80" spans="1:10" x14ac:dyDescent="0.25">
      <c r="G80" s="6"/>
      <c r="I80" s="6"/>
    </row>
    <row r="81" spans="7:9" x14ac:dyDescent="0.25">
      <c r="G81" s="6"/>
      <c r="I81" s="6"/>
    </row>
  </sheetData>
  <mergeCells count="8">
    <mergeCell ref="F18:G18"/>
    <mergeCell ref="I18:J18"/>
    <mergeCell ref="H1:K1"/>
    <mergeCell ref="B2:F2"/>
    <mergeCell ref="H2:K2"/>
    <mergeCell ref="H3:K3"/>
    <mergeCell ref="H4:K4"/>
    <mergeCell ref="F8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8BEB-EF69-466F-A18B-D08E0A03146B}">
  <dimension ref="A1:K81"/>
  <sheetViews>
    <sheetView tabSelected="1" workbookViewId="0">
      <selection activeCell="A40" sqref="A40"/>
    </sheetView>
  </sheetViews>
  <sheetFormatPr defaultColWidth="9.140625" defaultRowHeight="15" x14ac:dyDescent="0.25"/>
  <cols>
    <col min="1" max="1" width="54.85546875" style="4" customWidth="1"/>
    <col min="2" max="2" width="25.7109375" style="4" customWidth="1"/>
    <col min="3" max="3" width="16.85546875" style="4" customWidth="1"/>
    <col min="4" max="4" width="17.42578125" style="4" customWidth="1"/>
    <col min="5" max="5" width="21.85546875" style="4" bestFit="1" customWidth="1"/>
    <col min="6" max="6" width="20.42578125" style="4" customWidth="1"/>
    <col min="7" max="7" width="22.85546875" style="4" customWidth="1"/>
    <col min="8" max="8" width="8.28515625" style="4" customWidth="1"/>
    <col min="9" max="9" width="14.42578125" style="4" customWidth="1"/>
    <col min="10" max="10" width="21.42578125" style="4" customWidth="1"/>
    <col min="11" max="11" width="11.42578125" style="4" customWidth="1"/>
    <col min="12" max="20" width="9.140625" style="4"/>
    <col min="21" max="21" width="34.42578125" style="4" bestFit="1" customWidth="1"/>
    <col min="22" max="22" width="10.5703125" style="4" bestFit="1" customWidth="1"/>
    <col min="23" max="23" width="13.85546875" style="4" bestFit="1" customWidth="1"/>
    <col min="24" max="24" width="9.140625" style="4"/>
    <col min="25" max="25" width="12.5703125" style="4" bestFit="1" customWidth="1"/>
    <col min="26" max="16384" width="9.140625" style="4"/>
  </cols>
  <sheetData>
    <row r="1" spans="1:11" ht="18.75" x14ac:dyDescent="0.3">
      <c r="A1" s="9"/>
      <c r="B1" s="9"/>
      <c r="C1" s="9"/>
      <c r="D1" s="8"/>
      <c r="E1" s="8"/>
      <c r="F1" s="10"/>
      <c r="G1" s="10" t="s">
        <v>22</v>
      </c>
      <c r="H1" s="109"/>
      <c r="I1" s="109"/>
      <c r="J1" s="109"/>
      <c r="K1" s="109"/>
    </row>
    <row r="2" spans="1:11" ht="31.5" x14ac:dyDescent="0.5">
      <c r="A2" s="11"/>
      <c r="B2" s="108" t="s">
        <v>11</v>
      </c>
      <c r="C2" s="108"/>
      <c r="D2" s="108"/>
      <c r="E2" s="108"/>
      <c r="F2" s="108"/>
      <c r="G2" s="10" t="s">
        <v>0</v>
      </c>
      <c r="H2" s="109" t="s">
        <v>107</v>
      </c>
      <c r="I2" s="109"/>
      <c r="J2" s="109"/>
      <c r="K2" s="109"/>
    </row>
    <row r="3" spans="1:11" ht="18.75" x14ac:dyDescent="0.3">
      <c r="A3" s="12"/>
      <c r="B3" s="12"/>
      <c r="D3" s="12" t="s">
        <v>65</v>
      </c>
      <c r="E3" s="8"/>
      <c r="F3" s="8"/>
      <c r="G3" s="10" t="s">
        <v>39</v>
      </c>
      <c r="H3" s="110" t="s">
        <v>127</v>
      </c>
      <c r="I3" s="110"/>
      <c r="J3" s="110"/>
      <c r="K3" s="110"/>
    </row>
    <row r="4" spans="1:11" ht="18.75" x14ac:dyDescent="0.3">
      <c r="A4" s="61"/>
      <c r="B4" s="12"/>
      <c r="C4" s="12"/>
      <c r="D4" s="8"/>
      <c r="E4" s="8"/>
      <c r="F4" s="8"/>
      <c r="G4" s="10" t="s">
        <v>135</v>
      </c>
      <c r="H4" s="116">
        <v>5983</v>
      </c>
      <c r="I4" s="109"/>
      <c r="J4" s="109"/>
      <c r="K4" s="109"/>
    </row>
    <row r="5" spans="1:11" ht="19.350000000000001" customHeight="1" x14ac:dyDescent="0.3">
      <c r="A5" s="62"/>
      <c r="B5" s="37"/>
      <c r="C5" s="37"/>
      <c r="D5" s="8"/>
      <c r="E5" s="8"/>
      <c r="F5" s="8"/>
      <c r="G5" s="8" t="s">
        <v>136</v>
      </c>
      <c r="H5" s="117">
        <v>4900</v>
      </c>
      <c r="I5" s="75"/>
      <c r="J5" s="75"/>
      <c r="K5" s="75"/>
    </row>
    <row r="6" spans="1:11" ht="19.350000000000001" customHeight="1" x14ac:dyDescent="0.3">
      <c r="B6" s="38"/>
      <c r="C6" s="38"/>
      <c r="D6" s="8"/>
      <c r="E6" s="8"/>
      <c r="F6" s="8"/>
      <c r="G6" s="8"/>
      <c r="H6" s="8"/>
      <c r="I6" s="8"/>
      <c r="J6" s="8"/>
    </row>
    <row r="7" spans="1:11" ht="19.5" thickBot="1" x14ac:dyDescent="0.35">
      <c r="A7" s="7"/>
      <c r="B7" s="43" t="s">
        <v>28</v>
      </c>
      <c r="C7" s="43" t="s">
        <v>29</v>
      </c>
      <c r="D7" s="43" t="s">
        <v>30</v>
      </c>
      <c r="E7" s="7"/>
      <c r="F7" s="7"/>
      <c r="G7" s="7"/>
      <c r="H7" s="7"/>
    </row>
    <row r="8" spans="1:11" ht="18.75" x14ac:dyDescent="0.3">
      <c r="A8" s="13" t="s">
        <v>32</v>
      </c>
      <c r="B8" s="46">
        <v>5783.12</v>
      </c>
      <c r="C8" s="44">
        <v>12</v>
      </c>
      <c r="D8" s="45">
        <f>B8/C8</f>
        <v>481.92666666666668</v>
      </c>
      <c r="E8" s="8"/>
      <c r="F8" s="105" t="s">
        <v>49</v>
      </c>
      <c r="G8" s="106"/>
      <c r="H8" s="106"/>
      <c r="I8" s="107"/>
    </row>
    <row r="9" spans="1:11" ht="18.75" x14ac:dyDescent="0.3">
      <c r="A9" s="13" t="s">
        <v>33</v>
      </c>
      <c r="B9" s="46">
        <v>6602.95</v>
      </c>
      <c r="C9" s="44">
        <v>12</v>
      </c>
      <c r="D9" s="45">
        <f t="shared" ref="D9:D12" si="0">B9/C9</f>
        <v>550.24583333333328</v>
      </c>
      <c r="E9" s="8"/>
      <c r="F9" s="39" t="s">
        <v>26</v>
      </c>
      <c r="G9" s="40"/>
      <c r="H9" s="40"/>
      <c r="I9" s="66">
        <f>J73</f>
        <v>151.19775450000003</v>
      </c>
    </row>
    <row r="10" spans="1:11" ht="18.75" x14ac:dyDescent="0.3">
      <c r="A10" s="13" t="s">
        <v>34</v>
      </c>
      <c r="B10" s="46">
        <v>100</v>
      </c>
      <c r="C10" s="44">
        <v>1</v>
      </c>
      <c r="D10" s="45">
        <f t="shared" si="0"/>
        <v>100</v>
      </c>
      <c r="E10" s="8"/>
      <c r="F10" s="39" t="s">
        <v>27</v>
      </c>
      <c r="G10" s="40"/>
      <c r="H10" s="40"/>
      <c r="I10" s="67">
        <f>(I12-I11)/I12</f>
        <v>0.32536637508069721</v>
      </c>
    </row>
    <row r="11" spans="1:11" ht="18.75" x14ac:dyDescent="0.3">
      <c r="A11" s="13" t="s">
        <v>35</v>
      </c>
      <c r="B11" s="46">
        <v>2320.65</v>
      </c>
      <c r="C11" s="44">
        <v>4</v>
      </c>
      <c r="D11" s="45">
        <f t="shared" si="0"/>
        <v>580.16250000000002</v>
      </c>
      <c r="E11" s="8"/>
      <c r="F11" s="39" t="s">
        <v>25</v>
      </c>
      <c r="G11" s="40"/>
      <c r="H11" s="40"/>
      <c r="I11" s="69">
        <f>G61/B14</f>
        <v>2.117297048232154E-2</v>
      </c>
    </row>
    <row r="12" spans="1:11" ht="19.5" thickBot="1" x14ac:dyDescent="0.35">
      <c r="A12" s="13" t="s">
        <v>36</v>
      </c>
      <c r="B12" s="46"/>
      <c r="C12" s="44"/>
      <c r="D12" s="45" t="e">
        <f t="shared" si="0"/>
        <v>#DIV/0!</v>
      </c>
      <c r="E12" s="8"/>
      <c r="F12" s="41" t="s">
        <v>24</v>
      </c>
      <c r="G12" s="42"/>
      <c r="H12" s="42"/>
      <c r="I12" s="68">
        <f>J69/B14</f>
        <v>3.138439843530505E-2</v>
      </c>
    </row>
    <row r="13" spans="1:11" ht="8.1" customHeight="1" x14ac:dyDescent="0.3">
      <c r="A13" s="58"/>
      <c r="B13" s="59"/>
      <c r="C13" s="59"/>
      <c r="D13" s="60"/>
      <c r="E13" s="8"/>
      <c r="H13" s="8"/>
    </row>
    <row r="14" spans="1:11" ht="18.75" x14ac:dyDescent="0.3">
      <c r="A14" s="20" t="s">
        <v>9</v>
      </c>
      <c r="B14" s="46">
        <f>SUM(B8:B12)</f>
        <v>14806.72</v>
      </c>
      <c r="C14" s="44"/>
      <c r="D14" s="47"/>
      <c r="E14" s="8"/>
      <c r="F14" s="8"/>
      <c r="H14" s="8"/>
    </row>
    <row r="15" spans="1:11" ht="18.75" x14ac:dyDescent="0.3">
      <c r="A15" s="20" t="s">
        <v>31</v>
      </c>
      <c r="B15" s="44"/>
      <c r="C15" s="44">
        <f>SUM(C8:C12)</f>
        <v>29</v>
      </c>
      <c r="D15" s="44"/>
      <c r="E15" s="8"/>
      <c r="F15" s="8"/>
      <c r="H15" s="8"/>
    </row>
    <row r="16" spans="1:11" ht="18.75" x14ac:dyDescent="0.3">
      <c r="A16" s="20" t="s">
        <v>41</v>
      </c>
      <c r="B16" s="44"/>
      <c r="C16" s="44"/>
      <c r="D16" s="46">
        <f>B14/C15</f>
        <v>510.57655172413791</v>
      </c>
      <c r="E16" s="8"/>
      <c r="F16" s="8"/>
      <c r="H16" s="8"/>
    </row>
    <row r="17" spans="1:10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8.75" x14ac:dyDescent="0.3">
      <c r="A18" s="8"/>
      <c r="B18" s="8"/>
      <c r="C18" s="8"/>
      <c r="D18" s="8"/>
      <c r="E18" s="8"/>
      <c r="F18" s="103" t="s">
        <v>47</v>
      </c>
      <c r="G18" s="104"/>
      <c r="H18" s="8"/>
      <c r="I18" s="103" t="s">
        <v>4</v>
      </c>
      <c r="J18" s="104"/>
    </row>
    <row r="19" spans="1:10" s="5" customFormat="1" ht="18.75" x14ac:dyDescent="0.3">
      <c r="A19" s="14"/>
      <c r="F19" s="36" t="s">
        <v>21</v>
      </c>
      <c r="G19" s="15" t="s">
        <v>48</v>
      </c>
      <c r="H19" s="16"/>
      <c r="I19" s="17" t="s">
        <v>21</v>
      </c>
      <c r="J19" s="15" t="s">
        <v>48</v>
      </c>
    </row>
    <row r="20" spans="1:10" ht="18.75" x14ac:dyDescent="0.3">
      <c r="A20" s="13" t="s">
        <v>2</v>
      </c>
      <c r="B20" s="63"/>
      <c r="C20" s="63"/>
      <c r="D20" s="63"/>
      <c r="E20" s="63"/>
      <c r="F20" s="18">
        <v>2.5000000000000001E-3</v>
      </c>
      <c r="G20" s="19">
        <f>SUM(B8+B9+B10)*F20</f>
        <v>31.215174999999999</v>
      </c>
      <c r="H20" s="20"/>
      <c r="I20" s="18">
        <v>0</v>
      </c>
      <c r="J20" s="21">
        <f>SUM(B8+B9+B10)*I20</f>
        <v>0</v>
      </c>
    </row>
    <row r="21" spans="1:10" ht="18.75" customHeight="1" x14ac:dyDescent="0.3">
      <c r="A21" s="13" t="s">
        <v>42</v>
      </c>
      <c r="B21" s="63"/>
      <c r="C21" s="63"/>
      <c r="D21" s="63"/>
      <c r="E21" s="63"/>
      <c r="F21" s="18">
        <v>5.0000000000000001E-3</v>
      </c>
      <c r="G21" s="21">
        <f>B11*F21</f>
        <v>11.603250000000001</v>
      </c>
      <c r="H21" s="24"/>
      <c r="I21" s="18">
        <v>0</v>
      </c>
      <c r="J21" s="21">
        <f>B11*I21</f>
        <v>0</v>
      </c>
    </row>
    <row r="22" spans="1:10" ht="18.75" customHeight="1" x14ac:dyDescent="0.3">
      <c r="A22" s="13"/>
      <c r="B22" s="43" t="s">
        <v>32</v>
      </c>
      <c r="C22" s="43" t="s">
        <v>33</v>
      </c>
      <c r="D22" s="43" t="s">
        <v>34</v>
      </c>
      <c r="E22" s="43" t="s">
        <v>46</v>
      </c>
      <c r="F22" s="18"/>
      <c r="G22" s="21"/>
      <c r="H22" s="24"/>
      <c r="I22" s="18"/>
      <c r="J22" s="21"/>
    </row>
    <row r="23" spans="1:10" ht="18.75" customHeight="1" x14ac:dyDescent="0.3">
      <c r="A23" s="13" t="s">
        <v>50</v>
      </c>
      <c r="B23" s="63">
        <f>C8</f>
        <v>12</v>
      </c>
      <c r="C23" s="63">
        <f>C9</f>
        <v>12</v>
      </c>
      <c r="D23" s="63">
        <f>C10</f>
        <v>1</v>
      </c>
      <c r="E23" s="63"/>
      <c r="F23" s="22">
        <v>0.12</v>
      </c>
      <c r="G23" s="21">
        <f>F23*(B23+C23+D23)</f>
        <v>3</v>
      </c>
      <c r="H23" s="24"/>
      <c r="I23" s="22">
        <v>0</v>
      </c>
      <c r="J23" s="21">
        <f>I23*(B23+C23+D23)</f>
        <v>0</v>
      </c>
    </row>
    <row r="24" spans="1:10" ht="18.75" customHeight="1" x14ac:dyDescent="0.3">
      <c r="A24" s="13" t="s">
        <v>51</v>
      </c>
      <c r="B24" s="63"/>
      <c r="C24" s="63"/>
      <c r="D24" s="63"/>
      <c r="E24" s="63">
        <f>C11</f>
        <v>4</v>
      </c>
      <c r="F24" s="22">
        <v>0.12</v>
      </c>
      <c r="G24" s="21">
        <f>F24*E24</f>
        <v>0.48</v>
      </c>
      <c r="H24" s="24"/>
      <c r="I24" s="22">
        <v>0</v>
      </c>
      <c r="J24" s="21">
        <f>I24*E24</f>
        <v>0</v>
      </c>
    </row>
    <row r="25" spans="1:10" ht="18.75" customHeight="1" x14ac:dyDescent="0.3">
      <c r="A25" s="13" t="s">
        <v>17</v>
      </c>
      <c r="B25" s="63"/>
      <c r="C25" s="63"/>
      <c r="D25" s="63"/>
      <c r="E25" s="63"/>
      <c r="F25" s="22">
        <v>0</v>
      </c>
      <c r="G25" s="21">
        <f>F25*(C8+C9+C10)</f>
        <v>0</v>
      </c>
      <c r="H25" s="24"/>
      <c r="I25" s="22">
        <v>0</v>
      </c>
      <c r="J25" s="21">
        <f>I25*E25</f>
        <v>0</v>
      </c>
    </row>
    <row r="26" spans="1:10" ht="18.75" x14ac:dyDescent="0.3">
      <c r="A26" s="13" t="s">
        <v>52</v>
      </c>
      <c r="B26" s="63"/>
      <c r="C26" s="63"/>
      <c r="D26" s="63"/>
      <c r="E26" s="63"/>
      <c r="F26" s="22">
        <v>0</v>
      </c>
      <c r="G26" s="21">
        <f>F26*C11</f>
        <v>0</v>
      </c>
      <c r="H26" s="13"/>
      <c r="I26" s="22">
        <v>0</v>
      </c>
      <c r="J26" s="21">
        <f>I26*C11</f>
        <v>0</v>
      </c>
    </row>
    <row r="27" spans="1:10" ht="18.75" x14ac:dyDescent="0.3">
      <c r="A27" s="13" t="s">
        <v>14</v>
      </c>
      <c r="B27" s="63"/>
      <c r="C27" s="63"/>
      <c r="D27" s="63"/>
      <c r="E27" s="63"/>
      <c r="F27" s="22">
        <v>0.1</v>
      </c>
      <c r="G27" s="21">
        <f>F27*25</f>
        <v>2.5</v>
      </c>
      <c r="H27" s="24"/>
      <c r="I27" s="22">
        <v>0</v>
      </c>
      <c r="J27" s="21">
        <f>I27*25</f>
        <v>0</v>
      </c>
    </row>
    <row r="28" spans="1:10" ht="18.75" x14ac:dyDescent="0.3">
      <c r="A28" s="13" t="s">
        <v>23</v>
      </c>
      <c r="B28" s="63"/>
      <c r="C28" s="63"/>
      <c r="D28" s="63"/>
      <c r="E28" s="63"/>
      <c r="F28" s="22">
        <v>15</v>
      </c>
      <c r="G28" s="21">
        <f>F28</f>
        <v>15</v>
      </c>
      <c r="H28" s="24"/>
      <c r="I28" s="22">
        <v>0</v>
      </c>
      <c r="J28" s="21">
        <f>I28</f>
        <v>0</v>
      </c>
    </row>
    <row r="29" spans="1:10" ht="18.75" x14ac:dyDescent="0.3">
      <c r="A29" s="13" t="s">
        <v>16</v>
      </c>
      <c r="B29" s="63"/>
      <c r="C29" s="63"/>
      <c r="D29" s="63"/>
      <c r="E29" s="63"/>
      <c r="F29" s="22">
        <v>3.42</v>
      </c>
      <c r="G29" s="21">
        <f>F29</f>
        <v>3.42</v>
      </c>
      <c r="H29" s="24"/>
      <c r="I29" s="22">
        <v>0</v>
      </c>
      <c r="J29" s="21">
        <f>I29</f>
        <v>0</v>
      </c>
    </row>
    <row r="30" spans="1:10" ht="18.75" x14ac:dyDescent="0.3">
      <c r="A30" s="13" t="s">
        <v>5</v>
      </c>
      <c r="B30" s="63"/>
      <c r="C30" s="63"/>
      <c r="D30" s="63"/>
      <c r="E30" s="63"/>
      <c r="F30" s="22">
        <v>0.12</v>
      </c>
      <c r="G30" s="21">
        <f>F30*10</f>
        <v>1.2</v>
      </c>
      <c r="H30" s="24"/>
      <c r="I30" s="22">
        <v>0</v>
      </c>
      <c r="J30" s="21">
        <v>0</v>
      </c>
    </row>
    <row r="31" spans="1:10" ht="18.75" x14ac:dyDescent="0.3">
      <c r="A31" s="13" t="s">
        <v>13</v>
      </c>
      <c r="B31" s="63"/>
      <c r="C31" s="63"/>
      <c r="D31" s="63"/>
      <c r="E31" s="63"/>
      <c r="F31" s="23">
        <v>0</v>
      </c>
      <c r="G31" s="21">
        <v>0</v>
      </c>
      <c r="H31" s="24"/>
      <c r="I31" s="22">
        <v>0</v>
      </c>
      <c r="J31" s="21">
        <v>0</v>
      </c>
    </row>
    <row r="32" spans="1:10" ht="8.1" customHeight="1" x14ac:dyDescent="0.3">
      <c r="A32" s="49"/>
      <c r="B32" s="60"/>
      <c r="C32" s="60"/>
      <c r="D32" s="60"/>
      <c r="E32" s="60"/>
      <c r="F32" s="50"/>
      <c r="G32" s="51"/>
      <c r="H32" s="52"/>
      <c r="I32" s="53"/>
      <c r="J32" s="51"/>
    </row>
    <row r="33" spans="1:10" ht="18.75" x14ac:dyDescent="0.3">
      <c r="A33" s="48" t="s">
        <v>37</v>
      </c>
      <c r="B33" s="63"/>
      <c r="C33" s="63"/>
      <c r="D33" s="63"/>
      <c r="E33" s="63"/>
      <c r="F33" s="23"/>
      <c r="G33" s="21"/>
      <c r="H33" s="24"/>
      <c r="I33" s="22"/>
      <c r="J33" s="21"/>
    </row>
    <row r="34" spans="1:10" ht="18.75" x14ac:dyDescent="0.3">
      <c r="A34" s="119" t="s">
        <v>66</v>
      </c>
      <c r="B34" s="120" t="s">
        <v>137</v>
      </c>
      <c r="C34" s="120"/>
      <c r="D34" s="120"/>
      <c r="E34" s="120"/>
      <c r="F34" s="121"/>
      <c r="G34" s="122">
        <f>B8*0.02</f>
        <v>115.66240000000001</v>
      </c>
      <c r="H34" s="24"/>
      <c r="I34" s="22"/>
      <c r="J34" s="21"/>
    </row>
    <row r="35" spans="1:10" ht="18.75" x14ac:dyDescent="0.3">
      <c r="A35" s="119" t="s">
        <v>67</v>
      </c>
      <c r="B35" s="120" t="s">
        <v>138</v>
      </c>
      <c r="C35" s="120"/>
      <c r="D35" s="120"/>
      <c r="E35" s="120"/>
      <c r="F35" s="123"/>
      <c r="G35" s="122">
        <f>B9*0.004</f>
        <v>26.411799999999999</v>
      </c>
      <c r="H35" s="24"/>
      <c r="I35" s="22"/>
      <c r="J35" s="21">
        <v>0</v>
      </c>
    </row>
    <row r="36" spans="1:10" ht="18.75" x14ac:dyDescent="0.3">
      <c r="A36" s="119" t="s">
        <v>68</v>
      </c>
      <c r="B36" s="120" t="s">
        <v>138</v>
      </c>
      <c r="C36" s="120"/>
      <c r="D36" s="120"/>
      <c r="E36" s="120"/>
      <c r="F36" s="123"/>
      <c r="G36" s="122">
        <f>B10*0.004</f>
        <v>0.4</v>
      </c>
      <c r="H36" s="24"/>
      <c r="I36" s="22"/>
      <c r="J36" s="21"/>
    </row>
    <row r="37" spans="1:10" ht="18.75" x14ac:dyDescent="0.3">
      <c r="A37" s="119" t="s">
        <v>69</v>
      </c>
      <c r="B37" s="120" t="s">
        <v>138</v>
      </c>
      <c r="C37" s="120"/>
      <c r="D37" s="120"/>
      <c r="E37" s="120"/>
      <c r="F37" s="123"/>
      <c r="G37" s="122">
        <f>B11*0.004</f>
        <v>9.2826000000000004</v>
      </c>
      <c r="H37" s="24"/>
      <c r="I37" s="22"/>
      <c r="J37" s="21"/>
    </row>
    <row r="38" spans="1:10" ht="18.75" x14ac:dyDescent="0.3">
      <c r="A38" s="13"/>
      <c r="B38" s="74" t="s">
        <v>72</v>
      </c>
      <c r="C38" s="63"/>
      <c r="D38" s="63"/>
      <c r="E38" s="63"/>
      <c r="G38" s="21"/>
      <c r="H38" s="24"/>
      <c r="I38" s="22"/>
      <c r="J38" s="21"/>
    </row>
    <row r="39" spans="1:10" ht="18.75" x14ac:dyDescent="0.3">
      <c r="A39" s="13" t="s">
        <v>60</v>
      </c>
      <c r="B39" s="46">
        <f>B8</f>
        <v>5783.12</v>
      </c>
      <c r="C39" s="63"/>
      <c r="D39" s="63"/>
      <c r="E39" s="63"/>
      <c r="F39" s="72">
        <v>1.4E-3</v>
      </c>
      <c r="G39" s="21">
        <f t="shared" ref="G39:G45" si="1">F39*B39</f>
        <v>8.096368</v>
      </c>
      <c r="H39" s="24"/>
      <c r="I39" s="25"/>
      <c r="J39" s="21">
        <f>F39+C39+D39+E39</f>
        <v>1.4E-3</v>
      </c>
    </row>
    <row r="40" spans="1:10" ht="18.75" x14ac:dyDescent="0.3">
      <c r="A40" s="13" t="s">
        <v>61</v>
      </c>
      <c r="B40" s="6"/>
      <c r="C40" s="63"/>
      <c r="D40" s="63"/>
      <c r="E40" s="63"/>
      <c r="F40" s="72">
        <v>1.2999999999999999E-3</v>
      </c>
      <c r="G40" s="21">
        <f t="shared" si="1"/>
        <v>0</v>
      </c>
      <c r="H40" s="24"/>
      <c r="I40" s="25"/>
      <c r="J40" s="21">
        <f t="shared" ref="J40:J45" si="2">F40+C40+D40+E40</f>
        <v>1.2999999999999999E-3</v>
      </c>
    </row>
    <row r="41" spans="1:10" ht="18.75" x14ac:dyDescent="0.3">
      <c r="A41" s="13" t="s">
        <v>56</v>
      </c>
      <c r="B41" s="46">
        <f>B9</f>
        <v>6602.95</v>
      </c>
      <c r="C41" s="63"/>
      <c r="D41" s="63"/>
      <c r="E41" s="63"/>
      <c r="F41" s="71">
        <v>1.4E-3</v>
      </c>
      <c r="G41" s="21">
        <f t="shared" si="1"/>
        <v>9.2441300000000002</v>
      </c>
      <c r="H41" s="24"/>
      <c r="I41" s="25"/>
      <c r="J41" s="21">
        <f t="shared" si="2"/>
        <v>1.4E-3</v>
      </c>
    </row>
    <row r="42" spans="1:10" ht="18.75" x14ac:dyDescent="0.3">
      <c r="A42" s="13" t="s">
        <v>57</v>
      </c>
      <c r="B42" s="46"/>
      <c r="C42" s="63"/>
      <c r="D42" s="63"/>
      <c r="E42" s="63"/>
      <c r="F42" s="71">
        <v>1E-4</v>
      </c>
      <c r="G42" s="21">
        <f t="shared" si="1"/>
        <v>0</v>
      </c>
      <c r="H42" s="24"/>
      <c r="I42" s="25"/>
      <c r="J42" s="21">
        <f t="shared" si="2"/>
        <v>1E-4</v>
      </c>
    </row>
    <row r="43" spans="1:10" ht="18.75" x14ac:dyDescent="0.3">
      <c r="A43" s="13" t="s">
        <v>58</v>
      </c>
      <c r="B43" s="46">
        <f>B10</f>
        <v>100</v>
      </c>
      <c r="C43" s="63"/>
      <c r="D43" s="63"/>
      <c r="E43" s="63"/>
      <c r="F43" s="71">
        <v>1.4E-3</v>
      </c>
      <c r="G43" s="21">
        <f t="shared" si="1"/>
        <v>0.13999999999999999</v>
      </c>
      <c r="H43" s="24"/>
      <c r="I43" s="25"/>
      <c r="J43" s="21">
        <f t="shared" si="2"/>
        <v>1.4E-3</v>
      </c>
    </row>
    <row r="44" spans="1:10" ht="18.75" x14ac:dyDescent="0.3">
      <c r="A44" s="13" t="s">
        <v>59</v>
      </c>
      <c r="B44" s="46">
        <f>B11</f>
        <v>2320.65</v>
      </c>
      <c r="C44" s="63"/>
      <c r="D44" s="63"/>
      <c r="E44" s="63"/>
      <c r="F44" s="71">
        <v>1.65E-3</v>
      </c>
      <c r="G44" s="21">
        <f t="shared" si="1"/>
        <v>3.8290725000000001</v>
      </c>
      <c r="H44" s="24"/>
      <c r="I44" s="25"/>
      <c r="J44" s="21">
        <f t="shared" si="2"/>
        <v>1.65E-3</v>
      </c>
    </row>
    <row r="45" spans="1:10" ht="18.75" x14ac:dyDescent="0.3">
      <c r="A45" s="13" t="s">
        <v>63</v>
      </c>
      <c r="B45" s="46">
        <f>B44</f>
        <v>2320.65</v>
      </c>
      <c r="C45" s="63"/>
      <c r="D45" s="63"/>
      <c r="E45" s="63"/>
      <c r="F45" s="71">
        <v>3.0000000000000001E-3</v>
      </c>
      <c r="G45" s="21">
        <f t="shared" si="1"/>
        <v>6.9619500000000007</v>
      </c>
      <c r="H45" s="24"/>
      <c r="I45" s="25"/>
      <c r="J45" s="21">
        <f t="shared" si="2"/>
        <v>3.0000000000000001E-3</v>
      </c>
    </row>
    <row r="46" spans="1:10" ht="18.75" x14ac:dyDescent="0.3">
      <c r="A46" s="13" t="s">
        <v>55</v>
      </c>
      <c r="B46" s="63"/>
      <c r="C46" s="63"/>
      <c r="D46" s="63"/>
      <c r="E46" s="63"/>
      <c r="F46" s="25"/>
      <c r="G46" s="21">
        <f>B12*0.0014</f>
        <v>0</v>
      </c>
      <c r="H46" s="24"/>
      <c r="I46" s="25"/>
      <c r="J46" s="21">
        <v>0</v>
      </c>
    </row>
    <row r="47" spans="1:10" ht="18.75" x14ac:dyDescent="0.3">
      <c r="A47" s="13" t="s">
        <v>62</v>
      </c>
      <c r="B47" s="63"/>
      <c r="C47" s="63"/>
      <c r="D47" s="63"/>
      <c r="E47" s="63"/>
      <c r="F47" s="25"/>
      <c r="G47" s="21">
        <f>C15*0.0195</f>
        <v>0.5655</v>
      </c>
      <c r="H47" s="24"/>
      <c r="I47" s="25"/>
      <c r="J47" s="21">
        <v>0</v>
      </c>
    </row>
    <row r="48" spans="1:10" ht="18.75" x14ac:dyDescent="0.3">
      <c r="A48" s="13" t="s">
        <v>15</v>
      </c>
      <c r="B48" s="63"/>
      <c r="C48" s="63"/>
      <c r="D48" s="63"/>
      <c r="E48" s="63"/>
      <c r="F48" s="22"/>
      <c r="G48" s="21">
        <v>7.4</v>
      </c>
      <c r="H48" s="24"/>
      <c r="I48" s="22"/>
      <c r="J48" s="21">
        <v>0</v>
      </c>
    </row>
    <row r="49" spans="1:10" ht="18.75" x14ac:dyDescent="0.3">
      <c r="A49" s="13" t="s">
        <v>10</v>
      </c>
      <c r="B49" s="63"/>
      <c r="C49" s="63"/>
      <c r="D49" s="63"/>
      <c r="E49" s="63"/>
      <c r="F49" s="22"/>
      <c r="G49" s="21">
        <v>5.74</v>
      </c>
      <c r="H49" s="24"/>
      <c r="I49" s="22"/>
      <c r="J49" s="21">
        <v>0</v>
      </c>
    </row>
    <row r="50" spans="1:10" ht="8.1" customHeight="1" x14ac:dyDescent="0.3">
      <c r="A50" s="49"/>
      <c r="B50" s="60"/>
      <c r="C50" s="60"/>
      <c r="D50" s="60"/>
      <c r="E50" s="60"/>
      <c r="F50" s="53"/>
      <c r="G50" s="51"/>
      <c r="H50" s="52"/>
      <c r="I50" s="53"/>
      <c r="J50" s="51"/>
    </row>
    <row r="51" spans="1:10" ht="18.75" x14ac:dyDescent="0.3">
      <c r="A51" s="48" t="s">
        <v>38</v>
      </c>
      <c r="B51" s="63"/>
      <c r="C51" s="63"/>
      <c r="D51" s="63"/>
      <c r="E51" s="63"/>
      <c r="F51" s="22"/>
      <c r="G51" s="21"/>
      <c r="H51" s="24"/>
      <c r="I51" s="22"/>
      <c r="J51" s="21"/>
    </row>
    <row r="52" spans="1:10" ht="18.75" x14ac:dyDescent="0.3">
      <c r="A52" s="70" t="s">
        <v>40</v>
      </c>
      <c r="B52" s="63"/>
      <c r="C52" s="63"/>
      <c r="D52" s="63"/>
      <c r="E52" s="63"/>
      <c r="F52" s="22"/>
      <c r="G52" s="21">
        <v>0</v>
      </c>
      <c r="H52" s="24"/>
      <c r="I52" s="22"/>
      <c r="J52" s="21">
        <v>0</v>
      </c>
    </row>
    <row r="53" spans="1:10" ht="18.75" x14ac:dyDescent="0.3">
      <c r="A53" s="13" t="s">
        <v>70</v>
      </c>
      <c r="B53" s="63"/>
      <c r="C53" s="63"/>
      <c r="D53" s="63"/>
      <c r="E53" s="63"/>
      <c r="F53" s="22"/>
      <c r="G53" s="21">
        <v>40</v>
      </c>
      <c r="H53" s="24"/>
      <c r="I53" s="22"/>
      <c r="J53" s="21"/>
    </row>
    <row r="54" spans="1:10" ht="18.75" x14ac:dyDescent="0.3">
      <c r="A54" s="13" t="s">
        <v>71</v>
      </c>
      <c r="B54" s="63"/>
      <c r="C54" s="63"/>
      <c r="D54" s="63"/>
      <c r="E54" s="63"/>
      <c r="F54" s="22">
        <v>0.1</v>
      </c>
      <c r="G54" s="21">
        <f>F54*C15</f>
        <v>2.9000000000000004</v>
      </c>
      <c r="H54" s="24"/>
      <c r="I54" s="22"/>
      <c r="J54" s="21"/>
    </row>
    <row r="55" spans="1:10" ht="18.75" x14ac:dyDescent="0.3">
      <c r="A55" s="13" t="s">
        <v>53</v>
      </c>
      <c r="B55" s="63"/>
      <c r="C55" s="63"/>
      <c r="D55" s="63"/>
      <c r="E55" s="63"/>
      <c r="F55" s="22">
        <v>0</v>
      </c>
      <c r="G55" s="21">
        <v>0</v>
      </c>
      <c r="H55" s="24"/>
      <c r="I55" s="22"/>
      <c r="J55" s="21">
        <v>0</v>
      </c>
    </row>
    <row r="56" spans="1:10" ht="18.75" x14ac:dyDescent="0.3">
      <c r="A56" s="13" t="s">
        <v>54</v>
      </c>
      <c r="B56" s="63"/>
      <c r="C56" s="63"/>
      <c r="D56" s="63"/>
      <c r="E56" s="63"/>
      <c r="F56" s="22">
        <v>0</v>
      </c>
      <c r="G56" s="21">
        <f>SUM(B23+C23+D23+E23)*F56</f>
        <v>0</v>
      </c>
      <c r="H56" s="24"/>
      <c r="I56" s="22"/>
      <c r="J56" s="21">
        <f>SUM(B23+C23+D23+E23)*I56</f>
        <v>0</v>
      </c>
    </row>
    <row r="57" spans="1:10" ht="18.75" x14ac:dyDescent="0.3">
      <c r="A57" s="13" t="s">
        <v>43</v>
      </c>
      <c r="B57" s="63"/>
      <c r="C57" s="63"/>
      <c r="D57" s="63"/>
      <c r="E57" s="63"/>
      <c r="F57" s="22"/>
      <c r="G57" s="21">
        <v>4.95</v>
      </c>
      <c r="H57" s="24"/>
      <c r="I57" s="22"/>
      <c r="J57" s="21">
        <v>0</v>
      </c>
    </row>
    <row r="58" spans="1:10" ht="18.75" x14ac:dyDescent="0.3">
      <c r="A58" s="13" t="s">
        <v>44</v>
      </c>
      <c r="B58" s="63"/>
      <c r="C58" s="63"/>
      <c r="D58" s="63"/>
      <c r="E58" s="63"/>
      <c r="F58" s="22"/>
      <c r="G58" s="21">
        <v>3.5</v>
      </c>
      <c r="H58" s="24"/>
      <c r="I58" s="22"/>
      <c r="J58" s="21">
        <v>0</v>
      </c>
    </row>
    <row r="59" spans="1:10" ht="18.75" x14ac:dyDescent="0.3">
      <c r="A59" s="13" t="s">
        <v>19</v>
      </c>
      <c r="B59" s="63"/>
      <c r="C59" s="63"/>
      <c r="D59" s="63"/>
      <c r="E59" s="63"/>
      <c r="F59" s="22">
        <v>19.95</v>
      </c>
      <c r="G59" s="21">
        <v>0</v>
      </c>
      <c r="H59" s="24"/>
      <c r="I59" s="22"/>
      <c r="J59" s="21">
        <v>0</v>
      </c>
    </row>
    <row r="60" spans="1:10" ht="18.75" x14ac:dyDescent="0.3">
      <c r="A60" s="13" t="s">
        <v>20</v>
      </c>
      <c r="B60" s="63"/>
      <c r="C60" s="63"/>
      <c r="D60" s="63"/>
      <c r="E60" s="63"/>
      <c r="F60" s="22"/>
      <c r="G60" s="21">
        <v>0</v>
      </c>
      <c r="H60" s="24"/>
      <c r="I60" s="22"/>
      <c r="J60" s="21">
        <v>0</v>
      </c>
    </row>
    <row r="61" spans="1:10" ht="18.75" x14ac:dyDescent="0.3">
      <c r="A61" s="7" t="s">
        <v>1</v>
      </c>
      <c r="B61" s="64"/>
      <c r="C61" s="64"/>
      <c r="D61" s="64"/>
      <c r="E61" s="64"/>
      <c r="F61" s="26"/>
      <c r="G61" s="27">
        <f>SUM(G20:G60)</f>
        <v>313.50224549999996</v>
      </c>
      <c r="H61" s="28"/>
      <c r="I61" s="26"/>
      <c r="J61" s="27">
        <v>0</v>
      </c>
    </row>
    <row r="62" spans="1:10" ht="8.1" customHeight="1" x14ac:dyDescent="0.3">
      <c r="A62" s="49"/>
      <c r="B62" s="60"/>
      <c r="C62" s="60"/>
      <c r="D62" s="60"/>
      <c r="E62" s="60"/>
      <c r="F62" s="50"/>
      <c r="G62" s="51"/>
      <c r="H62" s="52"/>
      <c r="I62" s="53"/>
      <c r="J62" s="51"/>
    </row>
    <row r="63" spans="1:10" ht="18.75" x14ac:dyDescent="0.3">
      <c r="A63" s="48" t="s">
        <v>3</v>
      </c>
      <c r="B63" s="63"/>
      <c r="C63" s="63"/>
      <c r="D63" s="63"/>
      <c r="E63" s="63"/>
      <c r="F63" s="22"/>
      <c r="G63" s="21"/>
      <c r="H63" s="24"/>
      <c r="I63" s="22"/>
      <c r="J63" s="21"/>
    </row>
    <row r="64" spans="1:10" ht="18.75" x14ac:dyDescent="0.3">
      <c r="A64" s="30" t="s">
        <v>8</v>
      </c>
      <c r="B64" s="65"/>
      <c r="C64" s="65"/>
      <c r="D64" s="65"/>
      <c r="E64" s="65"/>
      <c r="F64" s="31">
        <v>0</v>
      </c>
      <c r="G64" s="32"/>
      <c r="H64" s="33"/>
      <c r="I64" s="29">
        <v>0</v>
      </c>
      <c r="J64" s="32"/>
    </row>
    <row r="65" spans="1:10" ht="8.1" customHeight="1" x14ac:dyDescent="0.3">
      <c r="A65" s="49"/>
      <c r="B65" s="60"/>
      <c r="C65" s="60"/>
      <c r="D65" s="60"/>
      <c r="E65" s="60"/>
      <c r="F65" s="50"/>
      <c r="G65" s="51"/>
      <c r="H65" s="52"/>
      <c r="I65" s="53"/>
      <c r="J65" s="51"/>
    </row>
    <row r="66" spans="1:10" ht="18.75" x14ac:dyDescent="0.3">
      <c r="A66" s="48" t="s">
        <v>6</v>
      </c>
      <c r="B66" s="63"/>
      <c r="C66" s="63"/>
      <c r="D66" s="63"/>
      <c r="E66" s="63"/>
      <c r="F66" s="22"/>
      <c r="G66" s="21"/>
      <c r="H66" s="24"/>
      <c r="I66" s="22"/>
      <c r="J66" s="21"/>
    </row>
    <row r="67" spans="1:10" ht="18.75" x14ac:dyDescent="0.3">
      <c r="A67" s="13" t="s">
        <v>12</v>
      </c>
      <c r="B67" s="63"/>
      <c r="C67" s="63"/>
      <c r="D67" s="63"/>
      <c r="E67" s="63"/>
      <c r="F67" s="22">
        <v>124.75</v>
      </c>
      <c r="G67" s="21">
        <v>0</v>
      </c>
      <c r="H67" s="24"/>
      <c r="I67" s="22">
        <v>0</v>
      </c>
      <c r="J67" s="21">
        <v>0</v>
      </c>
    </row>
    <row r="68" spans="1:10" ht="18.75" x14ac:dyDescent="0.3">
      <c r="A68" s="13" t="s">
        <v>18</v>
      </c>
      <c r="B68" s="63"/>
      <c r="C68" s="63"/>
      <c r="D68" s="63"/>
      <c r="E68" s="63"/>
      <c r="F68" s="22">
        <v>0</v>
      </c>
      <c r="G68" s="21"/>
      <c r="H68" s="13"/>
      <c r="I68" s="22">
        <v>0</v>
      </c>
      <c r="J68" s="21">
        <v>0</v>
      </c>
    </row>
    <row r="69" spans="1:10" ht="18.75" x14ac:dyDescent="0.3">
      <c r="A69" s="30" t="s">
        <v>7</v>
      </c>
      <c r="B69" s="65"/>
      <c r="C69" s="65"/>
      <c r="D69" s="65"/>
      <c r="E69" s="65"/>
      <c r="F69" s="35"/>
      <c r="G69" s="54">
        <f>SUM(G61:G68)</f>
        <v>313.50224549999996</v>
      </c>
      <c r="H69" s="30"/>
      <c r="I69" s="35" t="s">
        <v>64</v>
      </c>
      <c r="J69" s="54">
        <v>464.7</v>
      </c>
    </row>
    <row r="70" spans="1:10" ht="18.75" x14ac:dyDescent="0.3">
      <c r="A70" s="8"/>
      <c r="B70" s="8"/>
      <c r="C70" s="8"/>
      <c r="D70" s="8"/>
      <c r="E70" s="8"/>
      <c r="F70" s="8"/>
      <c r="G70" s="34"/>
      <c r="H70" s="8"/>
      <c r="I70" s="8"/>
      <c r="J70" s="34"/>
    </row>
    <row r="71" spans="1:10" ht="18.75" x14ac:dyDescent="0.3">
      <c r="A71" s="55"/>
      <c r="B71" s="7"/>
      <c r="C71" s="55"/>
      <c r="G71" s="8"/>
      <c r="H71" s="8"/>
      <c r="I71" s="8"/>
      <c r="J71" s="8"/>
    </row>
    <row r="72" spans="1:10" ht="15.75" x14ac:dyDescent="0.25">
      <c r="A72" s="2"/>
      <c r="B72" s="2"/>
      <c r="C72" s="2"/>
      <c r="D72" s="1"/>
      <c r="E72" s="2"/>
      <c r="F72" s="3"/>
    </row>
    <row r="73" spans="1:10" ht="23.25" x14ac:dyDescent="0.35">
      <c r="G73" s="6"/>
      <c r="I73" s="56" t="s">
        <v>45</v>
      </c>
      <c r="J73" s="57">
        <f>J69-G69</f>
        <v>151.19775450000003</v>
      </c>
    </row>
    <row r="74" spans="1:10" x14ac:dyDescent="0.25">
      <c r="G74" s="6"/>
      <c r="I74" s="6"/>
    </row>
    <row r="75" spans="1:10" x14ac:dyDescent="0.25">
      <c r="G75" s="6"/>
      <c r="I75" s="6"/>
    </row>
    <row r="76" spans="1:10" x14ac:dyDescent="0.25">
      <c r="G76" s="6"/>
      <c r="I76" s="6"/>
    </row>
    <row r="77" spans="1:10" x14ac:dyDescent="0.25">
      <c r="G77" s="6"/>
      <c r="I77" s="6"/>
    </row>
    <row r="78" spans="1:10" x14ac:dyDescent="0.25">
      <c r="G78" s="6"/>
      <c r="I78" s="6"/>
    </row>
    <row r="79" spans="1:10" x14ac:dyDescent="0.25">
      <c r="G79" s="6"/>
      <c r="I79" s="6"/>
    </row>
    <row r="80" spans="1:10" x14ac:dyDescent="0.25">
      <c r="G80" s="6"/>
      <c r="I80" s="6"/>
    </row>
    <row r="81" spans="7:9" x14ac:dyDescent="0.25">
      <c r="G81" s="6"/>
      <c r="I81" s="6"/>
    </row>
  </sheetData>
  <mergeCells count="8">
    <mergeCell ref="F18:G18"/>
    <mergeCell ref="I18:J18"/>
    <mergeCell ref="H1:K1"/>
    <mergeCell ref="B2:F2"/>
    <mergeCell ref="H2:K2"/>
    <mergeCell ref="H3:K3"/>
    <mergeCell ref="H4:K4"/>
    <mergeCell ref="F8:I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BF3B-20BF-4BA9-8511-27302EBE90B8}">
  <dimension ref="A1:I40"/>
  <sheetViews>
    <sheetView topLeftCell="A2" workbookViewId="0">
      <selection activeCell="H1" sqref="H1:I1"/>
    </sheetView>
  </sheetViews>
  <sheetFormatPr defaultColWidth="9.140625" defaultRowHeight="15" x14ac:dyDescent="0.25"/>
  <cols>
    <col min="1" max="3" width="9.140625" style="4"/>
    <col min="4" max="4" width="20.140625" style="4" customWidth="1"/>
    <col min="5" max="5" width="20.42578125" style="4" customWidth="1"/>
    <col min="6" max="6" width="16.42578125" style="4" customWidth="1"/>
    <col min="7" max="7" width="5.42578125" style="4" customWidth="1"/>
    <col min="8" max="8" width="14.42578125" style="4" customWidth="1"/>
    <col min="9" max="9" width="13.85546875" style="4" customWidth="1"/>
    <col min="10" max="16384" width="9.140625" style="4"/>
  </cols>
  <sheetData>
    <row r="1" spans="1:9" ht="18.75" x14ac:dyDescent="0.3">
      <c r="A1" s="9"/>
      <c r="B1" s="8"/>
      <c r="C1" s="8"/>
      <c r="D1" s="8"/>
      <c r="F1" s="75"/>
      <c r="G1" s="76" t="s">
        <v>73</v>
      </c>
      <c r="H1" s="113"/>
      <c r="I1" s="113"/>
    </row>
    <row r="2" spans="1:9" ht="18.75" x14ac:dyDescent="0.3">
      <c r="A2" s="11"/>
      <c r="B2" s="8"/>
      <c r="C2" s="8"/>
      <c r="D2" s="8"/>
      <c r="F2" s="77"/>
      <c r="G2" s="76" t="s">
        <v>0</v>
      </c>
      <c r="H2" s="114"/>
      <c r="I2" s="114"/>
    </row>
    <row r="3" spans="1:9" ht="18.75" x14ac:dyDescent="0.3">
      <c r="A3" s="12"/>
      <c r="B3" s="8"/>
      <c r="C3" s="8"/>
      <c r="D3" s="8"/>
      <c r="F3" s="76"/>
      <c r="G3" s="76" t="s">
        <v>74</v>
      </c>
      <c r="H3" s="75">
        <v>1</v>
      </c>
    </row>
    <row r="4" spans="1:9" ht="18.75" x14ac:dyDescent="0.3">
      <c r="A4" s="37"/>
      <c r="B4" s="8"/>
      <c r="C4" s="8"/>
      <c r="D4" s="8"/>
      <c r="G4" s="76" t="s">
        <v>75</v>
      </c>
      <c r="H4" s="113"/>
      <c r="I4" s="113"/>
    </row>
    <row r="5" spans="1:9" ht="18.75" x14ac:dyDescent="0.3">
      <c r="A5" s="78"/>
      <c r="B5" s="8"/>
      <c r="C5" s="8"/>
      <c r="D5" s="8"/>
      <c r="I5" s="8"/>
    </row>
    <row r="6" spans="1:9" ht="18.75" x14ac:dyDescent="0.3">
      <c r="A6" s="78"/>
      <c r="B6" s="8"/>
      <c r="C6" s="8"/>
      <c r="D6" s="8"/>
      <c r="E6" s="8"/>
      <c r="F6" s="8"/>
      <c r="G6" s="8"/>
      <c r="H6" s="8"/>
      <c r="I6" s="8"/>
    </row>
    <row r="7" spans="1:9" ht="23.25" x14ac:dyDescent="0.35">
      <c r="A7" s="115" t="s">
        <v>76</v>
      </c>
      <c r="B7" s="115"/>
      <c r="C7" s="115"/>
      <c r="D7" s="115"/>
      <c r="E7" s="115"/>
      <c r="F7" s="115"/>
      <c r="G7" s="115"/>
      <c r="H7" s="115"/>
      <c r="I7" s="115"/>
    </row>
    <row r="8" spans="1:9" ht="23.25" x14ac:dyDescent="0.35">
      <c r="A8" s="79"/>
      <c r="B8" s="79"/>
      <c r="C8" s="79"/>
      <c r="D8" s="79"/>
      <c r="E8" s="79"/>
      <c r="F8" s="79"/>
      <c r="G8" s="79"/>
      <c r="H8" s="79"/>
      <c r="I8" s="79"/>
    </row>
    <row r="9" spans="1:9" ht="18.75" x14ac:dyDescent="0.3">
      <c r="A9" s="7"/>
      <c r="B9" s="7"/>
      <c r="C9" s="7"/>
      <c r="D9" s="7"/>
      <c r="E9" s="7"/>
      <c r="F9" s="7"/>
      <c r="G9" s="7"/>
      <c r="H9" s="7"/>
      <c r="I9" s="7"/>
    </row>
    <row r="10" spans="1:9" ht="18.75" x14ac:dyDescent="0.3">
      <c r="A10" s="13" t="s">
        <v>77</v>
      </c>
      <c r="B10" s="13"/>
      <c r="C10" s="13"/>
      <c r="D10" s="13"/>
      <c r="E10" s="80">
        <v>106699.53</v>
      </c>
      <c r="F10" s="8"/>
      <c r="G10" s="81"/>
      <c r="H10" s="8"/>
      <c r="I10" s="8"/>
    </row>
    <row r="11" spans="1:9" ht="18.75" x14ac:dyDescent="0.3">
      <c r="A11" s="13" t="s">
        <v>78</v>
      </c>
      <c r="B11" s="13"/>
      <c r="C11" s="13"/>
      <c r="D11" s="13"/>
      <c r="E11" s="82">
        <v>19</v>
      </c>
      <c r="F11" s="8"/>
      <c r="G11" s="8"/>
      <c r="H11" s="8"/>
      <c r="I11" s="8"/>
    </row>
    <row r="12" spans="1:9" ht="18.75" x14ac:dyDescent="0.3">
      <c r="A12" s="13" t="s">
        <v>41</v>
      </c>
      <c r="B12" s="13"/>
      <c r="C12" s="13"/>
      <c r="D12" s="13"/>
      <c r="E12" s="20">
        <f>E10/E11</f>
        <v>5615.7647368421049</v>
      </c>
      <c r="F12" s="8"/>
      <c r="G12" s="8"/>
      <c r="H12" s="8"/>
      <c r="I12" s="8"/>
    </row>
    <row r="13" spans="1:9" ht="18.75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ht="18.75" x14ac:dyDescent="0.3">
      <c r="A14" s="8"/>
      <c r="B14" s="8"/>
      <c r="C14" s="8"/>
      <c r="D14" s="8"/>
      <c r="E14" s="103" t="s">
        <v>79</v>
      </c>
      <c r="F14" s="104"/>
      <c r="G14" s="8"/>
      <c r="H14" s="103" t="s">
        <v>4</v>
      </c>
      <c r="I14" s="104"/>
    </row>
    <row r="15" spans="1:9" s="5" customFormat="1" ht="18.75" x14ac:dyDescent="0.3">
      <c r="A15" s="14"/>
      <c r="B15" s="83"/>
      <c r="C15" s="83"/>
      <c r="D15" s="83"/>
      <c r="E15" s="84"/>
      <c r="F15" s="15" t="s">
        <v>80</v>
      </c>
      <c r="G15" s="16"/>
      <c r="H15" s="17"/>
      <c r="I15" s="15" t="s">
        <v>80</v>
      </c>
    </row>
    <row r="16" spans="1:9" ht="18.75" x14ac:dyDescent="0.3">
      <c r="A16" s="13" t="s">
        <v>81</v>
      </c>
      <c r="B16" s="13"/>
      <c r="C16" s="13"/>
      <c r="D16" s="13"/>
      <c r="E16" s="18">
        <v>1E-3</v>
      </c>
      <c r="F16" s="19">
        <f>E16*E10</f>
        <v>106.69953</v>
      </c>
      <c r="G16" s="20"/>
      <c r="H16" s="18">
        <v>0</v>
      </c>
      <c r="I16" s="21">
        <f>H16*E10</f>
        <v>0</v>
      </c>
    </row>
    <row r="17" spans="1:9" ht="18.75" x14ac:dyDescent="0.3">
      <c r="A17" s="13" t="s">
        <v>82</v>
      </c>
      <c r="B17" s="13"/>
      <c r="C17" s="13"/>
      <c r="D17" s="13"/>
      <c r="E17" s="18">
        <v>0</v>
      </c>
      <c r="F17" s="19">
        <v>0</v>
      </c>
      <c r="G17" s="20"/>
      <c r="H17" s="18">
        <v>0</v>
      </c>
      <c r="I17" s="21">
        <v>0</v>
      </c>
    </row>
    <row r="18" spans="1:9" ht="18.75" x14ac:dyDescent="0.3">
      <c r="A18" s="13" t="s">
        <v>83</v>
      </c>
      <c r="B18" s="13"/>
      <c r="C18" s="13"/>
      <c r="D18" s="13"/>
      <c r="E18" s="22">
        <v>0.35</v>
      </c>
      <c r="F18" s="21">
        <f>E18*E11</f>
        <v>6.6499999999999995</v>
      </c>
      <c r="G18" s="13"/>
      <c r="H18" s="22">
        <v>0</v>
      </c>
      <c r="I18" s="21">
        <f>H18*E11</f>
        <v>0</v>
      </c>
    </row>
    <row r="19" spans="1:9" ht="18.75" x14ac:dyDescent="0.3">
      <c r="A19" s="13" t="s">
        <v>84</v>
      </c>
      <c r="B19" s="13"/>
      <c r="C19" s="13"/>
      <c r="D19" s="13"/>
      <c r="E19" s="22">
        <v>12</v>
      </c>
      <c r="F19" s="21">
        <f>E19*H3</f>
        <v>12</v>
      </c>
      <c r="G19" s="24"/>
      <c r="H19" s="22">
        <v>0</v>
      </c>
      <c r="I19" s="21">
        <f>H19*H3</f>
        <v>0</v>
      </c>
    </row>
    <row r="20" spans="1:9" ht="18.75" x14ac:dyDescent="0.3">
      <c r="A20" s="13" t="s">
        <v>85</v>
      </c>
      <c r="B20" s="13"/>
      <c r="C20" s="13"/>
      <c r="D20" s="13"/>
      <c r="E20" s="22">
        <v>0.1</v>
      </c>
      <c r="F20" s="21">
        <f>E20*E11</f>
        <v>1.9000000000000001</v>
      </c>
      <c r="G20" s="24"/>
      <c r="H20" s="22">
        <v>0</v>
      </c>
      <c r="I20" s="21">
        <v>0</v>
      </c>
    </row>
    <row r="21" spans="1:9" ht="18.75" x14ac:dyDescent="0.3">
      <c r="A21" s="13" t="s">
        <v>86</v>
      </c>
      <c r="B21" s="13"/>
      <c r="C21" s="13"/>
      <c r="D21" s="13"/>
      <c r="E21" s="22">
        <v>2</v>
      </c>
      <c r="F21" s="21">
        <f>E21*5*H3</f>
        <v>10</v>
      </c>
      <c r="G21" s="24"/>
      <c r="H21" s="22">
        <v>0</v>
      </c>
      <c r="I21" s="21">
        <f>H21*25*H3</f>
        <v>0</v>
      </c>
    </row>
    <row r="22" spans="1:9" ht="18.75" x14ac:dyDescent="0.3">
      <c r="A22" s="13" t="s">
        <v>87</v>
      </c>
      <c r="B22" s="13"/>
      <c r="C22" s="13"/>
      <c r="D22" s="13"/>
      <c r="E22" s="22">
        <v>10</v>
      </c>
      <c r="F22" s="21">
        <v>0</v>
      </c>
      <c r="G22" s="24"/>
      <c r="H22" s="22">
        <v>0</v>
      </c>
      <c r="I22" s="21">
        <f>H22*H3</f>
        <v>0</v>
      </c>
    </row>
    <row r="23" spans="1:9" ht="18.75" x14ac:dyDescent="0.3">
      <c r="A23" s="13" t="s">
        <v>88</v>
      </c>
      <c r="B23" s="13"/>
      <c r="C23" s="13"/>
      <c r="D23" s="13"/>
      <c r="E23" s="22">
        <v>10</v>
      </c>
      <c r="F23" s="21">
        <v>0</v>
      </c>
      <c r="G23" s="24"/>
      <c r="H23" s="22">
        <v>0</v>
      </c>
      <c r="I23" s="21">
        <f>H23*H4</f>
        <v>0</v>
      </c>
    </row>
    <row r="24" spans="1:9" ht="18.75" x14ac:dyDescent="0.3">
      <c r="A24" s="13" t="s">
        <v>89</v>
      </c>
      <c r="B24" s="13"/>
      <c r="C24" s="13"/>
      <c r="D24" s="13"/>
      <c r="E24" s="22">
        <v>10</v>
      </c>
      <c r="F24" s="21">
        <v>0</v>
      </c>
      <c r="G24" s="24"/>
      <c r="H24" s="22">
        <v>0</v>
      </c>
      <c r="I24" s="21">
        <f>H24*H3</f>
        <v>0</v>
      </c>
    </row>
    <row r="25" spans="1:9" ht="18.75" x14ac:dyDescent="0.3">
      <c r="A25" s="13" t="s">
        <v>90</v>
      </c>
      <c r="B25" s="13"/>
      <c r="C25" s="13"/>
      <c r="D25" s="13"/>
      <c r="E25" s="22">
        <v>4.95</v>
      </c>
      <c r="F25" s="21"/>
      <c r="G25" s="24"/>
      <c r="H25" s="22"/>
      <c r="I25" s="21"/>
    </row>
    <row r="26" spans="1:9" ht="18.75" x14ac:dyDescent="0.3">
      <c r="A26" s="13" t="s">
        <v>44</v>
      </c>
      <c r="B26" s="13"/>
      <c r="C26" s="13"/>
      <c r="D26" s="13"/>
      <c r="E26" s="22">
        <v>3.5</v>
      </c>
      <c r="F26" s="21"/>
      <c r="G26" s="24"/>
      <c r="H26" s="22"/>
      <c r="I26" s="21"/>
    </row>
    <row r="27" spans="1:9" ht="18.75" x14ac:dyDescent="0.3">
      <c r="A27" s="13" t="s">
        <v>91</v>
      </c>
      <c r="B27" s="13"/>
      <c r="C27" s="13"/>
      <c r="D27" s="13"/>
      <c r="E27" s="22">
        <v>19.95</v>
      </c>
      <c r="F27" s="21"/>
      <c r="G27" s="24"/>
      <c r="H27" s="22"/>
      <c r="I27" s="21"/>
    </row>
    <row r="28" spans="1:9" ht="18.75" x14ac:dyDescent="0.3">
      <c r="A28" s="70" t="s">
        <v>1</v>
      </c>
      <c r="B28" s="70"/>
      <c r="C28" s="70"/>
      <c r="D28" s="70"/>
      <c r="E28" s="85"/>
      <c r="F28" s="86">
        <f>SUM(F16:F24)</f>
        <v>137.24952999999999</v>
      </c>
      <c r="G28" s="87"/>
      <c r="H28" s="85"/>
      <c r="I28" s="88">
        <v>148.08000000000001</v>
      </c>
    </row>
    <row r="29" spans="1:9" ht="18.75" x14ac:dyDescent="0.3">
      <c r="A29" s="8"/>
      <c r="B29" s="8"/>
      <c r="C29" s="8"/>
      <c r="D29" s="8"/>
      <c r="E29" s="89"/>
      <c r="F29" s="90"/>
      <c r="G29" s="8"/>
      <c r="H29" s="91"/>
      <c r="I29" s="90"/>
    </row>
    <row r="30" spans="1:9" ht="18.75" x14ac:dyDescent="0.3">
      <c r="A30" s="92" t="s">
        <v>92</v>
      </c>
      <c r="B30" s="8"/>
      <c r="C30" s="8"/>
      <c r="D30" s="8"/>
      <c r="E30" s="89"/>
      <c r="F30" s="90"/>
      <c r="G30" s="8"/>
      <c r="H30" s="91"/>
      <c r="I30" s="90"/>
    </row>
    <row r="31" spans="1:9" ht="18.75" x14ac:dyDescent="0.3">
      <c r="A31" s="30" t="s">
        <v>93</v>
      </c>
      <c r="B31" s="30"/>
      <c r="C31" s="30"/>
      <c r="D31" s="30"/>
      <c r="E31" s="31">
        <v>99</v>
      </c>
      <c r="F31" s="32"/>
      <c r="G31" s="33"/>
      <c r="H31" s="31"/>
      <c r="I31" s="32"/>
    </row>
    <row r="32" spans="1:9" ht="18.75" x14ac:dyDescent="0.3">
      <c r="A32" s="8"/>
      <c r="B32" s="8"/>
      <c r="C32" s="8"/>
      <c r="D32" s="8"/>
      <c r="E32" s="8"/>
      <c r="F32" s="34"/>
      <c r="G32" s="8"/>
      <c r="H32" s="8"/>
      <c r="I32" s="34"/>
    </row>
    <row r="33" spans="1:9" ht="18.75" x14ac:dyDescent="0.3">
      <c r="A33" s="7">
        <f>H3</f>
        <v>1</v>
      </c>
      <c r="B33" s="7" t="s">
        <v>94</v>
      </c>
      <c r="C33" s="8"/>
      <c r="D33" s="8"/>
      <c r="E33" s="93">
        <f>I28-F28</f>
        <v>10.83047000000002</v>
      </c>
      <c r="F33" s="8"/>
      <c r="G33" s="8"/>
      <c r="H33" s="8"/>
      <c r="I33" s="8"/>
    </row>
    <row r="34" spans="1:9" x14ac:dyDescent="0.25">
      <c r="A34" s="94"/>
      <c r="B34" s="94"/>
      <c r="C34" s="94"/>
      <c r="D34" s="94"/>
      <c r="E34" s="94"/>
      <c r="F34" s="94"/>
      <c r="G34" s="94"/>
      <c r="H34" s="94"/>
      <c r="I34" s="94"/>
    </row>
    <row r="35" spans="1:9" x14ac:dyDescent="0.25">
      <c r="A35" s="95"/>
      <c r="B35" s="94"/>
      <c r="C35" s="94"/>
      <c r="D35" s="94"/>
      <c r="E35" s="94"/>
      <c r="F35" s="94"/>
      <c r="G35" s="94"/>
      <c r="H35" s="94"/>
      <c r="I35" s="94"/>
    </row>
    <row r="37" spans="1:9" x14ac:dyDescent="0.25">
      <c r="A37" s="96" t="s">
        <v>95</v>
      </c>
      <c r="B37" s="97"/>
      <c r="C37" s="97"/>
      <c r="D37" s="97"/>
      <c r="E37" s="97"/>
      <c r="F37" s="97"/>
    </row>
    <row r="38" spans="1:9" x14ac:dyDescent="0.25">
      <c r="A38" s="111" t="s">
        <v>96</v>
      </c>
      <c r="B38" s="111"/>
      <c r="C38" s="111"/>
      <c r="D38" s="111"/>
      <c r="E38" s="111"/>
      <c r="F38" s="111"/>
      <c r="G38" s="111"/>
      <c r="H38" s="111"/>
      <c r="I38" s="111"/>
    </row>
    <row r="39" spans="1:9" x14ac:dyDescent="0.25">
      <c r="A39" s="111" t="s">
        <v>97</v>
      </c>
      <c r="B39" s="111"/>
      <c r="C39" s="111"/>
      <c r="D39" s="111"/>
      <c r="E39" s="111"/>
      <c r="F39" s="111"/>
      <c r="G39" s="111"/>
      <c r="H39" s="111"/>
      <c r="I39" s="111"/>
    </row>
    <row r="40" spans="1:9" x14ac:dyDescent="0.25">
      <c r="A40" s="112" t="s">
        <v>98</v>
      </c>
      <c r="B40" s="112"/>
      <c r="C40" s="112"/>
      <c r="D40" s="112"/>
      <c r="E40" s="112"/>
      <c r="F40" s="112"/>
      <c r="G40" s="112"/>
      <c r="H40" s="112"/>
      <c r="I40" s="112"/>
    </row>
  </sheetData>
  <mergeCells count="9">
    <mergeCell ref="A38:I38"/>
    <mergeCell ref="A39:I39"/>
    <mergeCell ref="A40:I40"/>
    <mergeCell ref="H1:I1"/>
    <mergeCell ref="H2:I2"/>
    <mergeCell ref="H4:I4"/>
    <mergeCell ref="A7:I7"/>
    <mergeCell ref="E14:F14"/>
    <mergeCell ref="H14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3898-1FD0-4353-AAB0-9FF62A7B6378}">
  <dimension ref="A1:I40"/>
  <sheetViews>
    <sheetView workbookViewId="0">
      <selection activeCell="H1" sqref="H1:I1"/>
    </sheetView>
  </sheetViews>
  <sheetFormatPr defaultColWidth="9.140625" defaultRowHeight="15" x14ac:dyDescent="0.25"/>
  <cols>
    <col min="1" max="3" width="9.140625" style="4"/>
    <col min="4" max="4" width="20.140625" style="4" customWidth="1"/>
    <col min="5" max="5" width="20.42578125" style="4" customWidth="1"/>
    <col min="6" max="6" width="16.42578125" style="4" customWidth="1"/>
    <col min="7" max="7" width="5.42578125" style="4" customWidth="1"/>
    <col min="8" max="8" width="14.42578125" style="4" customWidth="1"/>
    <col min="9" max="9" width="13.85546875" style="4" customWidth="1"/>
    <col min="10" max="16384" width="9.140625" style="4"/>
  </cols>
  <sheetData>
    <row r="1" spans="1:9" ht="18.75" x14ac:dyDescent="0.3">
      <c r="A1" s="9"/>
      <c r="B1" s="8"/>
      <c r="C1" s="8"/>
      <c r="D1" s="8"/>
      <c r="F1" s="75"/>
      <c r="G1" s="76" t="s">
        <v>73</v>
      </c>
      <c r="H1" s="113"/>
      <c r="I1" s="113"/>
    </row>
    <row r="2" spans="1:9" ht="18.75" x14ac:dyDescent="0.3">
      <c r="A2" s="11"/>
      <c r="B2" s="8"/>
      <c r="C2" s="8"/>
      <c r="D2" s="8"/>
      <c r="F2" s="77"/>
      <c r="G2" s="76" t="s">
        <v>0</v>
      </c>
      <c r="H2" s="114">
        <v>45894</v>
      </c>
      <c r="I2" s="114"/>
    </row>
    <row r="3" spans="1:9" ht="18.75" x14ac:dyDescent="0.3">
      <c r="A3" s="12"/>
      <c r="B3" s="8"/>
      <c r="C3" s="8"/>
      <c r="D3" s="8"/>
      <c r="F3" s="76"/>
      <c r="G3" s="76" t="s">
        <v>74</v>
      </c>
      <c r="H3" s="75">
        <v>1</v>
      </c>
    </row>
    <row r="4" spans="1:9" ht="18.75" x14ac:dyDescent="0.3">
      <c r="A4" s="37"/>
      <c r="B4" s="8"/>
      <c r="C4" s="8"/>
      <c r="D4" s="8"/>
      <c r="G4" s="76" t="s">
        <v>75</v>
      </c>
      <c r="H4" s="113" t="s">
        <v>109</v>
      </c>
      <c r="I4" s="113"/>
    </row>
    <row r="5" spans="1:9" ht="18.75" x14ac:dyDescent="0.3">
      <c r="A5" s="78"/>
      <c r="B5" s="8"/>
      <c r="C5" s="8"/>
      <c r="D5" s="8"/>
      <c r="I5" s="8"/>
    </row>
    <row r="6" spans="1:9" ht="18.75" x14ac:dyDescent="0.3">
      <c r="A6" s="78"/>
      <c r="B6" s="8"/>
      <c r="C6" s="8"/>
      <c r="D6" s="8"/>
      <c r="E6" s="8"/>
      <c r="F6" s="8"/>
      <c r="G6" s="8"/>
      <c r="H6" s="8"/>
      <c r="I6" s="8"/>
    </row>
    <row r="7" spans="1:9" ht="23.25" x14ac:dyDescent="0.35">
      <c r="A7" s="115" t="s">
        <v>76</v>
      </c>
      <c r="B7" s="115"/>
      <c r="C7" s="115"/>
      <c r="D7" s="115"/>
      <c r="E7" s="115"/>
      <c r="F7" s="115"/>
      <c r="G7" s="115"/>
      <c r="H7" s="115"/>
      <c r="I7" s="115"/>
    </row>
    <row r="8" spans="1:9" ht="23.25" x14ac:dyDescent="0.35">
      <c r="A8" s="79"/>
      <c r="B8" s="79"/>
      <c r="C8" s="79"/>
      <c r="D8" s="79"/>
      <c r="E8" s="79"/>
      <c r="F8" s="79"/>
      <c r="G8" s="79"/>
      <c r="H8" s="79"/>
      <c r="I8" s="79"/>
    </row>
    <row r="9" spans="1:9" ht="18.75" x14ac:dyDescent="0.3">
      <c r="A9" s="7"/>
      <c r="B9" s="7"/>
      <c r="C9" s="7"/>
      <c r="D9" s="7"/>
      <c r="E9" s="7"/>
      <c r="F9" s="7"/>
      <c r="G9" s="7"/>
      <c r="H9" s="7"/>
      <c r="I9" s="7"/>
    </row>
    <row r="10" spans="1:9" ht="18.75" x14ac:dyDescent="0.3">
      <c r="A10" s="13" t="s">
        <v>77</v>
      </c>
      <c r="B10" s="13"/>
      <c r="C10" s="13"/>
      <c r="D10" s="13"/>
      <c r="E10" s="80">
        <v>150046.81</v>
      </c>
      <c r="F10" s="8"/>
      <c r="G10" s="81"/>
      <c r="H10" s="8"/>
      <c r="I10" s="8"/>
    </row>
    <row r="11" spans="1:9" ht="18.75" x14ac:dyDescent="0.3">
      <c r="A11" s="13" t="s">
        <v>78</v>
      </c>
      <c r="B11" s="13"/>
      <c r="C11" s="13"/>
      <c r="D11" s="13"/>
      <c r="E11" s="82">
        <v>23</v>
      </c>
      <c r="F11" s="8"/>
      <c r="G11" s="8"/>
      <c r="H11" s="8"/>
      <c r="I11" s="8"/>
    </row>
    <row r="12" spans="1:9" ht="18.75" x14ac:dyDescent="0.3">
      <c r="A12" s="13" t="s">
        <v>41</v>
      </c>
      <c r="B12" s="13"/>
      <c r="C12" s="13"/>
      <c r="D12" s="13"/>
      <c r="E12" s="20">
        <f>E10/E11</f>
        <v>6523.7743478260873</v>
      </c>
      <c r="F12" s="8"/>
      <c r="G12" s="8"/>
      <c r="H12" s="8"/>
      <c r="I12" s="8"/>
    </row>
    <row r="13" spans="1:9" ht="18.75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ht="18.75" x14ac:dyDescent="0.3">
      <c r="A14" s="8"/>
      <c r="B14" s="8"/>
      <c r="C14" s="8"/>
      <c r="D14" s="8"/>
      <c r="E14" s="103" t="s">
        <v>79</v>
      </c>
      <c r="F14" s="104"/>
      <c r="G14" s="8"/>
      <c r="H14" s="103" t="s">
        <v>4</v>
      </c>
      <c r="I14" s="104"/>
    </row>
    <row r="15" spans="1:9" s="5" customFormat="1" ht="18.75" x14ac:dyDescent="0.3">
      <c r="A15" s="14"/>
      <c r="B15" s="83"/>
      <c r="C15" s="83"/>
      <c r="D15" s="83"/>
      <c r="E15" s="84"/>
      <c r="F15" s="15" t="s">
        <v>80</v>
      </c>
      <c r="G15" s="16"/>
      <c r="H15" s="17"/>
      <c r="I15" s="15" t="s">
        <v>80</v>
      </c>
    </row>
    <row r="16" spans="1:9" ht="18.75" x14ac:dyDescent="0.3">
      <c r="A16" s="13" t="s">
        <v>81</v>
      </c>
      <c r="B16" s="13"/>
      <c r="C16" s="13"/>
      <c r="D16" s="13"/>
      <c r="E16" s="18">
        <v>1E-3</v>
      </c>
      <c r="F16" s="19">
        <f>E16*E10</f>
        <v>150.04680999999999</v>
      </c>
      <c r="G16" s="20"/>
      <c r="H16" s="18">
        <v>0</v>
      </c>
      <c r="I16" s="21">
        <f>H16*E10</f>
        <v>0</v>
      </c>
    </row>
    <row r="17" spans="1:9" ht="18.75" x14ac:dyDescent="0.3">
      <c r="A17" s="13" t="s">
        <v>82</v>
      </c>
      <c r="B17" s="13"/>
      <c r="C17" s="13"/>
      <c r="D17" s="13"/>
      <c r="E17" s="18">
        <v>0</v>
      </c>
      <c r="F17" s="19">
        <v>0</v>
      </c>
      <c r="G17" s="20"/>
      <c r="H17" s="18">
        <v>0</v>
      </c>
      <c r="I17" s="21">
        <v>0</v>
      </c>
    </row>
    <row r="18" spans="1:9" ht="18.75" x14ac:dyDescent="0.3">
      <c r="A18" s="13" t="s">
        <v>83</v>
      </c>
      <c r="B18" s="13"/>
      <c r="C18" s="13"/>
      <c r="D18" s="13"/>
      <c r="E18" s="22">
        <v>0.35</v>
      </c>
      <c r="F18" s="21">
        <f>E18*E11</f>
        <v>8.0499999999999989</v>
      </c>
      <c r="G18" s="13"/>
      <c r="H18" s="22">
        <v>0</v>
      </c>
      <c r="I18" s="21">
        <f>H18*E11</f>
        <v>0</v>
      </c>
    </row>
    <row r="19" spans="1:9" ht="18.75" x14ac:dyDescent="0.3">
      <c r="A19" s="13" t="s">
        <v>84</v>
      </c>
      <c r="B19" s="13"/>
      <c r="C19" s="13"/>
      <c r="D19" s="13"/>
      <c r="E19" s="22">
        <v>12</v>
      </c>
      <c r="F19" s="21">
        <f>E19*H3</f>
        <v>12</v>
      </c>
      <c r="G19" s="24"/>
      <c r="H19" s="22">
        <v>0</v>
      </c>
      <c r="I19" s="21">
        <f>H19*H3</f>
        <v>0</v>
      </c>
    </row>
    <row r="20" spans="1:9" ht="18.75" x14ac:dyDescent="0.3">
      <c r="A20" s="13" t="s">
        <v>85</v>
      </c>
      <c r="B20" s="13"/>
      <c r="C20" s="13"/>
      <c r="D20" s="13"/>
      <c r="E20" s="22">
        <v>0.1</v>
      </c>
      <c r="F20" s="21">
        <f>E20*E11</f>
        <v>2.3000000000000003</v>
      </c>
      <c r="G20" s="24"/>
      <c r="H20" s="22">
        <v>0</v>
      </c>
      <c r="I20" s="21">
        <v>0</v>
      </c>
    </row>
    <row r="21" spans="1:9" ht="18.75" x14ac:dyDescent="0.3">
      <c r="A21" s="13" t="s">
        <v>86</v>
      </c>
      <c r="B21" s="13"/>
      <c r="C21" s="13"/>
      <c r="D21" s="13"/>
      <c r="E21" s="22">
        <v>2</v>
      </c>
      <c r="F21" s="21">
        <f>E21*5*H3</f>
        <v>10</v>
      </c>
      <c r="G21" s="24"/>
      <c r="H21" s="22">
        <v>0</v>
      </c>
      <c r="I21" s="21">
        <f>H21*25*H3</f>
        <v>0</v>
      </c>
    </row>
    <row r="22" spans="1:9" ht="18.75" x14ac:dyDescent="0.3">
      <c r="A22" s="13" t="s">
        <v>87</v>
      </c>
      <c r="B22" s="13"/>
      <c r="C22" s="13"/>
      <c r="D22" s="13"/>
      <c r="E22" s="22">
        <v>10</v>
      </c>
      <c r="F22" s="21">
        <v>0</v>
      </c>
      <c r="G22" s="24"/>
      <c r="H22" s="22">
        <v>0</v>
      </c>
      <c r="I22" s="21">
        <f>H22*H3</f>
        <v>0</v>
      </c>
    </row>
    <row r="23" spans="1:9" ht="18.75" x14ac:dyDescent="0.3">
      <c r="A23" s="13" t="s">
        <v>88</v>
      </c>
      <c r="B23" s="13"/>
      <c r="C23" s="13"/>
      <c r="D23" s="13"/>
      <c r="E23" s="22">
        <v>10</v>
      </c>
      <c r="F23" s="21">
        <v>0</v>
      </c>
      <c r="G23" s="24"/>
      <c r="H23" s="22">
        <v>0</v>
      </c>
      <c r="I23" s="21">
        <f>H23*H4</f>
        <v>0</v>
      </c>
    </row>
    <row r="24" spans="1:9" ht="18.75" x14ac:dyDescent="0.3">
      <c r="A24" s="13" t="s">
        <v>89</v>
      </c>
      <c r="B24" s="13"/>
      <c r="C24" s="13"/>
      <c r="D24" s="13"/>
      <c r="E24" s="22">
        <v>10</v>
      </c>
      <c r="F24" s="21">
        <v>0</v>
      </c>
      <c r="G24" s="24"/>
      <c r="H24" s="22">
        <v>0</v>
      </c>
      <c r="I24" s="21">
        <f>H24*H3</f>
        <v>0</v>
      </c>
    </row>
    <row r="25" spans="1:9" ht="18.75" x14ac:dyDescent="0.3">
      <c r="A25" s="13" t="s">
        <v>90</v>
      </c>
      <c r="B25" s="13"/>
      <c r="C25" s="13"/>
      <c r="D25" s="13"/>
      <c r="E25" s="22">
        <v>4.95</v>
      </c>
      <c r="F25" s="21"/>
      <c r="G25" s="24"/>
      <c r="H25" s="22"/>
      <c r="I25" s="21"/>
    </row>
    <row r="26" spans="1:9" ht="18.75" x14ac:dyDescent="0.3">
      <c r="A26" s="13" t="s">
        <v>44</v>
      </c>
      <c r="B26" s="13"/>
      <c r="C26" s="13"/>
      <c r="D26" s="13"/>
      <c r="E26" s="22">
        <v>3.5</v>
      </c>
      <c r="F26" s="21"/>
      <c r="G26" s="24"/>
      <c r="H26" s="22"/>
      <c r="I26" s="21"/>
    </row>
    <row r="27" spans="1:9" ht="18.75" x14ac:dyDescent="0.3">
      <c r="A27" s="13" t="s">
        <v>91</v>
      </c>
      <c r="B27" s="13"/>
      <c r="C27" s="13"/>
      <c r="D27" s="13"/>
      <c r="E27" s="22">
        <v>19.95</v>
      </c>
      <c r="F27" s="21"/>
      <c r="G27" s="24"/>
      <c r="H27" s="22"/>
      <c r="I27" s="21"/>
    </row>
    <row r="28" spans="1:9" ht="18.75" x14ac:dyDescent="0.3">
      <c r="A28" s="70" t="s">
        <v>1</v>
      </c>
      <c r="B28" s="70"/>
      <c r="C28" s="70"/>
      <c r="D28" s="70"/>
      <c r="E28" s="85"/>
      <c r="F28" s="86">
        <f>SUM(F16:F24)</f>
        <v>182.39681000000002</v>
      </c>
      <c r="G28" s="87"/>
      <c r="H28" s="85"/>
      <c r="I28" s="88">
        <v>188.38</v>
      </c>
    </row>
    <row r="29" spans="1:9" ht="18.75" x14ac:dyDescent="0.3">
      <c r="A29" s="8"/>
      <c r="B29" s="8"/>
      <c r="C29" s="8"/>
      <c r="D29" s="8"/>
      <c r="E29" s="89"/>
      <c r="F29" s="90"/>
      <c r="G29" s="8"/>
      <c r="H29" s="91"/>
      <c r="I29" s="90"/>
    </row>
    <row r="30" spans="1:9" ht="18.75" x14ac:dyDescent="0.3">
      <c r="A30" s="92" t="s">
        <v>92</v>
      </c>
      <c r="B30" s="8"/>
      <c r="C30" s="8"/>
      <c r="D30" s="8"/>
      <c r="E30" s="89"/>
      <c r="F30" s="90"/>
      <c r="G30" s="8"/>
      <c r="H30" s="91"/>
      <c r="I30" s="90"/>
    </row>
    <row r="31" spans="1:9" ht="18.75" x14ac:dyDescent="0.3">
      <c r="A31" s="30" t="s">
        <v>93</v>
      </c>
      <c r="B31" s="30"/>
      <c r="C31" s="30"/>
      <c r="D31" s="30"/>
      <c r="E31" s="31">
        <v>99</v>
      </c>
      <c r="F31" s="32"/>
      <c r="G31" s="33"/>
      <c r="H31" s="31"/>
      <c r="I31" s="32"/>
    </row>
    <row r="32" spans="1:9" ht="18.75" x14ac:dyDescent="0.3">
      <c r="A32" s="8"/>
      <c r="B32" s="8"/>
      <c r="C32" s="8"/>
      <c r="D32" s="8"/>
      <c r="E32" s="8"/>
      <c r="F32" s="34"/>
      <c r="G32" s="8"/>
      <c r="H32" s="8"/>
      <c r="I32" s="34"/>
    </row>
    <row r="33" spans="1:9" ht="18.75" x14ac:dyDescent="0.3">
      <c r="A33" s="7">
        <f>H3</f>
        <v>1</v>
      </c>
      <c r="B33" s="7" t="s">
        <v>94</v>
      </c>
      <c r="C33" s="8"/>
      <c r="D33" s="8"/>
      <c r="E33" s="93">
        <f>I28-F28</f>
        <v>5.9831899999999791</v>
      </c>
      <c r="F33" s="8"/>
      <c r="G33" s="8"/>
      <c r="H33" s="8"/>
      <c r="I33" s="8"/>
    </row>
    <row r="34" spans="1:9" x14ac:dyDescent="0.25">
      <c r="A34" s="94"/>
      <c r="B34" s="94"/>
      <c r="C34" s="94"/>
      <c r="D34" s="94"/>
      <c r="E34" s="94"/>
      <c r="F34" s="94"/>
      <c r="G34" s="94"/>
      <c r="H34" s="94"/>
      <c r="I34" s="94"/>
    </row>
    <row r="35" spans="1:9" x14ac:dyDescent="0.25">
      <c r="A35" s="95"/>
      <c r="B35" s="94"/>
      <c r="C35" s="94"/>
      <c r="D35" s="94"/>
      <c r="E35" s="94"/>
      <c r="F35" s="94"/>
      <c r="G35" s="94"/>
      <c r="H35" s="94"/>
      <c r="I35" s="94"/>
    </row>
    <row r="37" spans="1:9" x14ac:dyDescent="0.25">
      <c r="A37" s="96" t="s">
        <v>95</v>
      </c>
      <c r="B37" s="97"/>
      <c r="C37" s="97"/>
      <c r="D37" s="97"/>
      <c r="E37" s="97"/>
      <c r="F37" s="97"/>
    </row>
    <row r="38" spans="1:9" x14ac:dyDescent="0.25">
      <c r="A38" s="111" t="s">
        <v>96</v>
      </c>
      <c r="B38" s="111"/>
      <c r="C38" s="111"/>
      <c r="D38" s="111"/>
      <c r="E38" s="111"/>
      <c r="F38" s="111"/>
      <c r="G38" s="111"/>
      <c r="H38" s="111"/>
      <c r="I38" s="111"/>
    </row>
    <row r="39" spans="1:9" x14ac:dyDescent="0.25">
      <c r="A39" s="111" t="s">
        <v>97</v>
      </c>
      <c r="B39" s="111"/>
      <c r="C39" s="111"/>
      <c r="D39" s="111"/>
      <c r="E39" s="111"/>
      <c r="F39" s="111"/>
      <c r="G39" s="111"/>
      <c r="H39" s="111"/>
      <c r="I39" s="111"/>
    </row>
    <row r="40" spans="1:9" x14ac:dyDescent="0.25">
      <c r="A40" s="112" t="s">
        <v>98</v>
      </c>
      <c r="B40" s="112"/>
      <c r="C40" s="112"/>
      <c r="D40" s="112"/>
      <c r="E40" s="112"/>
      <c r="F40" s="112"/>
      <c r="G40" s="112"/>
      <c r="H40" s="112"/>
      <c r="I40" s="112"/>
    </row>
  </sheetData>
  <mergeCells count="9">
    <mergeCell ref="A38:I38"/>
    <mergeCell ref="A39:I39"/>
    <mergeCell ref="A40:I40"/>
    <mergeCell ref="H1:I1"/>
    <mergeCell ref="H2:I2"/>
    <mergeCell ref="H4:I4"/>
    <mergeCell ref="A7:I7"/>
    <mergeCell ref="E14:F14"/>
    <mergeCell ref="H14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90938247B1FB4BB65F7154C3DAFA0C" ma:contentTypeVersion="10" ma:contentTypeDescription="Create a new document." ma:contentTypeScope="" ma:versionID="b748c7700e0bb91fcf370edfe7a73f8f">
  <xsd:schema xmlns:xsd="http://www.w3.org/2001/XMLSchema" xmlns:xs="http://www.w3.org/2001/XMLSchema" xmlns:p="http://schemas.microsoft.com/office/2006/metadata/properties" xmlns:ns2="0946c912-2982-4b23-91c5-609cd4570543" xmlns:ns3="2858d462-ee65-4666-a305-1795037858b0" targetNamespace="http://schemas.microsoft.com/office/2006/metadata/properties" ma:root="true" ma:fieldsID="7fb3d15b6aca69b68a55caf164b47beb" ns2:_="" ns3:_="">
    <xsd:import namespace="0946c912-2982-4b23-91c5-609cd4570543"/>
    <xsd:import namespace="2858d462-ee65-4666-a305-1795037858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6c912-2982-4b23-91c5-609cd45705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displayName="Image Tags_0" ma:hidden="true" ma:internalName="lcf76f155ced4ddcb4097134ff3c332f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8d462-ee65-4666-a305-1795037858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b8784c-87a8-462a-aa51-fb0df274da97}" ma:internalName="TaxCatchAll" ma:showField="CatchAllData" ma:web="2858d462-ee65-4666-a305-1795037858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46c912-2982-4b23-91c5-609cd4570543" xsi:nil="true"/>
    <TaxCatchAll xmlns="2858d462-ee65-4666-a305-1795037858b0" xsi:nil="true"/>
  </documentManagement>
</p:properties>
</file>

<file path=customXml/itemProps1.xml><?xml version="1.0" encoding="utf-8"?>
<ds:datastoreItem xmlns:ds="http://schemas.openxmlformats.org/officeDocument/2006/customXml" ds:itemID="{C2A801B1-D5CF-4C13-8417-51757C071098}"/>
</file>

<file path=customXml/itemProps2.xml><?xml version="1.0" encoding="utf-8"?>
<ds:datastoreItem xmlns:ds="http://schemas.openxmlformats.org/officeDocument/2006/customXml" ds:itemID="{B74E111F-AE20-479C-8F1F-3171A28593F6}"/>
</file>

<file path=customXml/itemProps3.xml><?xml version="1.0" encoding="utf-8"?>
<ds:datastoreItem xmlns:ds="http://schemas.openxmlformats.org/officeDocument/2006/customXml" ds:itemID="{4FBB12D1-9989-4F50-858A-B133E20534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 CC 2025</vt:lpstr>
      <vt:lpstr>Feb CC2025</vt:lpstr>
      <vt:lpstr>Mar CC 2025</vt:lpstr>
      <vt:lpstr>Apr CC 2025</vt:lpstr>
      <vt:lpstr>May CC 2025</vt:lpstr>
      <vt:lpstr>June CC 2025</vt:lpstr>
      <vt:lpstr>July CC 2025</vt:lpstr>
      <vt:lpstr>ACH Jan 2025</vt:lpstr>
      <vt:lpstr>ACH Feb 2025</vt:lpstr>
      <vt:lpstr>ACH Mar 2025</vt:lpstr>
      <vt:lpstr>ACH April 2025</vt:lpstr>
      <vt:lpstr>ACH May 2025</vt:lpstr>
      <vt:lpstr>ACH June 2025</vt:lpstr>
      <vt:lpstr>ACH July 2025</vt:lpstr>
      <vt:lpstr>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Huntley</cp:lastModifiedBy>
  <cp:lastPrinted>2023-05-05T21:31:07Z</cp:lastPrinted>
  <dcterms:created xsi:type="dcterms:W3CDTF">2000-11-01T20:29:18Z</dcterms:created>
  <dcterms:modified xsi:type="dcterms:W3CDTF">2025-08-26T18:51:16Z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0x0101003790938247B1FB4BB65F7154C3DAFA0C</vt:lpwstr>
  </property>
</Properties>
</file>