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015" yWindow="2145" windowWidth="19980" windowHeight="7020" tabRatio="716"/>
  </bookViews>
  <sheets>
    <sheet name="Settings" sheetId="1" r:id="rId1"/>
    <sheet name="Getting Started" sheetId="12" r:id="rId2"/>
    <sheet name="Developer Tools" sheetId="15" r:id="rId3"/>
    <sheet name="MLIB Ribbon" sheetId="14" r:id="rId4"/>
    <sheet name="Functions" sheetId="16" r:id="rId5"/>
    <sheet name="Conventions" sheetId="11" r:id="rId6"/>
    <sheet name="Dates" sheetId="7" r:id="rId7"/>
    <sheet name="SwapSchedule" sheetId="9" r:id="rId8"/>
    <sheet name="BondSchedule" sheetId="13" r:id="rId9"/>
    <sheet name="Utilities" sheetId="3" r:id="rId10"/>
    <sheet name="EURYC-Curve" sheetId="41" r:id="rId11"/>
    <sheet name="EURYC-ForwardRates" sheetId="36" r:id="rId12"/>
    <sheet name="EURYC-DiscountFactors" sheetId="42" r:id="rId13"/>
    <sheet name="EURYC-Swap" sheetId="47" r:id="rId14"/>
    <sheet name="EURYC-SwapGenerators" sheetId="40" r:id="rId15"/>
    <sheet name="USDYC-Curve" sheetId="43" r:id="rId16"/>
    <sheet name="USDYC-ForwardRates" sheetId="44" r:id="rId17"/>
    <sheet name="USDYC-DiscountFactors" sheetId="45" r:id="rId18"/>
    <sheet name="USDYC-Swap" sheetId="48" r:id="rId19"/>
    <sheet name="USDYC-SwapGenerators" sheetId="46" r:id="rId20"/>
    <sheet name="Illiquid Bond Relative Value Px" sheetId="49" r:id="rId21"/>
    <sheet name="Swap Pricer Tool" sheetId="25" r:id="rId22"/>
    <sheet name="IRS" sheetId="27" r:id="rId23"/>
    <sheet name="ASW" sheetId="28" r:id="rId24"/>
    <sheet name="VNS" sheetId="29" r:id="rId25"/>
    <sheet name="StandardSwaps" sheetId="32" r:id="rId26"/>
    <sheet name="CustomSwaps" sheetId="30" r:id="rId27"/>
    <sheet name="XCCY" sheetId="33" r:id="rId28"/>
  </sheets>
  <definedNames>
    <definedName name="Settings.COB">Settings!$C$4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3" i="49" l="1"/>
  <c r="B8" i="49"/>
  <c r="G43" i="3" l="1"/>
  <c r="G48" i="3"/>
  <c r="G3" i="48"/>
  <c r="B21" i="44" a="1"/>
  <c r="P34" i="3" a="1"/>
  <c r="H3" i="49"/>
  <c r="B17" i="46" a="1"/>
  <c r="J3" i="48" a="1"/>
  <c r="M53" i="3" a="1"/>
  <c r="G9" i="48"/>
  <c r="B17" i="40" a="1"/>
  <c r="G7" i="48"/>
  <c r="M34" i="3" a="1"/>
  <c r="B21" i="45" a="1"/>
  <c r="G8" i="48"/>
  <c r="G10" i="48"/>
  <c r="L3" i="49"/>
  <c r="M41" i="3" a="1"/>
  <c r="B21" i="42" a="1"/>
  <c r="B21" i="36" a="1"/>
  <c r="G3" i="47"/>
  <c r="G7" i="47"/>
  <c r="G9" i="47"/>
  <c r="G8" i="47"/>
  <c r="G10" i="47"/>
  <c r="J3" i="47" a="1"/>
  <c r="M3" i="47" l="1"/>
  <c r="U3" i="47"/>
  <c r="N4" i="47"/>
  <c r="V4" i="47"/>
  <c r="O5" i="47"/>
  <c r="W5" i="47"/>
  <c r="P6" i="47"/>
  <c r="X6" i="47"/>
  <c r="Q7" i="47"/>
  <c r="J8" i="47"/>
  <c r="R8" i="47"/>
  <c r="K9" i="47"/>
  <c r="S9" i="47"/>
  <c r="L10" i="47"/>
  <c r="T10" i="47"/>
  <c r="M11" i="47"/>
  <c r="U11" i="47"/>
  <c r="N12" i="47"/>
  <c r="V12" i="47"/>
  <c r="O13" i="47"/>
  <c r="W13" i="47"/>
  <c r="P14" i="47"/>
  <c r="X14" i="47"/>
  <c r="Q15" i="47"/>
  <c r="J16" i="47"/>
  <c r="R16" i="47"/>
  <c r="K17" i="47"/>
  <c r="S17" i="47"/>
  <c r="L18" i="47"/>
  <c r="T18" i="47"/>
  <c r="M19" i="47"/>
  <c r="U19" i="47"/>
  <c r="N20" i="47"/>
  <c r="V20" i="47"/>
  <c r="O21" i="47"/>
  <c r="W21" i="47"/>
  <c r="P22" i="47"/>
  <c r="X22" i="47"/>
  <c r="O3" i="47"/>
  <c r="W3" i="47"/>
  <c r="P4" i="47"/>
  <c r="X4" i="47"/>
  <c r="Q5" i="47"/>
  <c r="J6" i="47"/>
  <c r="R6" i="47"/>
  <c r="K7" i="47"/>
  <c r="S7" i="47"/>
  <c r="L8" i="47"/>
  <c r="T8" i="47"/>
  <c r="M9" i="47"/>
  <c r="U9" i="47"/>
  <c r="N10" i="47"/>
  <c r="V10" i="47"/>
  <c r="O11" i="47"/>
  <c r="W11" i="47"/>
  <c r="P12" i="47"/>
  <c r="X12" i="47"/>
  <c r="Q13" i="47"/>
  <c r="P3" i="47"/>
  <c r="X3" i="47"/>
  <c r="Q4" i="47"/>
  <c r="J5" i="47"/>
  <c r="R5" i="47"/>
  <c r="K6" i="47"/>
  <c r="S6" i="47"/>
  <c r="L7" i="47"/>
  <c r="T7" i="47"/>
  <c r="M8" i="47"/>
  <c r="U8" i="47"/>
  <c r="N9" i="47"/>
  <c r="V9" i="47"/>
  <c r="O10" i="47"/>
  <c r="W10" i="47"/>
  <c r="P11" i="47"/>
  <c r="X11" i="47"/>
  <c r="Q12" i="47"/>
  <c r="J13" i="47"/>
  <c r="R13" i="47"/>
  <c r="K14" i="47"/>
  <c r="S14" i="47"/>
  <c r="L15" i="47"/>
  <c r="T15" i="47"/>
  <c r="M16" i="47"/>
  <c r="U16" i="47"/>
  <c r="N17" i="47"/>
  <c r="V17" i="47"/>
  <c r="O18" i="47"/>
  <c r="W18" i="47"/>
  <c r="P19" i="47"/>
  <c r="X19" i="47"/>
  <c r="Q20" i="47"/>
  <c r="J21" i="47"/>
  <c r="R21" i="47"/>
  <c r="K22" i="47"/>
  <c r="S22" i="47"/>
  <c r="L23" i="47"/>
  <c r="T23" i="47"/>
  <c r="M24" i="47"/>
  <c r="U24" i="47"/>
  <c r="N25" i="47"/>
  <c r="V25" i="47"/>
  <c r="O26" i="47"/>
  <c r="W26" i="47"/>
  <c r="P27" i="47"/>
  <c r="X27" i="47"/>
  <c r="Q28" i="47"/>
  <c r="J29" i="47"/>
  <c r="R29" i="47"/>
  <c r="K30" i="47"/>
  <c r="S30" i="47"/>
  <c r="L31" i="47"/>
  <c r="T31" i="47"/>
  <c r="M32" i="47"/>
  <c r="U32" i="47"/>
  <c r="N33" i="47"/>
  <c r="V33" i="47"/>
  <c r="O34" i="47"/>
  <c r="W34" i="47"/>
  <c r="P35" i="47"/>
  <c r="X35" i="47"/>
  <c r="Q36" i="47"/>
  <c r="J37" i="47"/>
  <c r="R37" i="47"/>
  <c r="K38" i="47"/>
  <c r="S38" i="47"/>
  <c r="Q3" i="47"/>
  <c r="J4" i="47"/>
  <c r="R4" i="47"/>
  <c r="K5" i="47"/>
  <c r="S5" i="47"/>
  <c r="L6" i="47"/>
  <c r="T6" i="47"/>
  <c r="M7" i="47"/>
  <c r="U7" i="47"/>
  <c r="N8" i="47"/>
  <c r="V8" i="47"/>
  <c r="O9" i="47"/>
  <c r="W9" i="47"/>
  <c r="P10" i="47"/>
  <c r="X10" i="47"/>
  <c r="Q11" i="47"/>
  <c r="J12" i="47"/>
  <c r="J3" i="47"/>
  <c r="K3" i="47"/>
  <c r="L4" i="47"/>
  <c r="M5" i="47"/>
  <c r="N6" i="47"/>
  <c r="O7" i="47"/>
  <c r="P8" i="47"/>
  <c r="Q9" i="47"/>
  <c r="R10" i="47"/>
  <c r="S11" i="47"/>
  <c r="S12" i="47"/>
  <c r="P13" i="47"/>
  <c r="M14" i="47"/>
  <c r="W14" i="47"/>
  <c r="S15" i="47"/>
  <c r="O16" i="47"/>
  <c r="J17" i="47"/>
  <c r="U17" i="47"/>
  <c r="Q18" i="47"/>
  <c r="L19" i="47"/>
  <c r="W19" i="47"/>
  <c r="S20" i="47"/>
  <c r="N21" i="47"/>
  <c r="J22" i="47"/>
  <c r="U22" i="47"/>
  <c r="P23" i="47"/>
  <c r="J24" i="47"/>
  <c r="S24" i="47"/>
  <c r="M25" i="47"/>
  <c r="W25" i="47"/>
  <c r="Q26" i="47"/>
  <c r="K27" i="47"/>
  <c r="T27" i="47"/>
  <c r="N28" i="47"/>
  <c r="W28" i="47"/>
  <c r="Q29" i="47"/>
  <c r="L30" i="47"/>
  <c r="U30" i="47"/>
  <c r="O31" i="47"/>
  <c r="X31" i="47"/>
  <c r="R32" i="47"/>
  <c r="L33" i="47"/>
  <c r="U33" i="47"/>
  <c r="P34" i="47"/>
  <c r="J35" i="47"/>
  <c r="S35" i="47"/>
  <c r="M36" i="47"/>
  <c r="V36" i="47"/>
  <c r="P37" i="47"/>
  <c r="J38" i="47"/>
  <c r="T38" i="47"/>
  <c r="L3" i="47"/>
  <c r="M4" i="47"/>
  <c r="N5" i="47"/>
  <c r="O6" i="47"/>
  <c r="P7" i="47"/>
  <c r="Q8" i="47"/>
  <c r="R9" i="47"/>
  <c r="S10" i="47"/>
  <c r="T11" i="47"/>
  <c r="T12" i="47"/>
  <c r="S13" i="47"/>
  <c r="N14" i="47"/>
  <c r="J15" i="47"/>
  <c r="U15" i="47"/>
  <c r="P16" i="47"/>
  <c r="L17" i="47"/>
  <c r="W17" i="47"/>
  <c r="R18" i="47"/>
  <c r="N19" i="47"/>
  <c r="J20" i="47"/>
  <c r="T20" i="47"/>
  <c r="P21" i="47"/>
  <c r="L22" i="47"/>
  <c r="V22" i="47"/>
  <c r="Q23" i="47"/>
  <c r="K24" i="47"/>
  <c r="T24" i="47"/>
  <c r="O25" i="47"/>
  <c r="X25" i="47"/>
  <c r="R26" i="47"/>
  <c r="L27" i="47"/>
  <c r="U27" i="47"/>
  <c r="O28" i="47"/>
  <c r="X28" i="47"/>
  <c r="S29" i="47"/>
  <c r="N3" i="47"/>
  <c r="O4" i="47"/>
  <c r="P5" i="47"/>
  <c r="Q6" i="47"/>
  <c r="R7" i="47"/>
  <c r="S8" i="47"/>
  <c r="T9" i="47"/>
  <c r="U10" i="47"/>
  <c r="V11" i="47"/>
  <c r="U12" i="47"/>
  <c r="T13" i="47"/>
  <c r="O14" i="47"/>
  <c r="K15" i="47"/>
  <c r="V15" i="47"/>
  <c r="Q16" i="47"/>
  <c r="M17" i="47"/>
  <c r="X17" i="47"/>
  <c r="S18" i="47"/>
  <c r="O19" i="47"/>
  <c r="K20" i="47"/>
  <c r="U20" i="47"/>
  <c r="Q21" i="47"/>
  <c r="M22" i="47"/>
  <c r="W22" i="47"/>
  <c r="R23" i="47"/>
  <c r="L24" i="47"/>
  <c r="V24" i="47"/>
  <c r="P25" i="47"/>
  <c r="J26" i="47"/>
  <c r="S26" i="47"/>
  <c r="M27" i="47"/>
  <c r="V27" i="47"/>
  <c r="P28" i="47"/>
  <c r="K29" i="47"/>
  <c r="T29" i="47"/>
  <c r="N30" i="47"/>
  <c r="W30" i="47"/>
  <c r="Q31" i="47"/>
  <c r="K32" i="47"/>
  <c r="T32" i="47"/>
  <c r="O33" i="47"/>
  <c r="X33" i="47"/>
  <c r="R34" i="47"/>
  <c r="L35" i="47"/>
  <c r="U35" i="47"/>
  <c r="O36" i="47"/>
  <c r="X36" i="47"/>
  <c r="S37" i="47"/>
  <c r="M38" i="47"/>
  <c r="V38" i="47"/>
  <c r="S3" i="47"/>
  <c r="L5" i="47"/>
  <c r="W6" i="47"/>
  <c r="W8" i="47"/>
  <c r="M10" i="47"/>
  <c r="L12" i="47"/>
  <c r="N13" i="47"/>
  <c r="T14" i="47"/>
  <c r="W15" i="47"/>
  <c r="W16" i="47"/>
  <c r="K18" i="47"/>
  <c r="K19" i="47"/>
  <c r="O20" i="47"/>
  <c r="S21" i="47"/>
  <c r="R22" i="47"/>
  <c r="U23" i="47"/>
  <c r="R24" i="47"/>
  <c r="S25" i="47"/>
  <c r="T26" i="47"/>
  <c r="R27" i="47"/>
  <c r="S28" i="47"/>
  <c r="P29" i="47"/>
  <c r="P30" i="47"/>
  <c r="M31" i="47"/>
  <c r="J32" i="47"/>
  <c r="W32" i="47"/>
  <c r="S33" i="47"/>
  <c r="Q34" i="47"/>
  <c r="N35" i="47"/>
  <c r="K36" i="47"/>
  <c r="W36" i="47"/>
  <c r="U37" i="47"/>
  <c r="Q38" i="47"/>
  <c r="V3" i="47"/>
  <c r="U5" i="47"/>
  <c r="N7" i="47"/>
  <c r="J9" i="47"/>
  <c r="J11" i="47"/>
  <c r="O12" i="47"/>
  <c r="V13" i="47"/>
  <c r="V14" i="47"/>
  <c r="K16" i="47"/>
  <c r="O17" i="47"/>
  <c r="N18" i="47"/>
  <c r="R19" i="47"/>
  <c r="R20" i="47"/>
  <c r="U21" i="47"/>
  <c r="J23" i="47"/>
  <c r="W23" i="47"/>
  <c r="X24" i="47"/>
  <c r="U25" i="47"/>
  <c r="V26" i="47"/>
  <c r="W27" i="47"/>
  <c r="U28" i="47"/>
  <c r="V29" i="47"/>
  <c r="R30" i="47"/>
  <c r="P31" i="47"/>
  <c r="N32" i="47"/>
  <c r="J33" i="47"/>
  <c r="W33" i="47"/>
  <c r="T34" i="47"/>
  <c r="Q35" i="47"/>
  <c r="N36" i="47"/>
  <c r="L37" i="47"/>
  <c r="W37" i="47"/>
  <c r="U38" i="47"/>
  <c r="K4" i="47"/>
  <c r="V5" i="47"/>
  <c r="V7" i="47"/>
  <c r="L9" i="47"/>
  <c r="K11" i="47"/>
  <c r="R12" i="47"/>
  <c r="X13" i="47"/>
  <c r="M15" i="47"/>
  <c r="L16" i="47"/>
  <c r="P17" i="47"/>
  <c r="P18" i="47"/>
  <c r="S19" i="47"/>
  <c r="W20" i="47"/>
  <c r="V21" i="47"/>
  <c r="K23" i="47"/>
  <c r="X23" i="47"/>
  <c r="J25" i="47"/>
  <c r="K26" i="47"/>
  <c r="X26" i="47"/>
  <c r="J28" i="47"/>
  <c r="V28" i="47"/>
  <c r="W29" i="47"/>
  <c r="T30" i="47"/>
  <c r="R31" i="47"/>
  <c r="O32" i="47"/>
  <c r="K33" i="47"/>
  <c r="J34" i="47"/>
  <c r="U34" i="47"/>
  <c r="R35" i="47"/>
  <c r="P36" i="47"/>
  <c r="M37" i="47"/>
  <c r="X37" i="47"/>
  <c r="W38" i="47"/>
  <c r="S4" i="47"/>
  <c r="X5" i="47"/>
  <c r="W7" i="47"/>
  <c r="P9" i="47"/>
  <c r="L11" i="47"/>
  <c r="W12" i="47"/>
  <c r="J14" i="47"/>
  <c r="N15" i="47"/>
  <c r="N16" i="47"/>
  <c r="Q17" i="47"/>
  <c r="U18" i="47"/>
  <c r="T19" i="47"/>
  <c r="X20" i="47"/>
  <c r="X21" i="47"/>
  <c r="M23" i="47"/>
  <c r="N24" i="47"/>
  <c r="K25" i="47"/>
  <c r="L26" i="47"/>
  <c r="J27" i="47"/>
  <c r="T3" i="47"/>
  <c r="J7" i="47"/>
  <c r="Q10" i="47"/>
  <c r="U13" i="47"/>
  <c r="X15" i="47"/>
  <c r="M18" i="47"/>
  <c r="P20" i="47"/>
  <c r="T22" i="47"/>
  <c r="W24" i="47"/>
  <c r="U26" i="47"/>
  <c r="R28" i="47"/>
  <c r="J30" i="47"/>
  <c r="N31" i="47"/>
  <c r="S32" i="47"/>
  <c r="K34" i="47"/>
  <c r="M35" i="47"/>
  <c r="S36" i="47"/>
  <c r="V37" i="47"/>
  <c r="T4" i="47"/>
  <c r="X7" i="47"/>
  <c r="N11" i="47"/>
  <c r="L14" i="47"/>
  <c r="S16" i="47"/>
  <c r="V18" i="47"/>
  <c r="K21" i="47"/>
  <c r="N23" i="47"/>
  <c r="L25" i="47"/>
  <c r="N27" i="47"/>
  <c r="T28" i="47"/>
  <c r="M30" i="47"/>
  <c r="S31" i="47"/>
  <c r="V32" i="47"/>
  <c r="L34" i="47"/>
  <c r="O35" i="47"/>
  <c r="T36" i="47"/>
  <c r="L38" i="47"/>
  <c r="K8" i="47"/>
  <c r="R11" i="47"/>
  <c r="Q14" i="47"/>
  <c r="T16" i="47"/>
  <c r="X18" i="47"/>
  <c r="L21" i="47"/>
  <c r="O23" i="47"/>
  <c r="Q25" i="47"/>
  <c r="O27" i="47"/>
  <c r="L29" i="47"/>
  <c r="O30" i="47"/>
  <c r="U31" i="47"/>
  <c r="X32" i="47"/>
  <c r="M34" i="47"/>
  <c r="T35" i="47"/>
  <c r="U36" i="47"/>
  <c r="N38" i="47"/>
  <c r="W4" i="47"/>
  <c r="O8" i="47"/>
  <c r="K12" i="47"/>
  <c r="R14" i="47"/>
  <c r="V16" i="47"/>
  <c r="J19" i="47"/>
  <c r="M21" i="47"/>
  <c r="S23" i="47"/>
  <c r="R25" i="47"/>
  <c r="Q27" i="47"/>
  <c r="M29" i="47"/>
  <c r="Q30" i="47"/>
  <c r="V31" i="47"/>
  <c r="M33" i="47"/>
  <c r="N34" i="47"/>
  <c r="V35" i="47"/>
  <c r="K37" i="47"/>
  <c r="O38" i="47"/>
  <c r="T5" i="47"/>
  <c r="X8" i="47"/>
  <c r="M12" i="47"/>
  <c r="U14" i="47"/>
  <c r="X16" i="47"/>
  <c r="Q19" i="47"/>
  <c r="T21" i="47"/>
  <c r="V23" i="47"/>
  <c r="T25" i="47"/>
  <c r="S27" i="47"/>
  <c r="N29" i="47"/>
  <c r="V30" i="47"/>
  <c r="W31" i="47"/>
  <c r="P33" i="47"/>
  <c r="S34" i="47"/>
  <c r="W35" i="47"/>
  <c r="N37" i="47"/>
  <c r="P38" i="47"/>
  <c r="M6" i="47"/>
  <c r="X9" i="47"/>
  <c r="K13" i="47"/>
  <c r="O15" i="47"/>
  <c r="R17" i="47"/>
  <c r="V19" i="47"/>
  <c r="N22" i="47"/>
  <c r="O24" i="47"/>
  <c r="M26" i="47"/>
  <c r="K28" i="47"/>
  <c r="O29" i="47"/>
  <c r="X30" i="47"/>
  <c r="L32" i="47"/>
  <c r="Q33" i="47"/>
  <c r="V34" i="47"/>
  <c r="J36" i="47"/>
  <c r="O37" i="47"/>
  <c r="U6" i="47"/>
  <c r="L13" i="47"/>
  <c r="T17" i="47"/>
  <c r="O22" i="47"/>
  <c r="N26" i="47"/>
  <c r="U29" i="47"/>
  <c r="P32" i="47"/>
  <c r="X34" i="47"/>
  <c r="Q37" i="47"/>
  <c r="R3" i="47"/>
  <c r="K10" i="47"/>
  <c r="R15" i="47"/>
  <c r="M20" i="47"/>
  <c r="Q24" i="47"/>
  <c r="M28" i="47"/>
  <c r="K31" i="47"/>
  <c r="T33" i="47"/>
  <c r="R36" i="47"/>
  <c r="U4" i="47"/>
  <c r="R38" i="47"/>
  <c r="J10" i="47"/>
  <c r="P15" i="47"/>
  <c r="L20" i="47"/>
  <c r="P24" i="47"/>
  <c r="L28" i="47"/>
  <c r="J31" i="47"/>
  <c r="R33" i="47"/>
  <c r="L36" i="47"/>
  <c r="X38" i="47"/>
  <c r="V6" i="47"/>
  <c r="M13" i="47"/>
  <c r="J18" i="47"/>
  <c r="Q22" i="47"/>
  <c r="P26" i="47"/>
  <c r="X29" i="47"/>
  <c r="Q32" i="47"/>
  <c r="K35" i="47"/>
  <c r="T37" i="47"/>
  <c r="J3" i="48"/>
  <c r="N7" i="48"/>
  <c r="R11" i="48"/>
  <c r="V15" i="48"/>
  <c r="K20" i="48"/>
  <c r="O24" i="48"/>
  <c r="S28" i="48"/>
  <c r="W32" i="48"/>
  <c r="L37" i="48"/>
  <c r="P41" i="48"/>
  <c r="T45" i="48"/>
  <c r="O4" i="48"/>
  <c r="M9" i="48"/>
  <c r="K14" i="48"/>
  <c r="X18" i="48"/>
  <c r="W23" i="48"/>
  <c r="V3" i="48"/>
  <c r="T8" i="48"/>
  <c r="R13" i="48"/>
  <c r="P18" i="48"/>
  <c r="O23" i="48"/>
  <c r="M28" i="48"/>
  <c r="K33" i="48"/>
  <c r="X37" i="48"/>
  <c r="V42" i="48"/>
  <c r="T47" i="48"/>
  <c r="J52" i="48"/>
  <c r="L7" i="48"/>
  <c r="M7" i="48"/>
  <c r="V13" i="48"/>
  <c r="O20" i="48"/>
  <c r="U26" i="48"/>
  <c r="R32" i="48"/>
  <c r="K38" i="48"/>
  <c r="T43" i="48"/>
  <c r="K49" i="48"/>
  <c r="X53" i="48"/>
  <c r="M58" i="48"/>
  <c r="Q62" i="48"/>
  <c r="U66" i="48"/>
  <c r="O3" i="48"/>
  <c r="U9" i="48"/>
  <c r="N16" i="48"/>
  <c r="W22" i="48"/>
  <c r="K29" i="48"/>
  <c r="T34" i="48"/>
  <c r="M40" i="48"/>
  <c r="V45" i="48"/>
  <c r="J51" i="48"/>
  <c r="S55" i="48"/>
  <c r="W59" i="48"/>
  <c r="L64" i="48"/>
  <c r="P68" i="48"/>
  <c r="S6" i="48"/>
  <c r="M13" i="48"/>
  <c r="U19" i="48"/>
  <c r="L26" i="48"/>
  <c r="J32" i="48"/>
  <c r="R37" i="48"/>
  <c r="L43" i="48"/>
  <c r="S48" i="48"/>
  <c r="Q53" i="48"/>
  <c r="J12" i="48"/>
  <c r="Q22" i="48"/>
  <c r="M32" i="48"/>
  <c r="M41" i="48"/>
  <c r="X49" i="48"/>
  <c r="U56" i="48"/>
  <c r="O62" i="48"/>
  <c r="K68" i="48"/>
  <c r="M5" i="48"/>
  <c r="L16" i="48"/>
  <c r="S26" i="48"/>
  <c r="U35" i="48"/>
  <c r="U44" i="48"/>
  <c r="X52" i="48"/>
  <c r="X58" i="48"/>
  <c r="R64" i="48"/>
  <c r="N70" i="48"/>
  <c r="O63" i="48"/>
  <c r="N14" i="48"/>
  <c r="K35" i="48"/>
  <c r="O52" i="48"/>
  <c r="M64" i="48"/>
  <c r="Q8" i="48"/>
  <c r="L19" i="48"/>
  <c r="N29" i="48"/>
  <c r="J38" i="48"/>
  <c r="X46" i="48"/>
  <c r="U54" i="48"/>
  <c r="Q60" i="48"/>
  <c r="K66" i="48"/>
  <c r="J7" i="48"/>
  <c r="T17" i="48"/>
  <c r="L28" i="48"/>
  <c r="K37" i="48"/>
  <c r="J47" i="48"/>
  <c r="Q55" i="48"/>
  <c r="J64" i="48"/>
  <c r="S11" i="48"/>
  <c r="S31" i="48"/>
  <c r="P49" i="48"/>
  <c r="K62" i="48"/>
  <c r="X5" i="48"/>
  <c r="M18" i="48"/>
  <c r="R28" i="48"/>
  <c r="N37" i="48"/>
  <c r="N46" i="48"/>
  <c r="N54" i="48"/>
  <c r="J60" i="48"/>
  <c r="S65" i="48"/>
  <c r="Q4" i="48"/>
  <c r="X16" i="48"/>
  <c r="O27" i="48"/>
  <c r="L33" i="48"/>
  <c r="X62" i="48"/>
  <c r="J21" i="48"/>
  <c r="S37" i="48"/>
  <c r="V65" i="48"/>
  <c r="P51" i="48"/>
  <c r="O34" i="48"/>
  <c r="U63" i="48"/>
  <c r="T48" i="48"/>
  <c r="Q9" i="48"/>
  <c r="P64" i="48"/>
  <c r="Q56" i="48"/>
  <c r="Q36" i="48"/>
  <c r="K65" i="48"/>
  <c r="R3" i="48"/>
  <c r="V7" i="48"/>
  <c r="K12" i="48"/>
  <c r="O16" i="48"/>
  <c r="S20" i="48"/>
  <c r="W24" i="48"/>
  <c r="L29" i="48"/>
  <c r="P33" i="48"/>
  <c r="T37" i="48"/>
  <c r="X41" i="48"/>
  <c r="M46" i="48"/>
  <c r="X4" i="48"/>
  <c r="V9" i="48"/>
  <c r="T14" i="48"/>
  <c r="S19" i="48"/>
  <c r="Q24" i="48"/>
  <c r="P4" i="48"/>
  <c r="N9" i="48"/>
  <c r="L14" i="48"/>
  <c r="K19" i="48"/>
  <c r="X23" i="48"/>
  <c r="V28" i="48"/>
  <c r="T33" i="48"/>
  <c r="R38" i="48"/>
  <c r="P43" i="48"/>
  <c r="N48" i="48"/>
  <c r="R52" i="48"/>
  <c r="X7" i="48"/>
  <c r="L8" i="48"/>
  <c r="R14" i="48"/>
  <c r="K21" i="48"/>
  <c r="T27" i="48"/>
  <c r="M33" i="48"/>
  <c r="V38" i="48"/>
  <c r="O44" i="48"/>
  <c r="T49" i="48"/>
  <c r="Q54" i="48"/>
  <c r="U58" i="48"/>
  <c r="J63" i="48"/>
  <c r="N67" i="48"/>
  <c r="L4" i="48"/>
  <c r="T10" i="48"/>
  <c r="K17" i="48"/>
  <c r="S23" i="48"/>
  <c r="V29" i="48"/>
  <c r="O35" i="48"/>
  <c r="X40" i="48"/>
  <c r="R46" i="48"/>
  <c r="S51" i="48"/>
  <c r="L56" i="48"/>
  <c r="P60" i="48"/>
  <c r="T64" i="48"/>
  <c r="X68" i="48"/>
  <c r="R7" i="48"/>
  <c r="X13" i="48"/>
  <c r="Q20" i="48"/>
  <c r="K27" i="48"/>
  <c r="T32" i="48"/>
  <c r="N38" i="48"/>
  <c r="V43" i="48"/>
  <c r="M49" i="48"/>
  <c r="K54" i="48"/>
  <c r="P13" i="48"/>
  <c r="J24" i="48"/>
  <c r="Q33" i="48"/>
  <c r="L42" i="48"/>
  <c r="U50" i="48"/>
  <c r="P57" i="48"/>
  <c r="L63" i="48"/>
  <c r="U68" i="48"/>
  <c r="T6" i="48"/>
  <c r="R17" i="48"/>
  <c r="X27" i="48"/>
  <c r="X36" i="48"/>
  <c r="S45" i="48"/>
  <c r="V53" i="48"/>
  <c r="S59" i="48"/>
  <c r="O65" i="48"/>
  <c r="X70" i="48"/>
  <c r="V64" i="48"/>
  <c r="U16" i="48"/>
  <c r="M37" i="48"/>
  <c r="M54" i="48"/>
  <c r="R65" i="48"/>
  <c r="K10" i="48"/>
  <c r="L20" i="48"/>
  <c r="N30" i="48"/>
  <c r="M39" i="48"/>
  <c r="L48" i="48"/>
  <c r="P55" i="48"/>
  <c r="L61" i="48"/>
  <c r="W66" i="48"/>
  <c r="R8" i="48"/>
  <c r="M19" i="48"/>
  <c r="O29" i="48"/>
  <c r="O38" i="48"/>
  <c r="M48" i="48"/>
  <c r="N56" i="48"/>
  <c r="Q65" i="48"/>
  <c r="U12" i="48"/>
  <c r="V33" i="48"/>
  <c r="N51" i="48"/>
  <c r="P63" i="48"/>
  <c r="L9" i="48"/>
  <c r="O19" i="48"/>
  <c r="R29" i="48"/>
  <c r="Q38" i="48"/>
  <c r="Q47" i="48"/>
  <c r="X54" i="48"/>
  <c r="T60" i="48"/>
  <c r="P66" i="48"/>
  <c r="T7" i="48"/>
  <c r="N18" i="48"/>
  <c r="T28" i="48"/>
  <c r="U37" i="48"/>
  <c r="W65" i="48"/>
  <c r="W19" i="48"/>
  <c r="J42" i="48"/>
  <c r="S68" i="48"/>
  <c r="L55" i="48"/>
  <c r="T38" i="48"/>
  <c r="R66" i="48"/>
  <c r="Q52" i="48"/>
  <c r="X39" i="48"/>
  <c r="M67" i="48"/>
  <c r="P59" i="48"/>
  <c r="L41" i="48"/>
  <c r="V70" i="48"/>
  <c r="S4" i="48"/>
  <c r="W8" i="48"/>
  <c r="L13" i="48"/>
  <c r="P17" i="48"/>
  <c r="T21" i="48"/>
  <c r="X25" i="48"/>
  <c r="M30" i="48"/>
  <c r="Q34" i="48"/>
  <c r="U38" i="48"/>
  <c r="J43" i="48"/>
  <c r="N47" i="48"/>
  <c r="L6" i="48"/>
  <c r="K11" i="48"/>
  <c r="X15" i="48"/>
  <c r="V20" i="48"/>
  <c r="T25" i="48"/>
  <c r="S5" i="48"/>
  <c r="R10" i="48"/>
  <c r="P15" i="48"/>
  <c r="N20" i="48"/>
  <c r="L25" i="48"/>
  <c r="J30" i="48"/>
  <c r="W34" i="48"/>
  <c r="U39" i="48"/>
  <c r="T44" i="48"/>
  <c r="O49" i="48"/>
  <c r="S53" i="48"/>
  <c r="N3" i="48"/>
  <c r="T9" i="48"/>
  <c r="M16" i="48"/>
  <c r="V22" i="48"/>
  <c r="J29" i="48"/>
  <c r="S34" i="48"/>
  <c r="L40" i="48"/>
  <c r="U45" i="48"/>
  <c r="W50" i="48"/>
  <c r="R55" i="48"/>
  <c r="V59" i="48"/>
  <c r="K64" i="48"/>
  <c r="O68" i="48"/>
  <c r="V5" i="48"/>
  <c r="M12" i="48"/>
  <c r="U18" i="48"/>
  <c r="N25" i="48"/>
  <c r="L31" i="48"/>
  <c r="V36" i="48"/>
  <c r="O42" i="48"/>
  <c r="X47" i="48"/>
  <c r="V52" i="48"/>
  <c r="M57" i="48"/>
  <c r="Q61" i="48"/>
  <c r="U65" i="48"/>
  <c r="J70" i="48"/>
  <c r="K9" i="48"/>
  <c r="S15" i="48"/>
  <c r="L22" i="48"/>
  <c r="Q28" i="48"/>
  <c r="K34" i="48"/>
  <c r="S39" i="48"/>
  <c r="M45" i="48"/>
  <c r="Q50" i="48"/>
  <c r="T4" i="48"/>
  <c r="K16" i="48"/>
  <c r="R26" i="48"/>
  <c r="T35" i="48"/>
  <c r="R44" i="48"/>
  <c r="T52" i="48"/>
  <c r="W58" i="48"/>
  <c r="Q64" i="48"/>
  <c r="M70" i="48"/>
  <c r="S9" i="48"/>
  <c r="J20" i="48"/>
  <c r="L30" i="48"/>
  <c r="K39" i="48"/>
  <c r="K48" i="48"/>
  <c r="O55" i="48"/>
  <c r="K61" i="48"/>
  <c r="T66" i="48"/>
  <c r="W44" i="48"/>
  <c r="S67" i="48"/>
  <c r="V21" i="48"/>
  <c r="V41" i="48"/>
  <c r="J57" i="48"/>
  <c r="Q68" i="48"/>
  <c r="R12" i="48"/>
  <c r="J23" i="48"/>
  <c r="P32" i="48"/>
  <c r="O41" i="48"/>
  <c r="K50" i="48"/>
  <c r="W56" i="48"/>
  <c r="S62" i="48"/>
  <c r="M68" i="48"/>
  <c r="N11" i="48"/>
  <c r="U21" i="48"/>
  <c r="R31" i="48"/>
  <c r="R40" i="48"/>
  <c r="L50" i="48"/>
  <c r="S57" i="48"/>
  <c r="N68" i="48"/>
  <c r="L18" i="48"/>
  <c r="P38" i="48"/>
  <c r="W54" i="48"/>
  <c r="O66" i="48"/>
  <c r="V11" i="48"/>
  <c r="N22" i="48"/>
  <c r="T31" i="48"/>
  <c r="T40" i="48"/>
  <c r="Q49" i="48"/>
  <c r="P56" i="48"/>
  <c r="L62" i="48"/>
  <c r="U67" i="48"/>
  <c r="O10" i="48"/>
  <c r="X20" i="48"/>
  <c r="W30" i="48"/>
  <c r="T46" i="48"/>
  <c r="W15" i="48"/>
  <c r="X29" i="48"/>
  <c r="S50" i="48"/>
  <c r="P26" i="48"/>
  <c r="U60" i="48"/>
  <c r="S47" i="48"/>
  <c r="U7" i="48"/>
  <c r="S58" i="48"/>
  <c r="U48" i="48"/>
  <c r="V10" i="48"/>
  <c r="J65" i="48"/>
  <c r="S49" i="48"/>
  <c r="J68" i="48"/>
  <c r="T5" i="48"/>
  <c r="S12" i="48"/>
  <c r="J19" i="48"/>
  <c r="Q26" i="48"/>
  <c r="O32" i="48"/>
  <c r="V39" i="48"/>
  <c r="U46" i="48"/>
  <c r="J8" i="48"/>
  <c r="R16" i="48"/>
  <c r="M23" i="48"/>
  <c r="W6" i="48"/>
  <c r="V14" i="48"/>
  <c r="K22" i="48"/>
  <c r="S30" i="48"/>
  <c r="O37" i="48"/>
  <c r="W45" i="48"/>
  <c r="K53" i="48"/>
  <c r="U5" i="48"/>
  <c r="J17" i="48"/>
  <c r="J26" i="48"/>
  <c r="X35" i="48"/>
  <c r="J45" i="48"/>
  <c r="U52" i="48"/>
  <c r="O60" i="48"/>
  <c r="M66" i="48"/>
  <c r="O7" i="48"/>
  <c r="J18" i="48"/>
  <c r="U27" i="48"/>
  <c r="Q37" i="48"/>
  <c r="K45" i="48"/>
  <c r="J54" i="48"/>
  <c r="X60" i="48"/>
  <c r="O67" i="48"/>
  <c r="J10" i="48"/>
  <c r="V18" i="48"/>
  <c r="W29" i="48"/>
  <c r="X38" i="48"/>
  <c r="O47" i="48"/>
  <c r="O6" i="48"/>
  <c r="O21" i="48"/>
  <c r="V37" i="48"/>
  <c r="V51" i="48"/>
  <c r="J61" i="48"/>
  <c r="W70" i="48"/>
  <c r="J15" i="48"/>
  <c r="N32" i="48"/>
  <c r="W46" i="48"/>
  <c r="Q57" i="48"/>
  <c r="Q67" i="48"/>
  <c r="W61" i="48"/>
  <c r="N28" i="48"/>
  <c r="T55" i="48"/>
  <c r="N5" i="48"/>
  <c r="L24" i="48"/>
  <c r="J37" i="48"/>
  <c r="X51" i="48"/>
  <c r="V61" i="48"/>
  <c r="O70" i="48"/>
  <c r="K23" i="48"/>
  <c r="W35" i="48"/>
  <c r="K52" i="48"/>
  <c r="X66" i="48"/>
  <c r="M27" i="48"/>
  <c r="O56" i="48"/>
  <c r="N4" i="48"/>
  <c r="U24" i="48"/>
  <c r="T39" i="48"/>
  <c r="P52" i="48"/>
  <c r="V62" i="48"/>
  <c r="T70" i="48"/>
  <c r="Q23" i="48"/>
  <c r="K42" i="48"/>
  <c r="R18" i="48"/>
  <c r="O54" i="48"/>
  <c r="R47" i="48"/>
  <c r="M55" i="48"/>
  <c r="V55" i="48"/>
  <c r="T58" i="48"/>
  <c r="X67" i="48"/>
  <c r="N62" i="48"/>
  <c r="K4" i="48"/>
  <c r="L5" i="48"/>
  <c r="T13" i="48"/>
  <c r="L21" i="48"/>
  <c r="K28" i="48"/>
  <c r="K36" i="48"/>
  <c r="K44" i="48"/>
  <c r="V6" i="48"/>
  <c r="O15" i="48"/>
  <c r="K25" i="48"/>
  <c r="K8" i="48"/>
  <c r="M17" i="48"/>
  <c r="O26" i="48"/>
  <c r="Q35" i="48"/>
  <c r="J44" i="48"/>
  <c r="Q51" i="48"/>
  <c r="Q6" i="48"/>
  <c r="T18" i="48"/>
  <c r="P30" i="48"/>
  <c r="V40" i="48"/>
  <c r="N50" i="48"/>
  <c r="T57" i="48"/>
  <c r="T65" i="48"/>
  <c r="M8" i="48"/>
  <c r="P20" i="48"/>
  <c r="X31" i="48"/>
  <c r="T41" i="48"/>
  <c r="O50" i="48"/>
  <c r="V58" i="48"/>
  <c r="V66" i="48"/>
  <c r="U10" i="48"/>
  <c r="X22" i="48"/>
  <c r="O33" i="48"/>
  <c r="P42" i="48"/>
  <c r="N52" i="48"/>
  <c r="S18" i="48"/>
  <c r="R36" i="48"/>
  <c r="U53" i="48"/>
  <c r="V63" i="48"/>
  <c r="S3" i="48"/>
  <c r="K24" i="48"/>
  <c r="N41" i="48"/>
  <c r="J56" i="48"/>
  <c r="J66" i="48"/>
  <c r="L66" i="48"/>
  <c r="V32" i="48"/>
  <c r="N61" i="48"/>
  <c r="K15" i="48"/>
  <c r="S33" i="48"/>
  <c r="J49" i="48"/>
  <c r="T59" i="48"/>
  <c r="W3" i="48"/>
  <c r="S25" i="48"/>
  <c r="T42" i="48"/>
  <c r="K59" i="48"/>
  <c r="M15" i="48"/>
  <c r="P47" i="48"/>
  <c r="S70" i="48"/>
  <c r="W25" i="48"/>
  <c r="W42" i="48"/>
  <c r="K57" i="48"/>
  <c r="K67" i="48"/>
  <c r="U15" i="48"/>
  <c r="Q14" i="48"/>
  <c r="O17" i="48"/>
  <c r="N57" i="48"/>
  <c r="T63" i="48"/>
  <c r="O69" i="48"/>
  <c r="K70" i="48"/>
  <c r="R49" i="48"/>
  <c r="R56" i="48"/>
  <c r="M6" i="48"/>
  <c r="M14" i="48"/>
  <c r="M22" i="48"/>
  <c r="T29" i="48"/>
  <c r="S36" i="48"/>
  <c r="S44" i="48"/>
  <c r="P7" i="48"/>
  <c r="L17" i="48"/>
  <c r="N26" i="48"/>
  <c r="W9" i="48"/>
  <c r="V17" i="48"/>
  <c r="X26" i="48"/>
  <c r="L36" i="48"/>
  <c r="N45" i="48"/>
  <c r="X3" i="48"/>
  <c r="X8" i="48"/>
  <c r="P19" i="48"/>
  <c r="K31" i="48"/>
  <c r="R41" i="48"/>
  <c r="R51" i="48"/>
  <c r="N59" i="48"/>
  <c r="V67" i="48"/>
  <c r="J9" i="48"/>
  <c r="M21" i="48"/>
  <c r="S32" i="48"/>
  <c r="K43" i="48"/>
  <c r="M52" i="48"/>
  <c r="O59" i="48"/>
  <c r="W67" i="48"/>
  <c r="Q11" i="48"/>
  <c r="T23" i="48"/>
  <c r="U34" i="48"/>
  <c r="Q44" i="48"/>
  <c r="W52" i="48"/>
  <c r="X19" i="48"/>
  <c r="J39" i="48"/>
  <c r="S54" i="48"/>
  <c r="N65" i="48"/>
  <c r="P8" i="48"/>
  <c r="Q25" i="48"/>
  <c r="R42" i="48"/>
  <c r="V56" i="48"/>
  <c r="L68" i="48"/>
  <c r="K69" i="48"/>
  <c r="P39" i="48"/>
  <c r="U62" i="48"/>
  <c r="Q16" i="48"/>
  <c r="V34" i="48"/>
  <c r="L51" i="48"/>
  <c r="N63" i="48"/>
  <c r="L10" i="48"/>
  <c r="L27" i="48"/>
  <c r="W43" i="48"/>
  <c r="U59" i="48"/>
  <c r="T20" i="48"/>
  <c r="M53" i="48"/>
  <c r="N10" i="48"/>
  <c r="N27" i="48"/>
  <c r="L44" i="48"/>
  <c r="W57" i="48"/>
  <c r="R68" i="48"/>
  <c r="V19" i="48"/>
  <c r="X24" i="48"/>
  <c r="S35" i="48"/>
  <c r="K60" i="48"/>
  <c r="N69" i="48"/>
  <c r="U28" i="48"/>
  <c r="N44" i="48"/>
  <c r="R53" i="48"/>
  <c r="Q59" i="48"/>
  <c r="U6" i="48"/>
  <c r="U14" i="48"/>
  <c r="U22" i="48"/>
  <c r="U30" i="48"/>
  <c r="M38" i="48"/>
  <c r="L45" i="48"/>
  <c r="S8" i="48"/>
  <c r="U17" i="48"/>
  <c r="W26" i="48"/>
  <c r="L11" i="48"/>
  <c r="T19" i="48"/>
  <c r="S27" i="48"/>
  <c r="U36" i="48"/>
  <c r="Q46" i="48"/>
  <c r="U4" i="48"/>
  <c r="S10" i="48"/>
  <c r="W21" i="48"/>
  <c r="U31" i="48"/>
  <c r="N42" i="48"/>
  <c r="L52" i="48"/>
  <c r="W60" i="48"/>
  <c r="W68" i="48"/>
  <c r="P11" i="48"/>
  <c r="X21" i="48"/>
  <c r="N33" i="48"/>
  <c r="U43" i="48"/>
  <c r="P53" i="48"/>
  <c r="J62" i="48"/>
  <c r="Q69" i="48"/>
  <c r="P12" i="48"/>
  <c r="O8" i="48"/>
  <c r="Q18" i="48"/>
  <c r="V31" i="48"/>
  <c r="R43" i="48"/>
  <c r="N12" i="48"/>
  <c r="Q27" i="48"/>
  <c r="J16" i="48"/>
  <c r="M31" i="48"/>
  <c r="M42" i="48"/>
  <c r="V8" i="48"/>
  <c r="R23" i="48"/>
  <c r="P37" i="48"/>
  <c r="J55" i="48"/>
  <c r="L65" i="48"/>
  <c r="S14" i="48"/>
  <c r="J34" i="48"/>
  <c r="L49" i="48"/>
  <c r="K63" i="48"/>
  <c r="N8" i="48"/>
  <c r="V27" i="48"/>
  <c r="K41" i="48"/>
  <c r="Q3" i="48"/>
  <c r="W28" i="48"/>
  <c r="U47" i="48"/>
  <c r="X65" i="48"/>
  <c r="S13" i="48"/>
  <c r="W37" i="48"/>
  <c r="L58" i="48"/>
  <c r="O5" i="48"/>
  <c r="V25" i="48"/>
  <c r="J67" i="48"/>
  <c r="R25" i="48"/>
  <c r="V44" i="48"/>
  <c r="X63" i="48"/>
  <c r="L15" i="48"/>
  <c r="O39" i="48"/>
  <c r="M61" i="48"/>
  <c r="N36" i="48"/>
  <c r="T67" i="48"/>
  <c r="V30" i="48"/>
  <c r="R50" i="48"/>
  <c r="N64" i="48"/>
  <c r="O22" i="48"/>
  <c r="O57" i="48"/>
  <c r="J33" i="48"/>
  <c r="K6" i="48"/>
  <c r="M44" i="48"/>
  <c r="X30" i="48"/>
  <c r="P22" i="48"/>
  <c r="P9" i="48"/>
  <c r="R19" i="48"/>
  <c r="X33" i="48"/>
  <c r="V47" i="48"/>
  <c r="W12" i="48"/>
  <c r="M3" i="48"/>
  <c r="S16" i="48"/>
  <c r="W31" i="48"/>
  <c r="K47" i="48"/>
  <c r="J4" i="48"/>
  <c r="N24" i="48"/>
  <c r="Q39" i="48"/>
  <c r="K56" i="48"/>
  <c r="P69" i="48"/>
  <c r="R15" i="48"/>
  <c r="J36" i="48"/>
  <c r="U49" i="48"/>
  <c r="S63" i="48"/>
  <c r="W14" i="48"/>
  <c r="M29" i="48"/>
  <c r="U41" i="48"/>
  <c r="W7" i="48"/>
  <c r="K30" i="48"/>
  <c r="W48" i="48"/>
  <c r="S66" i="48"/>
  <c r="W18" i="48"/>
  <c r="K40" i="48"/>
  <c r="N60" i="48"/>
  <c r="V54" i="48"/>
  <c r="T30" i="48"/>
  <c r="V69" i="48"/>
  <c r="T26" i="48"/>
  <c r="J46" i="48"/>
  <c r="U64" i="48"/>
  <c r="T16" i="48"/>
  <c r="Q41" i="48"/>
  <c r="T62" i="48"/>
  <c r="S40" i="48"/>
  <c r="L69" i="48"/>
  <c r="X32" i="48"/>
  <c r="O51" i="48"/>
  <c r="X64" i="48"/>
  <c r="V24" i="48"/>
  <c r="L60" i="48"/>
  <c r="O46" i="48"/>
  <c r="P27" i="48"/>
  <c r="R61" i="48"/>
  <c r="P45" i="48"/>
  <c r="X17" i="48"/>
  <c r="X12" i="48"/>
  <c r="P6" i="48"/>
  <c r="O53" i="48"/>
  <c r="Q30" i="48"/>
  <c r="W5" i="48"/>
  <c r="T51" i="48"/>
  <c r="T61" i="48"/>
  <c r="T54" i="48"/>
  <c r="X59" i="48"/>
  <c r="J59" i="48"/>
  <c r="X56" i="48"/>
  <c r="P23" i="48"/>
  <c r="P14" i="48"/>
  <c r="W39" i="48"/>
  <c r="X9" i="48"/>
  <c r="N23" i="48"/>
  <c r="J35" i="48"/>
  <c r="K3" i="48"/>
  <c r="Q13" i="48"/>
  <c r="J5" i="48"/>
  <c r="W20" i="48"/>
  <c r="Q32" i="48"/>
  <c r="V48" i="48"/>
  <c r="V4" i="48"/>
  <c r="M25" i="48"/>
  <c r="X42" i="48"/>
  <c r="S56" i="48"/>
  <c r="X69" i="48"/>
  <c r="Q19" i="48"/>
  <c r="L38" i="48"/>
  <c r="R54" i="48"/>
  <c r="M65" i="48"/>
  <c r="P16" i="48"/>
  <c r="R30" i="48"/>
  <c r="X45" i="48"/>
  <c r="R9" i="48"/>
  <c r="J31" i="48"/>
  <c r="N55" i="48"/>
  <c r="P67" i="48"/>
  <c r="R21" i="48"/>
  <c r="Q43" i="48"/>
  <c r="U61" i="48"/>
  <c r="P58" i="48"/>
  <c r="X43" i="48"/>
  <c r="T3" i="48"/>
  <c r="J28" i="48"/>
  <c r="J53" i="48"/>
  <c r="P65" i="48"/>
  <c r="R20" i="48"/>
  <c r="K46" i="48"/>
  <c r="U69" i="48"/>
  <c r="U42" i="48"/>
  <c r="V12" i="48"/>
  <c r="L34" i="48"/>
  <c r="N53" i="48"/>
  <c r="M69" i="48"/>
  <c r="M26" i="48"/>
  <c r="T68" i="48"/>
  <c r="W62" i="48"/>
  <c r="N43" i="48"/>
  <c r="O64" i="48"/>
  <c r="M62" i="48"/>
  <c r="X14" i="48"/>
  <c r="N15" i="48"/>
  <c r="R5" i="48"/>
  <c r="U11" i="48"/>
  <c r="P40" i="48"/>
  <c r="J13" i="48"/>
  <c r="W47" i="48"/>
  <c r="R6" i="48"/>
  <c r="P44" i="48"/>
  <c r="P3" i="48"/>
  <c r="M36" i="48"/>
  <c r="Q17" i="48"/>
  <c r="R59" i="48"/>
  <c r="P31" i="48"/>
  <c r="W63" i="48"/>
  <c r="M50" i="48"/>
  <c r="Q40" i="48"/>
  <c r="T69" i="48"/>
  <c r="L53" i="48"/>
  <c r="L59" i="48"/>
  <c r="W41" i="48"/>
  <c r="W11" i="48"/>
  <c r="P36" i="48"/>
  <c r="V60" i="48"/>
  <c r="L32" i="48"/>
  <c r="W16" i="48"/>
  <c r="P10" i="48"/>
  <c r="O12" i="48"/>
  <c r="J41" i="48"/>
  <c r="Q15" i="48"/>
  <c r="R63" i="48"/>
  <c r="P28" i="48"/>
  <c r="N58" i="48"/>
  <c r="S24" i="48"/>
  <c r="K51" i="48"/>
  <c r="R45" i="48"/>
  <c r="X10" i="48"/>
  <c r="W51" i="48"/>
  <c r="M10" i="48"/>
  <c r="S17" i="48"/>
  <c r="O58" i="48"/>
  <c r="U33" i="48"/>
  <c r="L23" i="48"/>
  <c r="U20" i="48"/>
  <c r="O61" i="48"/>
  <c r="T50" i="48"/>
  <c r="M35" i="48"/>
  <c r="Q45" i="48"/>
  <c r="Q42" i="48"/>
  <c r="S41" i="48"/>
  <c r="T36" i="48"/>
  <c r="W13" i="48"/>
  <c r="R62" i="48"/>
  <c r="N40" i="48"/>
  <c r="V46" i="48"/>
  <c r="R34" i="48"/>
  <c r="N19" i="48"/>
  <c r="S43" i="48"/>
  <c r="X34" i="48"/>
  <c r="W64" i="48"/>
  <c r="Q63" i="48"/>
  <c r="U23" i="48"/>
  <c r="L70" i="48"/>
  <c r="Q10" i="48"/>
  <c r="V23" i="48"/>
  <c r="R35" i="48"/>
  <c r="L3" i="48"/>
  <c r="O18" i="48"/>
  <c r="N6" i="48"/>
  <c r="Q21" i="48"/>
  <c r="N34" i="48"/>
  <c r="W49" i="48"/>
  <c r="O11" i="48"/>
  <c r="O28" i="48"/>
  <c r="P46" i="48"/>
  <c r="L57" i="48"/>
  <c r="Q70" i="48"/>
  <c r="P24" i="48"/>
  <c r="W38" i="48"/>
  <c r="K55" i="48"/>
  <c r="N66" i="48"/>
  <c r="N17" i="48"/>
  <c r="O31" i="48"/>
  <c r="S46" i="48"/>
  <c r="W10" i="48"/>
  <c r="P34" i="48"/>
  <c r="X55" i="48"/>
  <c r="R69" i="48"/>
  <c r="R22" i="48"/>
  <c r="X48" i="48"/>
  <c r="P62" i="48"/>
  <c r="R60" i="48"/>
  <c r="L46" i="48"/>
  <c r="X6" i="48"/>
  <c r="Q31" i="48"/>
  <c r="W53" i="48"/>
  <c r="R67" i="48"/>
  <c r="M24" i="48"/>
  <c r="N49" i="48"/>
  <c r="P5" i="48"/>
  <c r="X44" i="48"/>
  <c r="O14" i="48"/>
  <c r="L35" i="48"/>
  <c r="U55" i="48"/>
  <c r="W69" i="48"/>
  <c r="S29" i="48"/>
  <c r="Q66" i="48"/>
  <c r="J6" i="48"/>
  <c r="U51" i="48"/>
  <c r="L67" i="48"/>
  <c r="U70" i="48"/>
  <c r="J11" i="48"/>
  <c r="P25" i="48"/>
  <c r="N39" i="48"/>
  <c r="U3" i="48"/>
  <c r="M20" i="48"/>
  <c r="Q7" i="48"/>
  <c r="T22" i="48"/>
  <c r="L39" i="48"/>
  <c r="P50" i="48"/>
  <c r="L12" i="48"/>
  <c r="U29" i="48"/>
  <c r="L47" i="48"/>
  <c r="P61" i="48"/>
  <c r="W4" i="48"/>
  <c r="K26" i="48"/>
  <c r="R39" i="48"/>
  <c r="T56" i="48"/>
  <c r="R70" i="48"/>
  <c r="K18" i="48"/>
  <c r="P35" i="48"/>
  <c r="J48" i="48"/>
  <c r="J40" i="48"/>
  <c r="K58" i="48"/>
  <c r="T24" i="48"/>
  <c r="X28" i="48"/>
  <c r="J50" i="48"/>
  <c r="M63" i="48"/>
  <c r="P70" i="48"/>
  <c r="O48" i="48"/>
  <c r="M11" i="48"/>
  <c r="V35" i="48"/>
  <c r="M56" i="48"/>
  <c r="J69" i="48"/>
  <c r="O30" i="48"/>
  <c r="M51" i="48"/>
  <c r="K7" i="48"/>
  <c r="V57" i="48"/>
  <c r="T15" i="48"/>
  <c r="O36" i="48"/>
  <c r="R58" i="48"/>
  <c r="O9" i="48"/>
  <c r="K32" i="48"/>
  <c r="U40" i="48"/>
  <c r="M34" i="48"/>
  <c r="J58" i="48"/>
  <c r="S52" i="48"/>
  <c r="X11" i="48"/>
  <c r="J27" i="48"/>
  <c r="O40" i="48"/>
  <c r="P21" i="48"/>
  <c r="R24" i="48"/>
  <c r="X50" i="48"/>
  <c r="W33" i="48"/>
  <c r="X61" i="48"/>
  <c r="V26" i="48"/>
  <c r="U57" i="48"/>
  <c r="N21" i="48"/>
  <c r="V49" i="48"/>
  <c r="O43" i="48"/>
  <c r="S7" i="48"/>
  <c r="V50" i="48"/>
  <c r="M4" i="48"/>
  <c r="U13" i="48"/>
  <c r="R57" i="48"/>
  <c r="U32" i="48"/>
  <c r="U8" i="48"/>
  <c r="V16" i="48"/>
  <c r="M59" i="48"/>
  <c r="R4" i="48"/>
  <c r="S38" i="48"/>
  <c r="W55" i="48"/>
  <c r="R27" i="48"/>
  <c r="W40" i="48"/>
  <c r="J22" i="48"/>
  <c r="U25" i="48"/>
  <c r="Q5" i="48"/>
  <c r="N35" i="48"/>
  <c r="Q48" i="48"/>
  <c r="K13" i="48"/>
  <c r="M47" i="48"/>
  <c r="K5" i="48"/>
  <c r="W36" i="48"/>
  <c r="J25" i="48"/>
  <c r="M60" i="48"/>
  <c r="R33" i="48"/>
  <c r="V68" i="48"/>
  <c r="Q58" i="48"/>
  <c r="S42" i="48"/>
  <c r="T12" i="48"/>
  <c r="L54" i="48"/>
  <c r="S60" i="48"/>
  <c r="O45" i="48"/>
  <c r="N13" i="48"/>
  <c r="O13" i="48"/>
  <c r="M43" i="48"/>
  <c r="S61" i="48"/>
  <c r="N31" i="48"/>
  <c r="T11" i="48"/>
  <c r="S22" i="48"/>
  <c r="P29" i="48"/>
  <c r="W17" i="48"/>
  <c r="S64" i="48"/>
  <c r="R48" i="48"/>
  <c r="O25" i="48"/>
  <c r="W27" i="48"/>
  <c r="Q12" i="48"/>
  <c r="S69" i="48"/>
  <c r="S21" i="48"/>
  <c r="J14" i="48"/>
  <c r="Q29" i="48"/>
  <c r="P48" i="48"/>
  <c r="P54" i="48"/>
  <c r="X57" i="48"/>
  <c r="T53" i="48"/>
  <c r="D300" i="44"/>
  <c r="D284" i="44"/>
  <c r="D268" i="44"/>
  <c r="D252" i="44"/>
  <c r="D236" i="44"/>
  <c r="D220" i="44"/>
  <c r="D204" i="44"/>
  <c r="D188" i="44"/>
  <c r="D172" i="44"/>
  <c r="D156" i="44"/>
  <c r="D140" i="44"/>
  <c r="E293" i="44"/>
  <c r="D275" i="44"/>
  <c r="C257" i="44"/>
  <c r="B239" i="44"/>
  <c r="E220" i="44"/>
  <c r="C202" i="44"/>
  <c r="B184" i="44"/>
  <c r="E165" i="44"/>
  <c r="D147" i="44"/>
  <c r="D129" i="44"/>
  <c r="D113" i="44"/>
  <c r="B285" i="44"/>
  <c r="E263" i="44"/>
  <c r="B243" i="44"/>
  <c r="B222" i="44"/>
  <c r="C201" i="44"/>
  <c r="C180" i="44"/>
  <c r="D159" i="44"/>
  <c r="E138" i="44"/>
  <c r="C119" i="44"/>
  <c r="C102" i="44"/>
  <c r="C86" i="44"/>
  <c r="C70" i="44"/>
  <c r="C54" i="44"/>
  <c r="C38" i="44"/>
  <c r="C22" i="44"/>
  <c r="D281" i="44"/>
  <c r="E260" i="44"/>
  <c r="E239" i="44"/>
  <c r="B219" i="44"/>
  <c r="B198" i="44"/>
  <c r="B177" i="44"/>
  <c r="B156" i="44"/>
  <c r="C135" i="44"/>
  <c r="D116" i="44"/>
  <c r="E99" i="44"/>
  <c r="C294" i="44"/>
  <c r="D273" i="44"/>
  <c r="C252" i="44"/>
  <c r="D231" i="44"/>
  <c r="E210" i="44"/>
  <c r="E189" i="44"/>
  <c r="B169" i="44"/>
  <c r="B148" i="44"/>
  <c r="E127" i="44"/>
  <c r="D109" i="44"/>
  <c r="C296" i="44"/>
  <c r="C275" i="44"/>
  <c r="C254" i="44"/>
  <c r="D233" i="44"/>
  <c r="E212" i="44"/>
  <c r="B298" i="44"/>
  <c r="C277" i="44"/>
  <c r="C256" i="44"/>
  <c r="D235" i="44"/>
  <c r="B300" i="44"/>
  <c r="C244" i="44"/>
  <c r="E195" i="44"/>
  <c r="E161" i="44"/>
  <c r="E128" i="44"/>
  <c r="E100" i="44"/>
  <c r="B80" i="44"/>
  <c r="E61" i="44"/>
  <c r="D43" i="44"/>
  <c r="C25" i="44"/>
  <c r="D257" i="44"/>
  <c r="C205" i="44"/>
  <c r="D298" i="44"/>
  <c r="D282" i="44"/>
  <c r="D266" i="44"/>
  <c r="D250" i="44"/>
  <c r="D234" i="44"/>
  <c r="D218" i="44"/>
  <c r="D202" i="44"/>
  <c r="D186" i="44"/>
  <c r="D170" i="44"/>
  <c r="D154" i="44"/>
  <c r="D138" i="44"/>
  <c r="D291" i="44"/>
  <c r="C273" i="44"/>
  <c r="B255" i="44"/>
  <c r="E236" i="44"/>
  <c r="C218" i="44"/>
  <c r="B200" i="44"/>
  <c r="E181" i="44"/>
  <c r="D163" i="44"/>
  <c r="C145" i="44"/>
  <c r="D127" i="44"/>
  <c r="D111" i="44"/>
  <c r="B282" i="44"/>
  <c r="C261" i="44"/>
  <c r="C240" i="44"/>
  <c r="D219" i="44"/>
  <c r="E198" i="44"/>
  <c r="E177" i="44"/>
  <c r="B157" i="44"/>
  <c r="E135" i="44"/>
  <c r="B117" i="44"/>
  <c r="C100" i="44"/>
  <c r="C84" i="44"/>
  <c r="C68" i="44"/>
  <c r="C52" i="44"/>
  <c r="C36" i="44"/>
  <c r="E299" i="44"/>
  <c r="B279" i="44"/>
  <c r="B258" i="44"/>
  <c r="C237" i="44"/>
  <c r="C216" i="44"/>
  <c r="C195" i="44"/>
  <c r="C174" i="44"/>
  <c r="D153" i="44"/>
  <c r="E132" i="44"/>
  <c r="C114" i="44"/>
  <c r="E97" i="44"/>
  <c r="E291" i="44"/>
  <c r="E270" i="44"/>
  <c r="E249" i="44"/>
  <c r="B229" i="44"/>
  <c r="B208" i="44"/>
  <c r="C187" i="44"/>
  <c r="C166" i="44"/>
  <c r="D145" i="44"/>
  <c r="C125" i="44"/>
  <c r="D107" i="44"/>
  <c r="D293" i="44"/>
  <c r="E272" i="44"/>
  <c r="E251" i="44"/>
  <c r="B231" i="44"/>
  <c r="B210" i="44"/>
  <c r="D295" i="44"/>
  <c r="E274" i="44"/>
  <c r="E253" i="44"/>
  <c r="B233" i="44"/>
  <c r="C293" i="44"/>
  <c r="D237" i="44"/>
  <c r="C191" i="44"/>
  <c r="D157" i="44"/>
  <c r="E124" i="44"/>
  <c r="C97" i="44"/>
  <c r="E77" i="44"/>
  <c r="D59" i="44"/>
  <c r="C41" i="44"/>
  <c r="B23" i="44"/>
  <c r="E250" i="44"/>
  <c r="D296" i="44"/>
  <c r="D280" i="44"/>
  <c r="D264" i="44"/>
  <c r="D248" i="44"/>
  <c r="D232" i="44"/>
  <c r="D216" i="44"/>
  <c r="D200" i="44"/>
  <c r="D184" i="44"/>
  <c r="D168" i="44"/>
  <c r="D152" i="44"/>
  <c r="D136" i="44"/>
  <c r="C289" i="44"/>
  <c r="B271" i="44"/>
  <c r="E252" i="44"/>
  <c r="C234" i="44"/>
  <c r="B216" i="44"/>
  <c r="E197" i="44"/>
  <c r="D179" i="44"/>
  <c r="C161" i="44"/>
  <c r="B143" i="44"/>
  <c r="D125" i="44"/>
  <c r="C300" i="44"/>
  <c r="D279" i="44"/>
  <c r="E258" i="44"/>
  <c r="E237" i="44"/>
  <c r="B217" i="44"/>
  <c r="B196" i="44"/>
  <c r="C175" i="44"/>
  <c r="B154" i="44"/>
  <c r="C133" i="44"/>
  <c r="E114" i="44"/>
  <c r="C98" i="44"/>
  <c r="C82" i="44"/>
  <c r="C66" i="44"/>
  <c r="C50" i="44"/>
  <c r="C34" i="44"/>
  <c r="C297" i="44"/>
  <c r="C276" i="44"/>
  <c r="D255" i="44"/>
  <c r="E234" i="44"/>
  <c r="D213" i="44"/>
  <c r="E192" i="44"/>
  <c r="E171" i="44"/>
  <c r="B151" i="44"/>
  <c r="C130" i="44"/>
  <c r="B112" i="44"/>
  <c r="E95" i="44"/>
  <c r="B289" i="44"/>
  <c r="B268" i="44"/>
  <c r="C247" i="44"/>
  <c r="C226" i="44"/>
  <c r="D205" i="44"/>
  <c r="E184" i="44"/>
  <c r="E163" i="44"/>
  <c r="E142" i="44"/>
  <c r="B123" i="44"/>
  <c r="D105" i="44"/>
  <c r="B291" i="44"/>
  <c r="B270" i="44"/>
  <c r="C249" i="44"/>
  <c r="C228" i="44"/>
  <c r="D207" i="44"/>
  <c r="B293" i="44"/>
  <c r="B272" i="44"/>
  <c r="C251" i="44"/>
  <c r="C230" i="44"/>
  <c r="B286" i="44"/>
  <c r="E230" i="44"/>
  <c r="E186" i="44"/>
  <c r="B153" i="44"/>
  <c r="C121" i="44"/>
  <c r="E94" i="44"/>
  <c r="D75" i="44"/>
  <c r="C57" i="44"/>
  <c r="B39" i="44"/>
  <c r="C299" i="44"/>
  <c r="E243" i="44"/>
  <c r="E194" i="44"/>
  <c r="D292" i="44"/>
  <c r="D276" i="44"/>
  <c r="D260" i="44"/>
  <c r="D244" i="44"/>
  <c r="D228" i="44"/>
  <c r="D212" i="44"/>
  <c r="D196" i="44"/>
  <c r="D180" i="44"/>
  <c r="D164" i="44"/>
  <c r="D148" i="44"/>
  <c r="D132" i="44"/>
  <c r="E284" i="44"/>
  <c r="C266" i="44"/>
  <c r="B248" i="44"/>
  <c r="E229" i="44"/>
  <c r="D290" i="44"/>
  <c r="D258" i="44"/>
  <c r="D226" i="44"/>
  <c r="D194" i="44"/>
  <c r="D162" i="44"/>
  <c r="E300" i="44"/>
  <c r="B264" i="44"/>
  <c r="D227" i="44"/>
  <c r="D195" i="44"/>
  <c r="C170" i="44"/>
  <c r="C138" i="44"/>
  <c r="D115" i="44"/>
  <c r="E271" i="44"/>
  <c r="C235" i="44"/>
  <c r="C206" i="44"/>
  <c r="E169" i="44"/>
  <c r="C141" i="44"/>
  <c r="C108" i="44"/>
  <c r="C80" i="44"/>
  <c r="C58" i="44"/>
  <c r="C30" i="44"/>
  <c r="B284" i="44"/>
  <c r="D247" i="44"/>
  <c r="B211" i="44"/>
  <c r="C182" i="44"/>
  <c r="E145" i="44"/>
  <c r="E118" i="44"/>
  <c r="E89" i="44"/>
  <c r="D265" i="44"/>
  <c r="B237" i="44"/>
  <c r="C200" i="44"/>
  <c r="D171" i="44"/>
  <c r="B135" i="44"/>
  <c r="D103" i="44"/>
  <c r="E280" i="44"/>
  <c r="B244" i="44"/>
  <c r="C215" i="44"/>
  <c r="C285" i="44"/>
  <c r="E248" i="44"/>
  <c r="E219" i="44"/>
  <c r="E216" i="44"/>
  <c r="D165" i="44"/>
  <c r="D110" i="44"/>
  <c r="C73" i="44"/>
  <c r="B48" i="44"/>
  <c r="D285" i="44"/>
  <c r="C210" i="44"/>
  <c r="C165" i="44"/>
  <c r="E131" i="44"/>
  <c r="C103" i="44"/>
  <c r="B82" i="44"/>
  <c r="E63" i="44"/>
  <c r="D45" i="44"/>
  <c r="E22" i="44"/>
  <c r="D249" i="44"/>
  <c r="C199" i="44"/>
  <c r="B165" i="44"/>
  <c r="C131" i="44"/>
  <c r="B103" i="44"/>
  <c r="E81" i="44"/>
  <c r="D63" i="44"/>
  <c r="C45" i="44"/>
  <c r="B27" i="44"/>
  <c r="E254" i="44"/>
  <c r="E262" i="44"/>
  <c r="D209" i="44"/>
  <c r="B173" i="44"/>
  <c r="C139" i="44"/>
  <c r="B109" i="44"/>
  <c r="B86" i="44"/>
  <c r="E67" i="44"/>
  <c r="D49" i="44"/>
  <c r="C31" i="44"/>
  <c r="E288" i="44"/>
  <c r="C233" i="44"/>
  <c r="C188" i="44"/>
  <c r="B155" i="44"/>
  <c r="D122" i="44"/>
  <c r="D95" i="44"/>
  <c r="D76" i="44"/>
  <c r="B58" i="44"/>
  <c r="E39" i="44"/>
  <c r="D21" i="44"/>
  <c r="C246" i="44"/>
  <c r="C259" i="44"/>
  <c r="E206" i="44"/>
  <c r="E170" i="44"/>
  <c r="B137" i="44"/>
  <c r="C107" i="44"/>
  <c r="B85" i="44"/>
  <c r="E66" i="44"/>
  <c r="D48" i="44"/>
  <c r="B30" i="44"/>
  <c r="D203" i="44"/>
  <c r="D83" i="44"/>
  <c r="E201" i="44"/>
  <c r="B83" i="44"/>
  <c r="C142" i="44"/>
  <c r="C198" i="44"/>
  <c r="C81" i="44"/>
  <c r="E196" i="44"/>
  <c r="E80" i="44"/>
  <c r="E159" i="44"/>
  <c r="D175" i="44"/>
  <c r="C69" i="44"/>
  <c r="B172" i="44"/>
  <c r="D67" i="44"/>
  <c r="B171" i="44"/>
  <c r="B67" i="44"/>
  <c r="D288" i="44"/>
  <c r="D256" i="44"/>
  <c r="D224" i="44"/>
  <c r="D192" i="44"/>
  <c r="D160" i="44"/>
  <c r="C298" i="44"/>
  <c r="E261" i="44"/>
  <c r="C225" i="44"/>
  <c r="C193" i="44"/>
  <c r="B168" i="44"/>
  <c r="B136" i="44"/>
  <c r="E297" i="44"/>
  <c r="C269" i="44"/>
  <c r="E232" i="44"/>
  <c r="E203" i="44"/>
  <c r="C167" i="44"/>
  <c r="E130" i="44"/>
  <c r="C106" i="44"/>
  <c r="C78" i="44"/>
  <c r="C56" i="44"/>
  <c r="C28" i="44"/>
  <c r="E273" i="44"/>
  <c r="B245" i="44"/>
  <c r="C208" i="44"/>
  <c r="E179" i="44"/>
  <c r="C143" i="44"/>
  <c r="E109" i="44"/>
  <c r="D299" i="44"/>
  <c r="B263" i="44"/>
  <c r="B234" i="44"/>
  <c r="D197" i="44"/>
  <c r="B161" i="44"/>
  <c r="C132" i="44"/>
  <c r="D101" i="44"/>
  <c r="B278" i="44"/>
  <c r="D241" i="44"/>
  <c r="B205" i="44"/>
  <c r="E282" i="44"/>
  <c r="B246" i="44"/>
  <c r="C217" i="44"/>
  <c r="C211" i="44"/>
  <c r="C149" i="44"/>
  <c r="B107" i="44"/>
  <c r="B71" i="44"/>
  <c r="E45" i="44"/>
  <c r="C278" i="44"/>
  <c r="E199" i="44"/>
  <c r="E160" i="44"/>
  <c r="C128" i="44"/>
  <c r="D100" i="44"/>
  <c r="E79" i="44"/>
  <c r="D61" i="44"/>
  <c r="B41" i="44"/>
  <c r="E298" i="44"/>
  <c r="E242" i="44"/>
  <c r="B194" i="44"/>
  <c r="C160" i="44"/>
  <c r="C127" i="44"/>
  <c r="B100" i="44"/>
  <c r="D79" i="44"/>
  <c r="C61" i="44"/>
  <c r="B43" i="44"/>
  <c r="E24" i="44"/>
  <c r="B241" i="44"/>
  <c r="E255" i="44"/>
  <c r="B204" i="44"/>
  <c r="C168" i="44"/>
  <c r="E134" i="44"/>
  <c r="B106" i="44"/>
  <c r="E83" i="44"/>
  <c r="D65" i="44"/>
  <c r="C47" i="44"/>
  <c r="B29" i="44"/>
  <c r="E281" i="44"/>
  <c r="B226" i="44"/>
  <c r="E183" i="44"/>
  <c r="C150" i="44"/>
  <c r="B119" i="44"/>
  <c r="B93" i="44"/>
  <c r="B74" i="44"/>
  <c r="E55" i="44"/>
  <c r="D37" i="44"/>
  <c r="B295" i="44"/>
  <c r="C239" i="44"/>
  <c r="B252" i="44"/>
  <c r="D201" i="44"/>
  <c r="B166" i="44"/>
  <c r="B133" i="44"/>
  <c r="D104" i="44"/>
  <c r="E82" i="44"/>
  <c r="D64" i="44"/>
  <c r="B46" i="44"/>
  <c r="E27" i="44"/>
  <c r="C184" i="44"/>
  <c r="D74" i="44"/>
  <c r="D183" i="44"/>
  <c r="E73" i="44"/>
  <c r="C112" i="44"/>
  <c r="E180" i="44"/>
  <c r="B72" i="44"/>
  <c r="B179" i="44"/>
  <c r="D71" i="44"/>
  <c r="E126" i="44"/>
  <c r="B158" i="44"/>
  <c r="B60" i="44"/>
  <c r="C155" i="44"/>
  <c r="D278" i="44"/>
  <c r="D246" i="44"/>
  <c r="D214" i="44"/>
  <c r="D182" i="44"/>
  <c r="D150" i="44"/>
  <c r="B287" i="44"/>
  <c r="C250" i="44"/>
  <c r="E213" i="44"/>
  <c r="E188" i="44"/>
  <c r="E156" i="44"/>
  <c r="D131" i="44"/>
  <c r="E292" i="44"/>
  <c r="B256" i="44"/>
  <c r="C227" i="44"/>
  <c r="E190" i="44"/>
  <c r="B162" i="44"/>
  <c r="C126" i="44"/>
  <c r="C96" i="44"/>
  <c r="C74" i="44"/>
  <c r="C46" i="44"/>
  <c r="C24" i="44"/>
  <c r="C268" i="44"/>
  <c r="E231" i="44"/>
  <c r="C203" i="44"/>
  <c r="E166" i="44"/>
  <c r="E137" i="44"/>
  <c r="E105" i="44"/>
  <c r="C286" i="44"/>
  <c r="E257" i="44"/>
  <c r="C221" i="44"/>
  <c r="C192" i="44"/>
  <c r="E155" i="44"/>
  <c r="E120" i="44"/>
  <c r="D97" i="44"/>
  <c r="B265" i="44"/>
  <c r="B236" i="44"/>
  <c r="D199" i="44"/>
  <c r="D269" i="44"/>
  <c r="E240" i="44"/>
  <c r="C272" i="44"/>
  <c r="B201" i="44"/>
  <c r="B141" i="44"/>
  <c r="B92" i="44"/>
  <c r="D66" i="44"/>
  <c r="D34" i="44"/>
  <c r="E264" i="44"/>
  <c r="B186" i="44"/>
  <c r="E152" i="44"/>
  <c r="D120" i="44"/>
  <c r="D94" i="44"/>
  <c r="C75" i="44"/>
  <c r="B57" i="44"/>
  <c r="D36" i="44"/>
  <c r="C284" i="44"/>
  <c r="E228" i="44"/>
  <c r="E185" i="44"/>
  <c r="C152" i="44"/>
  <c r="C120" i="44"/>
  <c r="B94" i="44"/>
  <c r="B75" i="44"/>
  <c r="E56" i="44"/>
  <c r="D38" i="44"/>
  <c r="E296" i="44"/>
  <c r="D297" i="44"/>
  <c r="E241" i="44"/>
  <c r="E193" i="44"/>
  <c r="B160" i="44"/>
  <c r="B127" i="44"/>
  <c r="C99" i="44"/>
  <c r="C79" i="44"/>
  <c r="B61" i="44"/>
  <c r="E42" i="44"/>
  <c r="D24" i="44"/>
  <c r="E267" i="44"/>
  <c r="B213" i="44"/>
  <c r="E175" i="44"/>
  <c r="B142" i="44"/>
  <c r="C111" i="44"/>
  <c r="E87" i="44"/>
  <c r="D69" i="44"/>
  <c r="C51" i="44"/>
  <c r="B33" i="44"/>
  <c r="B281" i="44"/>
  <c r="B294" i="44"/>
  <c r="C238" i="44"/>
  <c r="D191" i="44"/>
  <c r="E157" i="44"/>
  <c r="B125" i="44"/>
  <c r="B98" i="44"/>
  <c r="B78" i="44"/>
  <c r="E59" i="44"/>
  <c r="D41" i="44"/>
  <c r="C23" i="44"/>
  <c r="C151" i="44"/>
  <c r="B56" i="44"/>
  <c r="B150" i="44"/>
  <c r="D55" i="44"/>
  <c r="E69" i="44"/>
  <c r="B147" i="44"/>
  <c r="E53" i="44"/>
  <c r="B146" i="44"/>
  <c r="B44" i="44"/>
  <c r="D42" i="44"/>
  <c r="B126" i="44"/>
  <c r="E41" i="44"/>
  <c r="E122" i="44"/>
  <c r="B40" i="44"/>
  <c r="C122" i="44"/>
  <c r="D39" i="44"/>
  <c r="D274" i="44"/>
  <c r="D242" i="44"/>
  <c r="D210" i="44"/>
  <c r="D178" i="44"/>
  <c r="D146" i="44"/>
  <c r="C282" i="44"/>
  <c r="E245" i="44"/>
  <c r="D211" i="44"/>
  <c r="C186" i="44"/>
  <c r="C154" i="44"/>
  <c r="D123" i="44"/>
  <c r="B290" i="44"/>
  <c r="D253" i="44"/>
  <c r="E224" i="44"/>
  <c r="B188" i="44"/>
  <c r="D151" i="44"/>
  <c r="B124" i="44"/>
  <c r="C94" i="44"/>
  <c r="C72" i="44"/>
  <c r="C44" i="44"/>
  <c r="E294" i="44"/>
  <c r="E265" i="44"/>
  <c r="C229" i="44"/>
  <c r="E200" i="44"/>
  <c r="B164" i="44"/>
  <c r="B128" i="44"/>
  <c r="E103" i="44"/>
  <c r="E283" i="44"/>
  <c r="C255" i="44"/>
  <c r="E218" i="44"/>
  <c r="B182" i="44"/>
  <c r="C153" i="44"/>
  <c r="D118" i="44"/>
  <c r="B299" i="44"/>
  <c r="C262" i="44"/>
  <c r="E225" i="44"/>
  <c r="B197" i="44"/>
  <c r="B267" i="44"/>
  <c r="B238" i="44"/>
  <c r="C265" i="44"/>
  <c r="E182" i="44"/>
  <c r="E136" i="44"/>
  <c r="C89" i="44"/>
  <c r="B64" i="44"/>
  <c r="B32" i="44"/>
  <c r="C236" i="44"/>
  <c r="D181" i="44"/>
  <c r="E148" i="44"/>
  <c r="C117" i="44"/>
  <c r="D91" i="44"/>
  <c r="B73" i="44"/>
  <c r="E54" i="44"/>
  <c r="B34" i="44"/>
  <c r="D277" i="44"/>
  <c r="E221" i="44"/>
  <c r="C181" i="44"/>
  <c r="E147" i="44"/>
  <c r="E116" i="44"/>
  <c r="C91" i="44"/>
  <c r="E72" i="44"/>
  <c r="D54" i="44"/>
  <c r="B36" i="44"/>
  <c r="B283" i="44"/>
  <c r="E290" i="44"/>
  <c r="B235" i="44"/>
  <c r="C189" i="44"/>
  <c r="D155" i="44"/>
  <c r="E123" i="44"/>
  <c r="D96" i="44"/>
  <c r="B77" i="44"/>
  <c r="E58" i="44"/>
  <c r="D40" i="44"/>
  <c r="B22" i="44"/>
  <c r="B261" i="44"/>
  <c r="E207" i="44"/>
  <c r="C171" i="44"/>
  <c r="B138" i="44"/>
  <c r="D108" i="44"/>
  <c r="D85" i="44"/>
  <c r="C67" i="44"/>
  <c r="B49" i="44"/>
  <c r="E30" i="44"/>
  <c r="B274" i="44"/>
  <c r="C287" i="44"/>
  <c r="C231" i="44"/>
  <c r="B187" i="44"/>
  <c r="E153" i="44"/>
  <c r="B122" i="44"/>
  <c r="B95" i="44"/>
  <c r="E75" i="44"/>
  <c r="D57" i="44"/>
  <c r="C39" i="44"/>
  <c r="B21" i="44"/>
  <c r="C134" i="44"/>
  <c r="B47" i="44"/>
  <c r="D133" i="44"/>
  <c r="D46" i="44"/>
  <c r="D51" i="44"/>
  <c r="D130" i="44"/>
  <c r="E44" i="44"/>
  <c r="C129" i="44"/>
  <c r="B35" i="44"/>
  <c r="D62" i="44"/>
  <c r="B111" i="44"/>
  <c r="E32" i="44"/>
  <c r="E108" i="44"/>
  <c r="B31" i="44"/>
  <c r="B108" i="44"/>
  <c r="D30" i="44"/>
  <c r="D254" i="44"/>
  <c r="D190" i="44"/>
  <c r="B296" i="44"/>
  <c r="B223" i="44"/>
  <c r="B159" i="44"/>
  <c r="C295" i="44"/>
  <c r="B230" i="44"/>
  <c r="E164" i="44"/>
  <c r="C104" i="44"/>
  <c r="C48" i="44"/>
  <c r="C271" i="44"/>
  <c r="E205" i="44"/>
  <c r="C140" i="44"/>
  <c r="B297" i="44"/>
  <c r="E223" i="44"/>
  <c r="C158" i="44"/>
  <c r="D99" i="44"/>
  <c r="E238" i="44"/>
  <c r="E279" i="44"/>
  <c r="C279" i="44"/>
  <c r="E144" i="44"/>
  <c r="E68" i="44"/>
  <c r="D271" i="44"/>
  <c r="C157" i="44"/>
  <c r="B97" i="44"/>
  <c r="C59" i="44"/>
  <c r="C291" i="44"/>
  <c r="D189" i="44"/>
  <c r="C124" i="44"/>
  <c r="C77" i="44"/>
  <c r="E40" i="44"/>
  <c r="B227" i="44"/>
  <c r="B199" i="44"/>
  <c r="B131" i="44"/>
  <c r="D81" i="44"/>
  <c r="B45" i="44"/>
  <c r="B275" i="44"/>
  <c r="B180" i="44"/>
  <c r="C115" i="44"/>
  <c r="E71" i="44"/>
  <c r="C35" i="44"/>
  <c r="C232" i="44"/>
  <c r="C196" i="44"/>
  <c r="B129" i="44"/>
  <c r="D80" i="44"/>
  <c r="E43" i="44"/>
  <c r="E167" i="44"/>
  <c r="B167" i="44"/>
  <c r="B88" i="44"/>
  <c r="B63" i="44"/>
  <c r="C53" i="44"/>
  <c r="E141" i="44"/>
  <c r="B139" i="44"/>
  <c r="E187" i="44"/>
  <c r="C21" i="44"/>
  <c r="D240" i="44"/>
  <c r="D176" i="44"/>
  <c r="B280" i="44"/>
  <c r="C209" i="44"/>
  <c r="B152" i="44"/>
  <c r="D287" i="44"/>
  <c r="C214" i="44"/>
  <c r="B149" i="44"/>
  <c r="C92" i="44"/>
  <c r="C42" i="44"/>
  <c r="C263" i="44"/>
  <c r="B190" i="44"/>
  <c r="E125" i="44"/>
  <c r="C281" i="44"/>
  <c r="E215" i="44"/>
  <c r="E150" i="44"/>
  <c r="C288" i="44"/>
  <c r="C223" i="44"/>
  <c r="C264" i="44"/>
  <c r="C258" i="44"/>
  <c r="B132" i="44"/>
  <c r="B55" i="44"/>
  <c r="D229" i="44"/>
  <c r="C144" i="44"/>
  <c r="B89" i="44"/>
  <c r="D52" i="44"/>
  <c r="C270" i="44"/>
  <c r="D177" i="44"/>
  <c r="B113" i="44"/>
  <c r="D70" i="44"/>
  <c r="E33" i="44"/>
  <c r="D283" i="44"/>
  <c r="C185" i="44"/>
  <c r="B120" i="44"/>
  <c r="E74" i="44"/>
  <c r="B38" i="44"/>
  <c r="B254" i="44"/>
  <c r="D167" i="44"/>
  <c r="B105" i="44"/>
  <c r="B65" i="44"/>
  <c r="D28" i="44"/>
  <c r="C280" i="44"/>
  <c r="C183" i="44"/>
  <c r="B118" i="44"/>
  <c r="D73" i="44"/>
  <c r="B37" i="44"/>
  <c r="E119" i="44"/>
  <c r="C118" i="44"/>
  <c r="C33" i="44"/>
  <c r="D35" i="44"/>
  <c r="E25" i="44"/>
  <c r="D98" i="44"/>
  <c r="D238" i="44"/>
  <c r="D174" i="44"/>
  <c r="E277" i="44"/>
  <c r="B207" i="44"/>
  <c r="E149" i="44"/>
  <c r="B277" i="44"/>
  <c r="E211" i="44"/>
  <c r="C146" i="44"/>
  <c r="C90" i="44"/>
  <c r="C40" i="44"/>
  <c r="B253" i="44"/>
  <c r="D187" i="44"/>
  <c r="C123" i="44"/>
  <c r="E278" i="44"/>
  <c r="C213" i="44"/>
  <c r="B140" i="44"/>
  <c r="E285" i="44"/>
  <c r="C220" i="44"/>
  <c r="D261" i="44"/>
  <c r="D251" i="44"/>
  <c r="E117" i="44"/>
  <c r="E52" i="44"/>
  <c r="E222" i="44"/>
  <c r="E139" i="44"/>
  <c r="E86" i="44"/>
  <c r="B50" i="44"/>
  <c r="D263" i="44"/>
  <c r="C173" i="44"/>
  <c r="C109" i="44"/>
  <c r="B68" i="44"/>
  <c r="D31" i="44"/>
  <c r="E276" i="44"/>
  <c r="B181" i="44"/>
  <c r="B116" i="44"/>
  <c r="D72" i="44"/>
  <c r="E35" i="44"/>
  <c r="B247" i="44"/>
  <c r="B163" i="44"/>
  <c r="B102" i="44"/>
  <c r="E62" i="44"/>
  <c r="B26" i="44"/>
  <c r="B273" i="44"/>
  <c r="E178" i="44"/>
  <c r="D114" i="44"/>
  <c r="C71" i="44"/>
  <c r="E34" i="44"/>
  <c r="C105" i="44"/>
  <c r="E104" i="44"/>
  <c r="B24" i="44"/>
  <c r="D26" i="44"/>
  <c r="B214" i="44"/>
  <c r="D87" i="44"/>
  <c r="E85" i="44"/>
  <c r="C137" i="44"/>
  <c r="D272" i="44"/>
  <c r="D144" i="44"/>
  <c r="C177" i="44"/>
  <c r="B251" i="44"/>
  <c r="E121" i="44"/>
  <c r="B292" i="44"/>
  <c r="D161" i="44"/>
  <c r="E244" i="44"/>
  <c r="C116" i="44"/>
  <c r="C194" i="44"/>
  <c r="C178" i="44"/>
  <c r="E29" i="44"/>
  <c r="E70" i="44"/>
  <c r="B215" i="44"/>
  <c r="E88" i="44"/>
  <c r="E275" i="44"/>
  <c r="E151" i="44"/>
  <c r="D56" i="44"/>
  <c r="E202" i="44"/>
  <c r="C83" i="44"/>
  <c r="D294" i="44"/>
  <c r="D230" i="44"/>
  <c r="D166" i="44"/>
  <c r="E268" i="44"/>
  <c r="E204" i="44"/>
  <c r="E140" i="44"/>
  <c r="C274" i="44"/>
  <c r="B209" i="44"/>
  <c r="E143" i="44"/>
  <c r="C88" i="44"/>
  <c r="C32" i="44"/>
  <c r="B250" i="44"/>
  <c r="B185" i="44"/>
  <c r="B121" i="44"/>
  <c r="B276" i="44"/>
  <c r="B203" i="44"/>
  <c r="D137" i="44"/>
  <c r="C283" i="44"/>
  <c r="E217" i="44"/>
  <c r="B259" i="44"/>
  <c r="D223" i="44"/>
  <c r="E113" i="44"/>
  <c r="D50" i="44"/>
  <c r="D215" i="44"/>
  <c r="C136" i="44"/>
  <c r="D84" i="44"/>
  <c r="E47" i="44"/>
  <c r="E256" i="44"/>
  <c r="E168" i="44"/>
  <c r="D106" i="44"/>
  <c r="E65" i="44"/>
  <c r="C29" i="44"/>
  <c r="E269" i="44"/>
  <c r="C176" i="44"/>
  <c r="E112" i="44"/>
  <c r="B70" i="44"/>
  <c r="D33" i="44"/>
  <c r="B240" i="44"/>
  <c r="C159" i="44"/>
  <c r="E98" i="44"/>
  <c r="D60" i="44"/>
  <c r="E23" i="44"/>
  <c r="B266" i="44"/>
  <c r="E174" i="44"/>
  <c r="E110" i="44"/>
  <c r="B69" i="44"/>
  <c r="D32" i="44"/>
  <c r="C93" i="44"/>
  <c r="E92" i="44"/>
  <c r="B220" i="44"/>
  <c r="B218" i="44"/>
  <c r="B176" i="44"/>
  <c r="D78" i="44"/>
  <c r="E76" i="44"/>
  <c r="C95" i="44"/>
  <c r="D208" i="44"/>
  <c r="D243" i="44"/>
  <c r="D121" i="44"/>
  <c r="D185" i="44"/>
  <c r="C64" i="44"/>
  <c r="E226" i="44"/>
  <c r="E101" i="44"/>
  <c r="C179" i="44"/>
  <c r="E259" i="44"/>
  <c r="E227" i="44"/>
  <c r="B87" i="44"/>
  <c r="B178" i="44"/>
  <c r="C113" i="44"/>
  <c r="E31" i="44"/>
  <c r="B144" i="44"/>
  <c r="B52" i="44"/>
  <c r="B228" i="44"/>
  <c r="D93" i="44"/>
  <c r="E289" i="44"/>
  <c r="B134" i="44"/>
  <c r="E46" i="44"/>
  <c r="C267" i="44"/>
  <c r="D286" i="44"/>
  <c r="D222" i="44"/>
  <c r="D158" i="44"/>
  <c r="D259" i="44"/>
  <c r="B191" i="44"/>
  <c r="E133" i="44"/>
  <c r="E266" i="44"/>
  <c r="D193" i="44"/>
  <c r="D128" i="44"/>
  <c r="C76" i="44"/>
  <c r="C26" i="44"/>
  <c r="C242" i="44"/>
  <c r="C169" i="44"/>
  <c r="E107" i="44"/>
  <c r="C260" i="44"/>
  <c r="B195" i="44"/>
  <c r="B130" i="44"/>
  <c r="D267" i="44"/>
  <c r="B202" i="44"/>
  <c r="C243" i="44"/>
  <c r="B206" i="44"/>
  <c r="B104" i="44"/>
  <c r="E36" i="44"/>
  <c r="C190" i="44"/>
  <c r="D124" i="44"/>
  <c r="D77" i="44"/>
  <c r="E38" i="44"/>
  <c r="E235" i="44"/>
  <c r="C156" i="44"/>
  <c r="E96" i="44"/>
  <c r="B59" i="44"/>
  <c r="D22" i="44"/>
  <c r="B249" i="44"/>
  <c r="C164" i="44"/>
  <c r="E102" i="44"/>
  <c r="C63" i="44"/>
  <c r="E26" i="44"/>
  <c r="C219" i="44"/>
  <c r="E146" i="44"/>
  <c r="D90" i="44"/>
  <c r="D53" i="44"/>
  <c r="B288" i="44"/>
  <c r="C245" i="44"/>
  <c r="C162" i="44"/>
  <c r="B101" i="44"/>
  <c r="B62" i="44"/>
  <c r="D25" i="44"/>
  <c r="C65" i="44"/>
  <c r="E64" i="44"/>
  <c r="C163" i="44"/>
  <c r="E162" i="44"/>
  <c r="B79" i="44"/>
  <c r="B51" i="44"/>
  <c r="D58" i="44"/>
  <c r="C85" i="44"/>
  <c r="C241" i="44"/>
  <c r="B183" i="44"/>
  <c r="B224" i="44"/>
  <c r="E176" i="44"/>
  <c r="B225" i="44"/>
  <c r="D173" i="44"/>
  <c r="E209" i="44"/>
  <c r="B269" i="44"/>
  <c r="B54" i="44"/>
  <c r="B81" i="44"/>
  <c r="B212" i="44"/>
  <c r="B53" i="44"/>
  <c r="C37" i="44"/>
  <c r="B90" i="44"/>
  <c r="C49" i="44"/>
  <c r="D270" i="44"/>
  <c r="B175" i="44"/>
  <c r="D112" i="44"/>
  <c r="E158" i="44"/>
  <c r="B114" i="44"/>
  <c r="E173" i="44"/>
  <c r="B110" i="44"/>
  <c r="D139" i="44"/>
  <c r="B221" i="44"/>
  <c r="E247" i="44"/>
  <c r="D44" i="44"/>
  <c r="B145" i="44"/>
  <c r="C43" i="44"/>
  <c r="B193" i="44"/>
  <c r="C212" i="44"/>
  <c r="C207" i="44"/>
  <c r="D86" i="44"/>
  <c r="B232" i="44"/>
  <c r="C172" i="44"/>
  <c r="D221" i="44"/>
  <c r="B174" i="44"/>
  <c r="C222" i="44"/>
  <c r="D169" i="44"/>
  <c r="C204" i="44"/>
  <c r="B262" i="44"/>
  <c r="E51" i="44"/>
  <c r="E78" i="44"/>
  <c r="D149" i="44"/>
  <c r="E50" i="44"/>
  <c r="B28" i="44"/>
  <c r="B99" i="44"/>
  <c r="E21" i="44"/>
  <c r="D262" i="44"/>
  <c r="E172" i="44"/>
  <c r="C110" i="44"/>
  <c r="C148" i="44"/>
  <c r="E111" i="44"/>
  <c r="B170" i="44"/>
  <c r="E106" i="44"/>
  <c r="D135" i="44"/>
  <c r="E214" i="44"/>
  <c r="E295" i="44"/>
  <c r="B42" i="44"/>
  <c r="D141" i="44"/>
  <c r="D29" i="44"/>
  <c r="E115" i="44"/>
  <c r="E191" i="44"/>
  <c r="E154" i="44"/>
  <c r="D206" i="44"/>
  <c r="D119" i="44"/>
  <c r="C62" i="44"/>
  <c r="E93" i="44"/>
  <c r="B257" i="44"/>
  <c r="E84" i="44"/>
  <c r="D68" i="44"/>
  <c r="C147" i="44"/>
  <c r="C197" i="44"/>
  <c r="B260" i="44"/>
  <c r="E233" i="44"/>
  <c r="D102" i="44"/>
  <c r="D23" i="44"/>
  <c r="B76" i="44"/>
  <c r="C248" i="44"/>
  <c r="E246" i="44"/>
  <c r="B25" i="44"/>
  <c r="E129" i="44"/>
  <c r="C55" i="44"/>
  <c r="B189" i="44"/>
  <c r="B242" i="44"/>
  <c r="D117" i="44"/>
  <c r="C87" i="44"/>
  <c r="D245" i="44"/>
  <c r="C290" i="44"/>
  <c r="B84" i="44"/>
  <c r="D126" i="44"/>
  <c r="E37" i="44"/>
  <c r="B96" i="44"/>
  <c r="D134" i="44"/>
  <c r="D239" i="44"/>
  <c r="C60" i="44"/>
  <c r="E287" i="44"/>
  <c r="E49" i="44"/>
  <c r="C253" i="44"/>
  <c r="E28" i="44"/>
  <c r="E57" i="44"/>
  <c r="D289" i="44"/>
  <c r="D82" i="44"/>
  <c r="D47" i="44"/>
  <c r="C224" i="44"/>
  <c r="D225" i="44"/>
  <c r="E48" i="44"/>
  <c r="D198" i="44"/>
  <c r="E286" i="44"/>
  <c r="D27" i="44"/>
  <c r="D143" i="44"/>
  <c r="D217" i="44"/>
  <c r="E90" i="44"/>
  <c r="E60" i="44"/>
  <c r="D142" i="44"/>
  <c r="E91" i="44"/>
  <c r="C292" i="44"/>
  <c r="B91" i="44"/>
  <c r="D92" i="44"/>
  <c r="B115" i="44"/>
  <c r="B66" i="44"/>
  <c r="D88" i="44"/>
  <c r="D89" i="44"/>
  <c r="C101" i="44"/>
  <c r="C27" i="44"/>
  <c r="B192" i="44"/>
  <c r="E208" i="44"/>
  <c r="C300" i="45"/>
  <c r="C268" i="45"/>
  <c r="C236" i="45"/>
  <c r="C204" i="45"/>
  <c r="C172" i="45"/>
  <c r="C140" i="45"/>
  <c r="C108" i="45"/>
  <c r="C76" i="45"/>
  <c r="C44" i="45"/>
  <c r="C278" i="45"/>
  <c r="C214" i="45"/>
  <c r="B280" i="45"/>
  <c r="B248" i="45"/>
  <c r="B216" i="45"/>
  <c r="B184" i="45"/>
  <c r="B152" i="45"/>
  <c r="B120" i="45"/>
  <c r="B88" i="45"/>
  <c r="B56" i="45"/>
  <c r="B24" i="45"/>
  <c r="C218" i="45"/>
  <c r="C283" i="45"/>
  <c r="C251" i="45"/>
  <c r="C219" i="45"/>
  <c r="C187" i="45"/>
  <c r="C155" i="45"/>
  <c r="C123" i="45"/>
  <c r="C91" i="45"/>
  <c r="C59" i="45"/>
  <c r="C27" i="45"/>
  <c r="B295" i="45"/>
  <c r="B263" i="45"/>
  <c r="B231" i="45"/>
  <c r="B199" i="45"/>
  <c r="B167" i="45"/>
  <c r="B135" i="45"/>
  <c r="B103" i="45"/>
  <c r="B71" i="45"/>
  <c r="B39" i="45"/>
  <c r="B266" i="45"/>
  <c r="B182" i="45"/>
  <c r="B118" i="45"/>
  <c r="B54" i="45"/>
  <c r="B61" i="45"/>
  <c r="C170" i="45"/>
  <c r="C34" i="45"/>
  <c r="B89" i="45"/>
  <c r="C150" i="45"/>
  <c r="B277" i="45"/>
  <c r="B190" i="45"/>
  <c r="C125" i="45"/>
  <c r="C61" i="45"/>
  <c r="C241" i="45"/>
  <c r="C98" i="45"/>
  <c r="C57" i="45"/>
  <c r="B73" i="45"/>
  <c r="C134" i="45"/>
  <c r="B265" i="45"/>
  <c r="B181" i="45"/>
  <c r="B117" i="45"/>
  <c r="C90" i="45"/>
  <c r="C65" i="45"/>
  <c r="B273" i="45"/>
  <c r="B186" i="45"/>
  <c r="B122" i="45"/>
  <c r="B58" i="45"/>
  <c r="C113" i="45"/>
  <c r="B194" i="45"/>
  <c r="C249" i="45"/>
  <c r="B177" i="45"/>
  <c r="C296" i="45"/>
  <c r="C264" i="45"/>
  <c r="C232" i="45"/>
  <c r="C200" i="45"/>
  <c r="C168" i="45"/>
  <c r="C136" i="45"/>
  <c r="C104" i="45"/>
  <c r="C72" i="45"/>
  <c r="C40" i="45"/>
  <c r="C270" i="45"/>
  <c r="C202" i="45"/>
  <c r="B276" i="45"/>
  <c r="B244" i="45"/>
  <c r="B212" i="45"/>
  <c r="B180" i="45"/>
  <c r="B148" i="45"/>
  <c r="B116" i="45"/>
  <c r="B84" i="45"/>
  <c r="B52" i="45"/>
  <c r="C294" i="45"/>
  <c r="C206" i="45"/>
  <c r="C279" i="45"/>
  <c r="C247" i="45"/>
  <c r="C215" i="45"/>
  <c r="C183" i="45"/>
  <c r="C151" i="45"/>
  <c r="C119" i="45"/>
  <c r="C87" i="45"/>
  <c r="C55" i="45"/>
  <c r="C23" i="45"/>
  <c r="B291" i="45"/>
  <c r="B259" i="45"/>
  <c r="B227" i="45"/>
  <c r="B195" i="45"/>
  <c r="B163" i="45"/>
  <c r="B131" i="45"/>
  <c r="B99" i="45"/>
  <c r="B67" i="45"/>
  <c r="B35" i="45"/>
  <c r="B257" i="45"/>
  <c r="B174" i="45"/>
  <c r="B110" i="45"/>
  <c r="B46" i="45"/>
  <c r="B53" i="45"/>
  <c r="C154" i="45"/>
  <c r="C81" i="45"/>
  <c r="B65" i="45"/>
  <c r="C126" i="45"/>
  <c r="C265" i="45"/>
  <c r="C181" i="45"/>
  <c r="C117" i="45"/>
  <c r="C45" i="45"/>
  <c r="B221" i="45"/>
  <c r="C74" i="45"/>
  <c r="C25" i="45"/>
  <c r="B49" i="45"/>
  <c r="C102" i="45"/>
  <c r="C253" i="45"/>
  <c r="B173" i="45"/>
  <c r="B109" i="45"/>
  <c r="C281" i="45"/>
  <c r="C257" i="45"/>
  <c r="C261" i="45"/>
  <c r="B178" i="45"/>
  <c r="B114" i="45"/>
  <c r="B50" i="45"/>
  <c r="C73" i="45"/>
  <c r="B161" i="45"/>
  <c r="B238" i="45"/>
  <c r="B113" i="45"/>
  <c r="C292" i="45"/>
  <c r="C260" i="45"/>
  <c r="C228" i="45"/>
  <c r="C196" i="45"/>
  <c r="C164" i="45"/>
  <c r="C132" i="45"/>
  <c r="C100" i="45"/>
  <c r="C68" i="45"/>
  <c r="C36" i="45"/>
  <c r="C262" i="45"/>
  <c r="C194" i="45"/>
  <c r="B272" i="45"/>
  <c r="B240" i="45"/>
  <c r="B208" i="45"/>
  <c r="B176" i="45"/>
  <c r="B144" i="45"/>
  <c r="B112" i="45"/>
  <c r="B80" i="45"/>
  <c r="B48" i="45"/>
  <c r="C282" i="45"/>
  <c r="C198" i="45"/>
  <c r="C275" i="45"/>
  <c r="C243" i="45"/>
  <c r="C211" i="45"/>
  <c r="C179" i="45"/>
  <c r="C147" i="45"/>
  <c r="C115" i="45"/>
  <c r="C83" i="45"/>
  <c r="C51" i="45"/>
  <c r="C298" i="45"/>
  <c r="B287" i="45"/>
  <c r="B255" i="45"/>
  <c r="B223" i="45"/>
  <c r="B191" i="45"/>
  <c r="B159" i="45"/>
  <c r="B127" i="45"/>
  <c r="B95" i="45"/>
  <c r="B63" i="45"/>
  <c r="B31" i="45"/>
  <c r="C245" i="45"/>
  <c r="B166" i="45"/>
  <c r="B102" i="45"/>
  <c r="B38" i="45"/>
  <c r="B29" i="45"/>
  <c r="C138" i="45"/>
  <c r="C41" i="45"/>
  <c r="B33" i="45"/>
  <c r="C110" i="45"/>
  <c r="B254" i="45"/>
  <c r="C173" i="45"/>
  <c r="C109" i="45"/>
  <c r="C37" i="45"/>
  <c r="B198" i="45"/>
  <c r="C58" i="45"/>
  <c r="B290" i="45"/>
  <c r="B25" i="45"/>
  <c r="C78" i="45"/>
  <c r="B242" i="45"/>
  <c r="B165" i="45"/>
  <c r="B101" i="45"/>
  <c r="C217" i="45"/>
  <c r="C174" i="45"/>
  <c r="B250" i="45"/>
  <c r="B170" i="45"/>
  <c r="B106" i="45"/>
  <c r="B34" i="45"/>
  <c r="C49" i="45"/>
  <c r="B137" i="45"/>
  <c r="B229" i="45"/>
  <c r="B57" i="45"/>
  <c r="C284" i="45"/>
  <c r="C252" i="45"/>
  <c r="C220" i="45"/>
  <c r="C188" i="45"/>
  <c r="C156" i="45"/>
  <c r="C124" i="45"/>
  <c r="C92" i="45"/>
  <c r="C60" i="45"/>
  <c r="C28" i="45"/>
  <c r="C246" i="45"/>
  <c r="B296" i="45"/>
  <c r="B264" i="45"/>
  <c r="B232" i="45"/>
  <c r="B200" i="45"/>
  <c r="B168" i="45"/>
  <c r="B136" i="45"/>
  <c r="B104" i="45"/>
  <c r="B72" i="45"/>
  <c r="B40" i="45"/>
  <c r="C266" i="45"/>
  <c r="C299" i="45"/>
  <c r="C267" i="45"/>
  <c r="C235" i="45"/>
  <c r="C203" i="45"/>
  <c r="C171" i="45"/>
  <c r="C139" i="45"/>
  <c r="C107" i="45"/>
  <c r="C75" i="45"/>
  <c r="C43" i="45"/>
  <c r="C230" i="45"/>
  <c r="B279" i="45"/>
  <c r="B247" i="45"/>
  <c r="B215" i="45"/>
  <c r="B183" i="45"/>
  <c r="B151" i="45"/>
  <c r="B119" i="45"/>
  <c r="B87" i="45"/>
  <c r="B55" i="45"/>
  <c r="B23" i="45"/>
  <c r="B225" i="45"/>
  <c r="B150" i="45"/>
  <c r="B86" i="45"/>
  <c r="B22" i="45"/>
  <c r="B253" i="45"/>
  <c r="C106" i="45"/>
  <c r="B217" i="45"/>
  <c r="B237" i="45"/>
  <c r="C62" i="45"/>
  <c r="C233" i="45"/>
  <c r="C157" i="45"/>
  <c r="C93" i="45"/>
  <c r="B37" i="45"/>
  <c r="C162" i="45"/>
  <c r="C26" i="45"/>
  <c r="B185" i="45"/>
  <c r="B246" i="45"/>
  <c r="C30" i="45"/>
  <c r="C221" i="45"/>
  <c r="B149" i="45"/>
  <c r="B85" i="45"/>
  <c r="C161" i="45"/>
  <c r="C70" i="45"/>
  <c r="C229" i="45"/>
  <c r="B154" i="45"/>
  <c r="B90" i="45"/>
  <c r="B197" i="45"/>
  <c r="B281" i="45"/>
  <c r="B81" i="45"/>
  <c r="C177" i="45"/>
  <c r="C182" i="45"/>
  <c r="C272" i="45"/>
  <c r="C288" i="45"/>
  <c r="C216" i="45"/>
  <c r="C152" i="45"/>
  <c r="C88" i="45"/>
  <c r="C24" i="45"/>
  <c r="B292" i="45"/>
  <c r="B228" i="45"/>
  <c r="B164" i="45"/>
  <c r="B100" i="45"/>
  <c r="B36" i="45"/>
  <c r="C295" i="45"/>
  <c r="C231" i="45"/>
  <c r="C167" i="45"/>
  <c r="C103" i="45"/>
  <c r="C39" i="45"/>
  <c r="B275" i="45"/>
  <c r="B211" i="45"/>
  <c r="B147" i="45"/>
  <c r="B83" i="45"/>
  <c r="B298" i="45"/>
  <c r="B142" i="45"/>
  <c r="C53" i="45"/>
  <c r="C82" i="45"/>
  <c r="B214" i="45"/>
  <c r="B222" i="45"/>
  <c r="C85" i="45"/>
  <c r="C146" i="45"/>
  <c r="B153" i="45"/>
  <c r="B297" i="45"/>
  <c r="B141" i="45"/>
  <c r="C145" i="45"/>
  <c r="B218" i="45"/>
  <c r="B82" i="45"/>
  <c r="B249" i="45"/>
  <c r="C137" i="45"/>
  <c r="C280" i="45"/>
  <c r="C212" i="45"/>
  <c r="C148" i="45"/>
  <c r="C84" i="45"/>
  <c r="C290" i="45"/>
  <c r="B288" i="45"/>
  <c r="B224" i="45"/>
  <c r="B160" i="45"/>
  <c r="B96" i="45"/>
  <c r="B32" i="45"/>
  <c r="C291" i="45"/>
  <c r="C227" i="45"/>
  <c r="C163" i="45"/>
  <c r="C99" i="45"/>
  <c r="C35" i="45"/>
  <c r="B271" i="45"/>
  <c r="B207" i="45"/>
  <c r="B143" i="45"/>
  <c r="B79" i="45"/>
  <c r="B289" i="45"/>
  <c r="B134" i="45"/>
  <c r="C29" i="45"/>
  <c r="C66" i="45"/>
  <c r="C193" i="45"/>
  <c r="B213" i="45"/>
  <c r="C77" i="45"/>
  <c r="C130" i="45"/>
  <c r="B129" i="45"/>
  <c r="C285" i="45"/>
  <c r="B133" i="45"/>
  <c r="C121" i="45"/>
  <c r="B209" i="45"/>
  <c r="B74" i="45"/>
  <c r="C237" i="45"/>
  <c r="C97" i="45"/>
  <c r="C256" i="45"/>
  <c r="C192" i="45"/>
  <c r="C128" i="45"/>
  <c r="C64" i="45"/>
  <c r="C254" i="45"/>
  <c r="B268" i="45"/>
  <c r="B204" i="45"/>
  <c r="B140" i="45"/>
  <c r="B76" i="45"/>
  <c r="C274" i="45"/>
  <c r="C271" i="45"/>
  <c r="C207" i="45"/>
  <c r="C143" i="45"/>
  <c r="C79" i="45"/>
  <c r="C258" i="45"/>
  <c r="B251" i="45"/>
  <c r="B187" i="45"/>
  <c r="B123" i="45"/>
  <c r="B59" i="45"/>
  <c r="B234" i="45"/>
  <c r="B94" i="45"/>
  <c r="B285" i="45"/>
  <c r="C269" i="45"/>
  <c r="C86" i="45"/>
  <c r="C165" i="45"/>
  <c r="C21" i="45"/>
  <c r="C42" i="45"/>
  <c r="B278" i="45"/>
  <c r="B233" i="45"/>
  <c r="B93" i="45"/>
  <c r="C118" i="45"/>
  <c r="B162" i="45"/>
  <c r="B261" i="45"/>
  <c r="B105" i="45"/>
  <c r="B269" i="45"/>
  <c r="C248" i="45"/>
  <c r="C184" i="45"/>
  <c r="C120" i="45"/>
  <c r="C56" i="45"/>
  <c r="C238" i="45"/>
  <c r="B260" i="45"/>
  <c r="B196" i="45"/>
  <c r="B132" i="45"/>
  <c r="B68" i="45"/>
  <c r="C250" i="45"/>
  <c r="C263" i="45"/>
  <c r="C199" i="45"/>
  <c r="C135" i="45"/>
  <c r="C71" i="45"/>
  <c r="C210" i="45"/>
  <c r="B243" i="45"/>
  <c r="B179" i="45"/>
  <c r="B115" i="45"/>
  <c r="B51" i="45"/>
  <c r="C213" i="45"/>
  <c r="B78" i="45"/>
  <c r="B230" i="45"/>
  <c r="B169" i="45"/>
  <c r="C38" i="45"/>
  <c r="C149" i="45"/>
  <c r="B21" i="45"/>
  <c r="B42" i="45"/>
  <c r="C225" i="45"/>
  <c r="B210" i="45"/>
  <c r="B69" i="45"/>
  <c r="C22" i="45"/>
  <c r="B146" i="45"/>
  <c r="C169" i="45"/>
  <c r="B41" i="45"/>
  <c r="C142" i="45"/>
  <c r="C276" i="45"/>
  <c r="C144" i="45"/>
  <c r="C286" i="45"/>
  <c r="B220" i="45"/>
  <c r="B92" i="45"/>
  <c r="C287" i="45"/>
  <c r="C159" i="45"/>
  <c r="C31" i="45"/>
  <c r="B203" i="45"/>
  <c r="B75" i="45"/>
  <c r="B126" i="45"/>
  <c r="C50" i="45"/>
  <c r="C201" i="45"/>
  <c r="C114" i="45"/>
  <c r="B274" i="45"/>
  <c r="C89" i="45"/>
  <c r="B66" i="45"/>
  <c r="B258" i="45"/>
  <c r="C244" i="45"/>
  <c r="C116" i="45"/>
  <c r="C234" i="45"/>
  <c r="B192" i="45"/>
  <c r="B64" i="45"/>
  <c r="C259" i="45"/>
  <c r="C131" i="45"/>
  <c r="C190" i="45"/>
  <c r="B175" i="45"/>
  <c r="B47" i="45"/>
  <c r="B70" i="45"/>
  <c r="B145" i="45"/>
  <c r="C141" i="45"/>
  <c r="B26" i="45"/>
  <c r="B201" i="45"/>
  <c r="C293" i="45"/>
  <c r="C153" i="45"/>
  <c r="C94" i="45"/>
  <c r="C240" i="45"/>
  <c r="C112" i="45"/>
  <c r="C222" i="45"/>
  <c r="B188" i="45"/>
  <c r="B60" i="45"/>
  <c r="C255" i="45"/>
  <c r="C127" i="45"/>
  <c r="B299" i="45"/>
  <c r="B171" i="45"/>
  <c r="B43" i="45"/>
  <c r="B62" i="45"/>
  <c r="B121" i="45"/>
  <c r="C133" i="45"/>
  <c r="C105" i="45"/>
  <c r="C189" i="45"/>
  <c r="B282" i="45"/>
  <c r="C129" i="45"/>
  <c r="C46" i="45"/>
  <c r="C52" i="45"/>
  <c r="B128" i="45"/>
  <c r="C242" i="45"/>
  <c r="C195" i="45"/>
  <c r="B239" i="45"/>
  <c r="B202" i="45"/>
  <c r="C297" i="45"/>
  <c r="B205" i="45"/>
  <c r="B138" i="45"/>
  <c r="C224" i="45"/>
  <c r="C96" i="45"/>
  <c r="B300" i="45"/>
  <c r="B172" i="45"/>
  <c r="B44" i="45"/>
  <c r="C239" i="45"/>
  <c r="C111" i="45"/>
  <c r="B283" i="45"/>
  <c r="B155" i="45"/>
  <c r="B27" i="45"/>
  <c r="B30" i="45"/>
  <c r="C289" i="45"/>
  <c r="C101" i="45"/>
  <c r="B226" i="45"/>
  <c r="B157" i="45"/>
  <c r="B241" i="45"/>
  <c r="C33" i="45"/>
  <c r="C180" i="45"/>
  <c r="C67" i="45"/>
  <c r="B111" i="45"/>
  <c r="C209" i="45"/>
  <c r="B294" i="45"/>
  <c r="B45" i="45"/>
  <c r="B293" i="45"/>
  <c r="C208" i="45"/>
  <c r="C80" i="45"/>
  <c r="B284" i="45"/>
  <c r="B156" i="45"/>
  <c r="B28" i="45"/>
  <c r="C223" i="45"/>
  <c r="C95" i="45"/>
  <c r="B267" i="45"/>
  <c r="B139" i="45"/>
  <c r="C277" i="45"/>
  <c r="B77" i="45"/>
  <c r="C166" i="45"/>
  <c r="C69" i="45"/>
  <c r="B97" i="45"/>
  <c r="B125" i="45"/>
  <c r="C197" i="45"/>
  <c r="C205" i="45"/>
  <c r="C160" i="45"/>
  <c r="C226" i="45"/>
  <c r="B107" i="45"/>
  <c r="B262" i="45"/>
  <c r="B270" i="45"/>
  <c r="C32" i="45"/>
  <c r="B193" i="45"/>
  <c r="C158" i="45"/>
  <c r="B236" i="45"/>
  <c r="C48" i="45"/>
  <c r="C186" i="45"/>
  <c r="B91" i="45"/>
  <c r="C178" i="45"/>
  <c r="B206" i="45"/>
  <c r="C191" i="45"/>
  <c r="B256" i="45"/>
  <c r="C175" i="45"/>
  <c r="B158" i="45"/>
  <c r="C54" i="45"/>
  <c r="B252" i="45"/>
  <c r="C63" i="45"/>
  <c r="B189" i="45"/>
  <c r="C273" i="45"/>
  <c r="C176" i="45"/>
  <c r="B245" i="45"/>
  <c r="B124" i="45"/>
  <c r="C185" i="45"/>
  <c r="B108" i="45"/>
  <c r="B130" i="45"/>
  <c r="C47" i="45"/>
  <c r="B98" i="45"/>
  <c r="B235" i="45"/>
  <c r="B219" i="45"/>
  <c r="C122" i="45"/>
  <c r="B286" i="45"/>
  <c r="B35" i="36"/>
  <c r="B51" i="36"/>
  <c r="B67" i="36"/>
  <c r="B83" i="36"/>
  <c r="B99" i="36"/>
  <c r="B115" i="36"/>
  <c r="B131" i="36"/>
  <c r="B147" i="36"/>
  <c r="B163" i="36"/>
  <c r="B179" i="36"/>
  <c r="C25" i="36"/>
  <c r="C41" i="36"/>
  <c r="C57" i="36"/>
  <c r="C73" i="36"/>
  <c r="C89" i="36"/>
  <c r="C105" i="36"/>
  <c r="B32" i="36"/>
  <c r="D53" i="36"/>
  <c r="D74" i="36"/>
  <c r="B96" i="36"/>
  <c r="D116" i="36"/>
  <c r="E134" i="36"/>
  <c r="C153" i="36"/>
  <c r="D171" i="36"/>
  <c r="E189" i="36"/>
  <c r="E205" i="36"/>
  <c r="E221" i="36"/>
  <c r="C40" i="36"/>
  <c r="E61" i="36"/>
  <c r="E82" i="36"/>
  <c r="C104" i="36"/>
  <c r="E123" i="36"/>
  <c r="B142" i="36"/>
  <c r="C160" i="36"/>
  <c r="D178" i="36"/>
  <c r="B196" i="36"/>
  <c r="D40" i="36"/>
  <c r="B62" i="36"/>
  <c r="D83" i="36"/>
  <c r="D104" i="36"/>
  <c r="C38" i="36"/>
  <c r="E33" i="36"/>
  <c r="E70" i="36"/>
  <c r="D105" i="36"/>
  <c r="C131" i="36"/>
  <c r="C155" i="36"/>
  <c r="E179" i="36"/>
  <c r="D201" i="36"/>
  <c r="B220" i="36"/>
  <c r="C236" i="36"/>
  <c r="C252" i="36"/>
  <c r="C268" i="36"/>
  <c r="C284" i="36"/>
  <c r="C300" i="36"/>
  <c r="C218" i="36"/>
  <c r="E242" i="36"/>
  <c r="E274" i="36"/>
  <c r="B281" i="36"/>
  <c r="D44" i="36"/>
  <c r="E79" i="36"/>
  <c r="C113" i="36"/>
  <c r="E137" i="36"/>
  <c r="E161" i="36"/>
  <c r="C186" i="36"/>
  <c r="D206" i="36"/>
  <c r="D224" i="36"/>
  <c r="D240" i="36"/>
  <c r="D256" i="36"/>
  <c r="D272" i="36"/>
  <c r="D292" i="36"/>
  <c r="E254" i="36"/>
  <c r="E292" i="36"/>
  <c r="B299" i="36"/>
  <c r="E59" i="36"/>
  <c r="E92" i="36"/>
  <c r="D122" i="36"/>
  <c r="C147" i="36"/>
  <c r="C171" i="36"/>
  <c r="D197" i="36"/>
  <c r="E246" i="36"/>
  <c r="D46" i="36"/>
  <c r="D81" i="36"/>
  <c r="E113" i="36"/>
  <c r="C138" i="36"/>
  <c r="E162" i="36"/>
  <c r="E186" i="36"/>
  <c r="B207" i="36"/>
  <c r="B225" i="36"/>
  <c r="B241" i="36"/>
  <c r="B257" i="36"/>
  <c r="B283" i="36"/>
  <c r="E60" i="36"/>
  <c r="D95" i="36"/>
  <c r="C124" i="36"/>
  <c r="C148" i="36"/>
  <c r="E172" i="36"/>
  <c r="D196" i="36"/>
  <c r="E214" i="36"/>
  <c r="E231" i="36"/>
  <c r="E247" i="36"/>
  <c r="E263" i="36"/>
  <c r="C52" i="36"/>
  <c r="E133" i="36"/>
  <c r="C198" i="36"/>
  <c r="D243" i="36"/>
  <c r="D283" i="36"/>
  <c r="C235" i="36"/>
  <c r="E81" i="36"/>
  <c r="B219" i="36"/>
  <c r="E114" i="36"/>
  <c r="D49" i="36"/>
  <c r="C253" i="36"/>
  <c r="C173" i="36"/>
  <c r="C299" i="36"/>
  <c r="E110" i="36"/>
  <c r="D175" i="36"/>
  <c r="B228" i="36"/>
  <c r="C271" i="36"/>
  <c r="E185" i="36"/>
  <c r="C207" i="36"/>
  <c r="B236" i="36"/>
  <c r="B274" i="36"/>
  <c r="B42" i="36"/>
  <c r="D127" i="36"/>
  <c r="B193" i="36"/>
  <c r="D239" i="36"/>
  <c r="B280" i="36"/>
  <c r="B240" i="36"/>
  <c r="E200" i="36"/>
  <c r="B252" i="36"/>
  <c r="B286" i="36"/>
  <c r="B44" i="36"/>
  <c r="D129" i="36"/>
  <c r="D245" i="36"/>
  <c r="D33" i="36"/>
  <c r="C231" i="36"/>
  <c r="E94" i="36"/>
  <c r="D263" i="36"/>
  <c r="C157" i="36"/>
  <c r="C295" i="36"/>
  <c r="B23" i="36"/>
  <c r="B39" i="36"/>
  <c r="B55" i="36"/>
  <c r="B71" i="36"/>
  <c r="B87" i="36"/>
  <c r="B103" i="36"/>
  <c r="B119" i="36"/>
  <c r="B135" i="36"/>
  <c r="B151" i="36"/>
  <c r="B167" i="36"/>
  <c r="B183" i="36"/>
  <c r="C29" i="36"/>
  <c r="C45" i="36"/>
  <c r="C61" i="36"/>
  <c r="C77" i="36"/>
  <c r="C93" i="36"/>
  <c r="C109" i="36"/>
  <c r="D37" i="36"/>
  <c r="D58" i="36"/>
  <c r="B80" i="36"/>
  <c r="D101" i="36"/>
  <c r="C121" i="36"/>
  <c r="D139" i="36"/>
  <c r="E157" i="36"/>
  <c r="B176" i="36"/>
  <c r="E193" i="36"/>
  <c r="E209" i="36"/>
  <c r="C24" i="36"/>
  <c r="E45" i="36"/>
  <c r="E66" i="36"/>
  <c r="C88" i="36"/>
  <c r="E109" i="36"/>
  <c r="C128" i="36"/>
  <c r="D146" i="36"/>
  <c r="E164" i="36"/>
  <c r="C183" i="36"/>
  <c r="D24" i="36"/>
  <c r="B46" i="36"/>
  <c r="D67" i="36"/>
  <c r="D88" i="36"/>
  <c r="C22" i="36"/>
  <c r="E43" i="36"/>
  <c r="C44" i="36"/>
  <c r="D79" i="36"/>
  <c r="E112" i="36"/>
  <c r="E136" i="36"/>
  <c r="D161" i="36"/>
  <c r="B186" i="36"/>
  <c r="C206" i="36"/>
  <c r="C224" i="36"/>
  <c r="C240" i="36"/>
  <c r="C256" i="36"/>
  <c r="C272" i="36"/>
  <c r="C288" i="36"/>
  <c r="D290" i="36"/>
  <c r="E222" i="36"/>
  <c r="E252" i="36"/>
  <c r="E282" i="36"/>
  <c r="B291" i="36"/>
  <c r="D54" i="36"/>
  <c r="E88" i="36"/>
  <c r="D119" i="36"/>
  <c r="D143" i="36"/>
  <c r="B168" i="36"/>
  <c r="C192" i="36"/>
  <c r="B211" i="36"/>
  <c r="D228" i="36"/>
  <c r="D244" i="36"/>
  <c r="D260" i="36"/>
  <c r="D276" i="36"/>
  <c r="C202" i="36"/>
  <c r="E264" i="36"/>
  <c r="B271" i="36"/>
  <c r="E28" i="36"/>
  <c r="B68" i="36"/>
  <c r="C102" i="36"/>
  <c r="E128" i="36"/>
  <c r="E152" i="36"/>
  <c r="D177" i="36"/>
  <c r="D204" i="36"/>
  <c r="E296" i="36"/>
  <c r="D55" i="36"/>
  <c r="E89" i="36"/>
  <c r="B120" i="36"/>
  <c r="D144" i="36"/>
  <c r="D168" i="36"/>
  <c r="E192" i="36"/>
  <c r="D211" i="36"/>
  <c r="B229" i="36"/>
  <c r="B245" i="36"/>
  <c r="B261" i="36"/>
  <c r="E31" i="36"/>
  <c r="C70" i="36"/>
  <c r="E103" i="36"/>
  <c r="B130" i="36"/>
  <c r="D154" i="36"/>
  <c r="C179" i="36"/>
  <c r="B201" i="36"/>
  <c r="C219" i="36"/>
  <c r="E235" i="36"/>
  <c r="E251" i="36"/>
  <c r="E267" i="36"/>
  <c r="C74" i="36"/>
  <c r="D150" i="36"/>
  <c r="B210" i="36"/>
  <c r="B254" i="36"/>
  <c r="D291" i="36"/>
  <c r="C267" i="36"/>
  <c r="E129" i="36"/>
  <c r="B246" i="36"/>
  <c r="D163" i="36"/>
  <c r="B140" i="36"/>
  <c r="B282" i="36"/>
  <c r="B215" i="36"/>
  <c r="E41" i="36"/>
  <c r="E126" i="36"/>
  <c r="C191" i="36"/>
  <c r="C239" i="36"/>
  <c r="E279" i="36"/>
  <c r="B256" i="36"/>
  <c r="B262" i="36"/>
  <c r="E285" i="36"/>
  <c r="D117" i="36"/>
  <c r="B66" i="36"/>
  <c r="E144" i="36"/>
  <c r="C205" i="36"/>
  <c r="B250" i="36"/>
  <c r="B288" i="36"/>
  <c r="C277" i="36"/>
  <c r="D267" i="36"/>
  <c r="E297" i="36"/>
  <c r="C133" i="36"/>
  <c r="D68" i="36"/>
  <c r="C145" i="36"/>
  <c r="C187" i="36"/>
  <c r="E104" i="36"/>
  <c r="D257" i="36"/>
  <c r="B148" i="36"/>
  <c r="B290" i="36"/>
  <c r="D209" i="36"/>
  <c r="C78" i="36"/>
  <c r="B292" i="36"/>
  <c r="D289" i="36"/>
  <c r="E181" i="36"/>
  <c r="E78" i="36"/>
  <c r="C225" i="36"/>
  <c r="E130" i="36"/>
  <c r="D273" i="36"/>
  <c r="B164" i="36"/>
  <c r="C227" i="36"/>
  <c r="D65" i="36"/>
  <c r="E287" i="36"/>
  <c r="C60" i="36"/>
  <c r="C132" i="36"/>
  <c r="B203" i="36"/>
  <c r="B90" i="36"/>
  <c r="C217" i="36"/>
  <c r="B296" i="36"/>
  <c r="D70" i="36"/>
  <c r="C221" i="36"/>
  <c r="C90" i="36"/>
  <c r="D251" i="36"/>
  <c r="E281" i="36"/>
  <c r="C243" i="36"/>
  <c r="B25" i="36"/>
  <c r="B41" i="36"/>
  <c r="B57" i="36"/>
  <c r="B73" i="36"/>
  <c r="B89" i="36"/>
  <c r="B105" i="36"/>
  <c r="B121" i="36"/>
  <c r="B137" i="36"/>
  <c r="B153" i="36"/>
  <c r="B169" i="36"/>
  <c r="B185" i="36"/>
  <c r="C31" i="36"/>
  <c r="C47" i="36"/>
  <c r="C63" i="36"/>
  <c r="C79" i="36"/>
  <c r="C95" i="36"/>
  <c r="C111" i="36"/>
  <c r="B40" i="36"/>
  <c r="D61" i="36"/>
  <c r="D82" i="36"/>
  <c r="B104" i="36"/>
  <c r="D123" i="36"/>
  <c r="E141" i="36"/>
  <c r="B160" i="36"/>
  <c r="C178" i="36"/>
  <c r="E195" i="36"/>
  <c r="E211" i="36"/>
  <c r="E26" i="36"/>
  <c r="C48" i="36"/>
  <c r="E69" i="36"/>
  <c r="E90" i="36"/>
  <c r="C112" i="36"/>
  <c r="D130" i="36"/>
  <c r="E148" i="36"/>
  <c r="C167" i="36"/>
  <c r="D185" i="36"/>
  <c r="D27" i="36"/>
  <c r="D48" i="36"/>
  <c r="B70" i="36"/>
  <c r="D91" i="36"/>
  <c r="E24" i="36"/>
  <c r="C46" i="36"/>
  <c r="E49" i="36"/>
  <c r="B84" i="36"/>
  <c r="E115" i="36"/>
  <c r="C140" i="36"/>
  <c r="C164" i="36"/>
  <c r="E188" i="36"/>
  <c r="D208" i="36"/>
  <c r="C226" i="36"/>
  <c r="C242" i="36"/>
  <c r="C258" i="36"/>
  <c r="C274" i="36"/>
  <c r="C290" i="36"/>
  <c r="D294" i="36"/>
  <c r="E226" i="36"/>
  <c r="E256" i="36"/>
  <c r="E286" i="36"/>
  <c r="B297" i="36"/>
  <c r="C58" i="36"/>
  <c r="D92" i="36"/>
  <c r="C122" i="36"/>
  <c r="E146" i="36"/>
  <c r="E170" i="36"/>
  <c r="E194" i="36"/>
  <c r="C213" i="36"/>
  <c r="D230" i="36"/>
  <c r="D246" i="36"/>
  <c r="D262" i="36"/>
  <c r="D278" i="36"/>
  <c r="E224" i="36"/>
  <c r="E272" i="36"/>
  <c r="B277" i="36"/>
  <c r="C34" i="36"/>
  <c r="E71" i="36"/>
  <c r="B106" i="36"/>
  <c r="E131" i="36"/>
  <c r="C156" i="36"/>
  <c r="C180" i="36"/>
  <c r="E206" i="36"/>
  <c r="B293" i="36"/>
  <c r="B60" i="36"/>
  <c r="C94" i="36"/>
  <c r="E122" i="36"/>
  <c r="D147" i="36"/>
  <c r="B172" i="36"/>
  <c r="C195" i="36"/>
  <c r="B214" i="36"/>
  <c r="B231" i="36"/>
  <c r="B247" i="36"/>
  <c r="B263" i="36"/>
  <c r="E36" i="36"/>
  <c r="B74" i="36"/>
  <c r="C108" i="36"/>
  <c r="D133" i="36"/>
  <c r="D157" i="36"/>
  <c r="B182" i="36"/>
  <c r="C203" i="36"/>
  <c r="D221" i="36"/>
  <c r="E237" i="36"/>
  <c r="E253" i="36"/>
  <c r="E269" i="36"/>
  <c r="D86" i="36"/>
  <c r="C158" i="36"/>
  <c r="D216" i="36"/>
  <c r="D259" i="36"/>
  <c r="D295" i="36"/>
  <c r="B272" i="36"/>
  <c r="E145" i="36"/>
  <c r="C257" i="36"/>
  <c r="D195" i="36"/>
  <c r="E156" i="36"/>
  <c r="B294" i="36"/>
  <c r="B232" i="36"/>
  <c r="E52" i="36"/>
  <c r="E135" i="36"/>
  <c r="D198" i="36"/>
  <c r="B244" i="36"/>
  <c r="E283" i="36"/>
  <c r="C285" i="36"/>
  <c r="D297" i="36"/>
  <c r="D73" i="36"/>
  <c r="B166" i="36"/>
  <c r="B152" i="36"/>
  <c r="B212" i="36"/>
  <c r="D255" i="36"/>
  <c r="C289" i="36"/>
  <c r="D60" i="36"/>
  <c r="B154" i="36"/>
  <c r="B298" i="36"/>
  <c r="D249" i="36"/>
  <c r="D160" i="36"/>
  <c r="E57" i="36"/>
  <c r="B124" i="36"/>
  <c r="C161" i="36"/>
  <c r="E154" i="36"/>
  <c r="C196" i="36"/>
  <c r="B27" i="36"/>
  <c r="B43" i="36"/>
  <c r="B59" i="36"/>
  <c r="B75" i="36"/>
  <c r="B91" i="36"/>
  <c r="B107" i="36"/>
  <c r="B123" i="36"/>
  <c r="B139" i="36"/>
  <c r="B155" i="36"/>
  <c r="B171" i="36"/>
  <c r="B187" i="36"/>
  <c r="C33" i="36"/>
  <c r="C49" i="36"/>
  <c r="C65" i="36"/>
  <c r="C81" i="36"/>
  <c r="C97" i="36"/>
  <c r="D21" i="36"/>
  <c r="D42" i="36"/>
  <c r="B64" i="36"/>
  <c r="D85" i="36"/>
  <c r="D106" i="36"/>
  <c r="E125" i="36"/>
  <c r="B144" i="36"/>
  <c r="C162" i="36"/>
  <c r="D180" i="36"/>
  <c r="E197" i="36"/>
  <c r="E213" i="36"/>
  <c r="E29" i="36"/>
  <c r="E50" i="36"/>
  <c r="C72" i="36"/>
  <c r="E93" i="36"/>
  <c r="D114" i="36"/>
  <c r="E132" i="36"/>
  <c r="C151" i="36"/>
  <c r="D169" i="36"/>
  <c r="E187" i="36"/>
  <c r="B30" i="36"/>
  <c r="D51" i="36"/>
  <c r="D72" i="36"/>
  <c r="B94" i="36"/>
  <c r="E27" i="36"/>
  <c r="E48" i="36"/>
  <c r="C54" i="36"/>
  <c r="E87" i="36"/>
  <c r="D118" i="36"/>
  <c r="C143" i="36"/>
  <c r="E167" i="36"/>
  <c r="D191" i="36"/>
  <c r="E210" i="36"/>
  <c r="C228" i="36"/>
  <c r="C244" i="36"/>
  <c r="C260" i="36"/>
  <c r="C276" i="36"/>
  <c r="C292" i="36"/>
  <c r="D298" i="36"/>
  <c r="E230" i="36"/>
  <c r="E260" i="36"/>
  <c r="E290" i="36"/>
  <c r="E22" i="36"/>
  <c r="E62" i="36"/>
  <c r="D97" i="36"/>
  <c r="C125" i="36"/>
  <c r="E149" i="36"/>
  <c r="C174" i="36"/>
  <c r="C197" i="36"/>
  <c r="D215" i="36"/>
  <c r="D232" i="36"/>
  <c r="D248" i="36"/>
  <c r="D264" i="36"/>
  <c r="D280" i="36"/>
  <c r="E232" i="36"/>
  <c r="E276" i="36"/>
  <c r="B279" i="36"/>
  <c r="E39" i="36"/>
  <c r="C76" i="36"/>
  <c r="C110" i="36"/>
  <c r="D134" i="36"/>
  <c r="C159" i="36"/>
  <c r="E183" i="36"/>
  <c r="B209" i="36"/>
  <c r="D25" i="36"/>
  <c r="E63" i="36"/>
  <c r="B98" i="36"/>
  <c r="C126" i="36"/>
  <c r="C150" i="36"/>
  <c r="E174" i="36"/>
  <c r="B198" i="36"/>
  <c r="C216" i="36"/>
  <c r="B233" i="36"/>
  <c r="B249" i="36"/>
  <c r="B265" i="36"/>
  <c r="C42" i="36"/>
  <c r="D78" i="36"/>
  <c r="E111" i="36"/>
  <c r="C136" i="36"/>
  <c r="E160" i="36"/>
  <c r="E184" i="36"/>
  <c r="D205" i="36"/>
  <c r="E223" i="36"/>
  <c r="E239" i="36"/>
  <c r="E255" i="36"/>
  <c r="E271" i="36"/>
  <c r="C98" i="36"/>
  <c r="C166" i="36"/>
  <c r="B222" i="36"/>
  <c r="C265" i="36"/>
  <c r="D299" i="36"/>
  <c r="C281" i="36"/>
  <c r="C163" i="36"/>
  <c r="D277" i="36"/>
  <c r="C214" i="36"/>
  <c r="D181" i="36"/>
  <c r="D36" i="36"/>
  <c r="B248" i="36"/>
  <c r="E142" i="36"/>
  <c r="B205" i="36"/>
  <c r="D31" i="36"/>
  <c r="C261" i="36"/>
  <c r="B52" i="36"/>
  <c r="B29" i="36"/>
  <c r="B61" i="36"/>
  <c r="B93" i="36"/>
  <c r="B125" i="36"/>
  <c r="B157" i="36"/>
  <c r="B189" i="36"/>
  <c r="C51" i="36"/>
  <c r="C83" i="36"/>
  <c r="B24" i="36"/>
  <c r="D66" i="36"/>
  <c r="D109" i="36"/>
  <c r="C146" i="36"/>
  <c r="E182" i="36"/>
  <c r="E215" i="36"/>
  <c r="E53" i="36"/>
  <c r="C96" i="36"/>
  <c r="C135" i="36"/>
  <c r="E171" i="36"/>
  <c r="D32" i="36"/>
  <c r="D75" i="36"/>
  <c r="C30" i="36"/>
  <c r="B58" i="36"/>
  <c r="B122" i="36"/>
  <c r="D170" i="36"/>
  <c r="B213" i="36"/>
  <c r="C246" i="36"/>
  <c r="C278" i="36"/>
  <c r="D300" i="36"/>
  <c r="E262" i="36"/>
  <c r="D28" i="36"/>
  <c r="E100" i="36"/>
  <c r="D152" i="36"/>
  <c r="D199" i="36"/>
  <c r="D234" i="36"/>
  <c r="D266" i="36"/>
  <c r="E238" i="36"/>
  <c r="B285" i="36"/>
  <c r="E80" i="36"/>
  <c r="B138" i="36"/>
  <c r="D186" i="36"/>
  <c r="D30" i="36"/>
  <c r="D102" i="36"/>
  <c r="E153" i="36"/>
  <c r="C200" i="36"/>
  <c r="B235" i="36"/>
  <c r="B267" i="36"/>
  <c r="C82" i="36"/>
  <c r="C139" i="36"/>
  <c r="C188" i="36"/>
  <c r="E225" i="36"/>
  <c r="E257" i="36"/>
  <c r="D108" i="36"/>
  <c r="D227" i="36"/>
  <c r="C193" i="36"/>
  <c r="E178" i="36"/>
  <c r="D241" i="36"/>
  <c r="E95" i="36"/>
  <c r="E76" i="36"/>
  <c r="D210" i="36"/>
  <c r="E291" i="36"/>
  <c r="C123" i="36"/>
  <c r="D237" i="36"/>
  <c r="E168" i="36"/>
  <c r="B266" i="36"/>
  <c r="B92" i="36"/>
  <c r="D188" i="36"/>
  <c r="E102" i="36"/>
  <c r="C273" i="36"/>
  <c r="E293" i="36"/>
  <c r="C86" i="36"/>
  <c r="C56" i="36"/>
  <c r="E124" i="36"/>
  <c r="D173" i="36"/>
  <c r="C215" i="36"/>
  <c r="C280" i="36"/>
  <c r="B195" i="36"/>
  <c r="E266" i="36"/>
  <c r="B34" i="36"/>
  <c r="E105" i="36"/>
  <c r="B156" i="36"/>
  <c r="B202" i="36"/>
  <c r="D236" i="36"/>
  <c r="D268" i="36"/>
  <c r="E244" i="36"/>
  <c r="B289" i="36"/>
  <c r="D84" i="36"/>
  <c r="E140" i="36"/>
  <c r="B36" i="36"/>
  <c r="C106" i="36"/>
  <c r="D156" i="36"/>
  <c r="D202" i="36"/>
  <c r="B237" i="36"/>
  <c r="B269" i="36"/>
  <c r="E86" i="36"/>
  <c r="D142" i="36"/>
  <c r="B191" i="36"/>
  <c r="E227" i="36"/>
  <c r="E259" i="36"/>
  <c r="E117" i="36"/>
  <c r="C233" i="36"/>
  <c r="C212" i="36"/>
  <c r="C194" i="36"/>
  <c r="B268" i="36"/>
  <c r="D124" i="36"/>
  <c r="D87" i="36"/>
  <c r="E216" i="36"/>
  <c r="E295" i="36"/>
  <c r="C172" i="36"/>
  <c r="C275" i="36"/>
  <c r="D176" i="36"/>
  <c r="D271" i="36"/>
  <c r="E121" i="36"/>
  <c r="B226" i="36"/>
  <c r="D112" i="36"/>
  <c r="D281" i="36"/>
  <c r="C36" i="36"/>
  <c r="B108" i="36"/>
  <c r="B33" i="36"/>
  <c r="B65" i="36"/>
  <c r="B97" i="36"/>
  <c r="B129" i="36"/>
  <c r="B161" i="36"/>
  <c r="C23" i="36"/>
  <c r="C55" i="36"/>
  <c r="C87" i="36"/>
  <c r="D29" i="36"/>
  <c r="B72" i="36"/>
  <c r="C114" i="36"/>
  <c r="D187" i="36"/>
  <c r="E219" i="36"/>
  <c r="E58" i="36"/>
  <c r="E101" i="36"/>
  <c r="E139" i="36"/>
  <c r="C176" i="36"/>
  <c r="B38" i="36"/>
  <c r="D80" i="36"/>
  <c r="E35" i="36"/>
  <c r="C66" i="36"/>
  <c r="E127" i="36"/>
  <c r="E176" i="36"/>
  <c r="D217" i="36"/>
  <c r="C250" i="36"/>
  <c r="C282" i="36"/>
  <c r="D213" i="36"/>
  <c r="E268" i="36"/>
  <c r="D39" i="36"/>
  <c r="B110" i="36"/>
  <c r="E158" i="36"/>
  <c r="C204" i="36"/>
  <c r="D238" i="36"/>
  <c r="E250" i="36"/>
  <c r="B295" i="36"/>
  <c r="D89" i="36"/>
  <c r="E143" i="36"/>
  <c r="D192" i="36"/>
  <c r="D41" i="36"/>
  <c r="D110" i="36"/>
  <c r="D159" i="36"/>
  <c r="E204" i="36"/>
  <c r="B239" i="36"/>
  <c r="B275" i="36"/>
  <c r="E91" i="36"/>
  <c r="D145" i="36"/>
  <c r="D193" i="36"/>
  <c r="E261" i="36"/>
  <c r="D126" i="36"/>
  <c r="B238" i="36"/>
  <c r="D229" i="36"/>
  <c r="E212" i="36"/>
  <c r="E289" i="36"/>
  <c r="C149" i="36"/>
  <c r="E99" i="36"/>
  <c r="C223" i="36"/>
  <c r="E299" i="36"/>
  <c r="D207" i="36"/>
  <c r="D184" i="36"/>
  <c r="B276" i="36"/>
  <c r="C154" i="36"/>
  <c r="B258" i="36"/>
  <c r="D120" i="36"/>
  <c r="D293" i="36"/>
  <c r="E83" i="36"/>
  <c r="B77" i="36"/>
  <c r="B173" i="36"/>
  <c r="C67" i="36"/>
  <c r="C99" i="36"/>
  <c r="B88" i="36"/>
  <c r="B128" i="36"/>
  <c r="D164" i="36"/>
  <c r="E199" i="36"/>
  <c r="E74" i="36"/>
  <c r="E116" i="36"/>
  <c r="D153" i="36"/>
  <c r="B190" i="36"/>
  <c r="B54" i="36"/>
  <c r="D96" i="36"/>
  <c r="C92" i="36"/>
  <c r="B146" i="36"/>
  <c r="D194" i="36"/>
  <c r="C230" i="36"/>
  <c r="C262" i="36"/>
  <c r="C294" i="36"/>
  <c r="E294" i="36"/>
  <c r="E67" i="36"/>
  <c r="D128" i="36"/>
  <c r="C177" i="36"/>
  <c r="B218" i="36"/>
  <c r="D250" i="36"/>
  <c r="D282" i="36"/>
  <c r="E280" i="36"/>
  <c r="E44" i="36"/>
  <c r="B162" i="36"/>
  <c r="C211" i="36"/>
  <c r="C68" i="36"/>
  <c r="C129" i="36"/>
  <c r="E177" i="36"/>
  <c r="D218" i="36"/>
  <c r="B251" i="36"/>
  <c r="E47" i="36"/>
  <c r="C115" i="36"/>
  <c r="B208" i="36"/>
  <c r="E241" i="36"/>
  <c r="E273" i="36"/>
  <c r="C175" i="36"/>
  <c r="B270" i="36"/>
  <c r="C293" i="36"/>
  <c r="D285" i="36"/>
  <c r="E202" i="36"/>
  <c r="B264" i="36"/>
  <c r="D151" i="36"/>
  <c r="D103" i="36"/>
  <c r="D172" i="36"/>
  <c r="C100" i="36"/>
  <c r="D223" i="36"/>
  <c r="B300" i="36"/>
  <c r="E138" i="36"/>
  <c r="D253" i="36"/>
  <c r="E169" i="36"/>
  <c r="D179" i="36"/>
  <c r="D214" i="36"/>
  <c r="C259" i="36"/>
  <c r="B31" i="36"/>
  <c r="B63" i="36"/>
  <c r="B95" i="36"/>
  <c r="B127" i="36"/>
  <c r="B159" i="36"/>
  <c r="C21" i="36"/>
  <c r="C53" i="36"/>
  <c r="C85" i="36"/>
  <c r="D26" i="36"/>
  <c r="D69" i="36"/>
  <c r="B112" i="36"/>
  <c r="D148" i="36"/>
  <c r="C185" i="36"/>
  <c r="E217" i="36"/>
  <c r="E98" i="36"/>
  <c r="D137" i="36"/>
  <c r="B174" i="36"/>
  <c r="D35" i="36"/>
  <c r="B78" i="36"/>
  <c r="E32" i="36"/>
  <c r="D62" i="36"/>
  <c r="C248" i="36"/>
  <c r="D189" i="36"/>
  <c r="E150" i="36"/>
  <c r="D270" i="36"/>
  <c r="E229" i="36"/>
  <c r="B28" i="36"/>
  <c r="D141" i="36"/>
  <c r="B37" i="36"/>
  <c r="B69" i="36"/>
  <c r="B101" i="36"/>
  <c r="B133" i="36"/>
  <c r="B165" i="36"/>
  <c r="C27" i="36"/>
  <c r="C59" i="36"/>
  <c r="C91" i="36"/>
  <c r="D34" i="36"/>
  <c r="D77" i="36"/>
  <c r="E118" i="36"/>
  <c r="D155" i="36"/>
  <c r="E191" i="36"/>
  <c r="E21" i="36"/>
  <c r="C64" i="36"/>
  <c r="E106" i="36"/>
  <c r="C144" i="36"/>
  <c r="E180" i="36"/>
  <c r="D43" i="36"/>
  <c r="B86" i="36"/>
  <c r="E40" i="36"/>
  <c r="E75" i="36"/>
  <c r="B134" i="36"/>
  <c r="D182" i="36"/>
  <c r="C222" i="36"/>
  <c r="C254" i="36"/>
  <c r="C286" i="36"/>
  <c r="D220" i="36"/>
  <c r="E278" i="36"/>
  <c r="B50" i="36"/>
  <c r="B116" i="36"/>
  <c r="C165" i="36"/>
  <c r="E208" i="36"/>
  <c r="D242" i="36"/>
  <c r="D274" i="36"/>
  <c r="E258" i="36"/>
  <c r="E23" i="36"/>
  <c r="E97" i="36"/>
  <c r="B150" i="36"/>
  <c r="B200" i="36"/>
  <c r="E51" i="36"/>
  <c r="C117" i="36"/>
  <c r="E165" i="36"/>
  <c r="C209" i="36"/>
  <c r="B243" i="36"/>
  <c r="C26" i="36"/>
  <c r="B100" i="36"/>
  <c r="E151" i="36"/>
  <c r="E198" i="36"/>
  <c r="E233" i="36"/>
  <c r="E265" i="36"/>
  <c r="C142" i="36"/>
  <c r="C249" i="36"/>
  <c r="C251" i="36"/>
  <c r="D235" i="36"/>
  <c r="E107" i="36"/>
  <c r="E196" i="36"/>
  <c r="C118" i="36"/>
  <c r="D233" i="36"/>
  <c r="E218" i="36"/>
  <c r="C263" i="36"/>
  <c r="E55" i="36"/>
  <c r="B199" i="36"/>
  <c r="B284" i="36"/>
  <c r="C241" i="36"/>
  <c r="C62" i="36"/>
  <c r="D136" i="36"/>
  <c r="B82" i="36"/>
  <c r="D115" i="36"/>
  <c r="D190" i="36"/>
  <c r="B45" i="36"/>
  <c r="B109" i="36"/>
  <c r="B141" i="36"/>
  <c r="C35" i="36"/>
  <c r="D45" i="36"/>
  <c r="C32" i="36"/>
  <c r="D23" i="36"/>
  <c r="E234" i="36"/>
  <c r="D113" i="36"/>
  <c r="E163" i="36"/>
  <c r="C255" i="36"/>
  <c r="B81" i="36"/>
  <c r="B175" i="36"/>
  <c r="C75" i="36"/>
  <c r="D93" i="36"/>
  <c r="E201" i="36"/>
  <c r="E85" i="36"/>
  <c r="B194" i="36"/>
  <c r="D22" i="36"/>
  <c r="D158" i="36"/>
  <c r="C266" i="36"/>
  <c r="E300" i="36"/>
  <c r="D140" i="36"/>
  <c r="D254" i="36"/>
  <c r="C50" i="36"/>
  <c r="D174" i="36"/>
  <c r="D135" i="36"/>
  <c r="B253" i="36"/>
  <c r="C127" i="36"/>
  <c r="E245" i="36"/>
  <c r="D275" i="36"/>
  <c r="E147" i="36"/>
  <c r="D167" i="36"/>
  <c r="C208" i="36"/>
  <c r="C245" i="36"/>
  <c r="E30" i="36"/>
  <c r="D231" i="36"/>
  <c r="E166" i="36"/>
  <c r="E284" i="36"/>
  <c r="D212" i="36"/>
  <c r="D138" i="36"/>
  <c r="B56" i="36"/>
  <c r="B102" i="36"/>
  <c r="D131" i="36"/>
  <c r="E84" i="36"/>
  <c r="E190" i="36"/>
  <c r="C229" i="36"/>
  <c r="B79" i="36"/>
  <c r="E173" i="36"/>
  <c r="C152" i="36"/>
  <c r="E298" i="36"/>
  <c r="E120" i="36"/>
  <c r="E159" i="36"/>
  <c r="C247" i="36"/>
  <c r="B85" i="36"/>
  <c r="B177" i="36"/>
  <c r="C101" i="36"/>
  <c r="D98" i="36"/>
  <c r="E203" i="36"/>
  <c r="C119" i="36"/>
  <c r="B22" i="36"/>
  <c r="C28" i="36"/>
  <c r="B197" i="36"/>
  <c r="C270" i="36"/>
  <c r="B273" i="36"/>
  <c r="B180" i="36"/>
  <c r="D258" i="36"/>
  <c r="E54" i="36"/>
  <c r="B216" i="36"/>
  <c r="C141" i="36"/>
  <c r="B255" i="36"/>
  <c r="D166" i="36"/>
  <c r="E249" i="36"/>
  <c r="D279" i="36"/>
  <c r="B221" i="36"/>
  <c r="C184" i="36"/>
  <c r="B242" i="36"/>
  <c r="B178" i="36"/>
  <c r="E56" i="36"/>
  <c r="D247" i="36"/>
  <c r="E42" i="36"/>
  <c r="D222" i="36"/>
  <c r="C182" i="36"/>
  <c r="B136" i="36"/>
  <c r="B145" i="36"/>
  <c r="E77" i="36"/>
  <c r="C238" i="36"/>
  <c r="E288" i="36"/>
  <c r="B118" i="36"/>
  <c r="B26" i="36"/>
  <c r="C71" i="36"/>
  <c r="B192" i="36"/>
  <c r="E248" i="36"/>
  <c r="C168" i="36"/>
  <c r="D203" i="36"/>
  <c r="B234" i="36"/>
  <c r="B111" i="36"/>
  <c r="B181" i="36"/>
  <c r="C103" i="36"/>
  <c r="C130" i="36"/>
  <c r="E207" i="36"/>
  <c r="D121" i="36"/>
  <c r="D56" i="36"/>
  <c r="E38" i="36"/>
  <c r="C199" i="36"/>
  <c r="C296" i="36"/>
  <c r="B287" i="36"/>
  <c r="D183" i="36"/>
  <c r="D286" i="36"/>
  <c r="D63" i="36"/>
  <c r="E228" i="36"/>
  <c r="C181" i="36"/>
  <c r="B259" i="36"/>
  <c r="B170" i="36"/>
  <c r="E25" i="36"/>
  <c r="D287" i="36"/>
  <c r="C237" i="36"/>
  <c r="B260" i="36"/>
  <c r="E73" i="36"/>
  <c r="B224" i="36"/>
  <c r="D200" i="36"/>
  <c r="B278" i="36"/>
  <c r="B21" i="36"/>
  <c r="B113" i="36"/>
  <c r="C37" i="36"/>
  <c r="C107" i="36"/>
  <c r="D132" i="36"/>
  <c r="E34" i="36"/>
  <c r="B126" i="36"/>
  <c r="D59" i="36"/>
  <c r="E96" i="36"/>
  <c r="B204" i="36"/>
  <c r="C298" i="36"/>
  <c r="D71" i="36"/>
  <c r="C189" i="36"/>
  <c r="D288" i="36"/>
  <c r="C116" i="36"/>
  <c r="E270" i="36"/>
  <c r="B184" i="36"/>
  <c r="D52" i="36"/>
  <c r="E175" i="36"/>
  <c r="D38" i="36"/>
  <c r="C297" i="36"/>
  <c r="C269" i="36"/>
  <c r="D265" i="36"/>
  <c r="D111" i="36"/>
  <c r="D261" i="36"/>
  <c r="B206" i="36"/>
  <c r="D269" i="36"/>
  <c r="B47" i="36"/>
  <c r="B117" i="36"/>
  <c r="C39" i="36"/>
  <c r="B48" i="36"/>
  <c r="C137" i="36"/>
  <c r="E37" i="36"/>
  <c r="E155" i="36"/>
  <c r="D64" i="36"/>
  <c r="D100" i="36"/>
  <c r="C232" i="36"/>
  <c r="D284" i="36"/>
  <c r="B76" i="36"/>
  <c r="C220" i="36"/>
  <c r="D296" i="36"/>
  <c r="E119" i="36"/>
  <c r="E72" i="36"/>
  <c r="C190" i="36"/>
  <c r="D57" i="36"/>
  <c r="C210" i="36"/>
  <c r="E64" i="36"/>
  <c r="E46" i="36"/>
  <c r="C279" i="36"/>
  <c r="E275" i="36"/>
  <c r="C120" i="36"/>
  <c r="B188" i="36"/>
  <c r="E68" i="36"/>
  <c r="C287" i="36"/>
  <c r="B49" i="36"/>
  <c r="B143" i="36"/>
  <c r="C43" i="36"/>
  <c r="D50" i="36"/>
  <c r="B158" i="36"/>
  <c r="D99" i="36"/>
  <c r="E108" i="36"/>
  <c r="C234" i="36"/>
  <c r="E236" i="36"/>
  <c r="C84" i="36"/>
  <c r="D125" i="36"/>
  <c r="D76" i="36"/>
  <c r="E220" i="36"/>
  <c r="E65" i="36"/>
  <c r="B114" i="36"/>
  <c r="C291" i="36"/>
  <c r="D225" i="36"/>
  <c r="C201" i="36"/>
  <c r="B53" i="36"/>
  <c r="C69" i="36"/>
  <c r="C169" i="36"/>
  <c r="D162" i="36"/>
  <c r="D149" i="36"/>
  <c r="E240" i="36"/>
  <c r="D226" i="36"/>
  <c r="D165" i="36"/>
  <c r="B223" i="36"/>
  <c r="B217" i="36"/>
  <c r="D47" i="36"/>
  <c r="C170" i="36"/>
  <c r="E277" i="36"/>
  <c r="D219" i="36"/>
  <c r="B149" i="36"/>
  <c r="D90" i="36"/>
  <c r="C80" i="36"/>
  <c r="D107" i="36"/>
  <c r="C264" i="36"/>
  <c r="C134" i="36"/>
  <c r="D252" i="36"/>
  <c r="B132" i="36"/>
  <c r="B227" i="36"/>
  <c r="E243" i="36"/>
  <c r="D94" i="36"/>
  <c r="B230" i="36"/>
  <c r="C283" i="36"/>
  <c r="B25" i="42"/>
  <c r="B57" i="42"/>
  <c r="B89" i="42"/>
  <c r="B121" i="42"/>
  <c r="B153" i="42"/>
  <c r="B185" i="42"/>
  <c r="B217" i="42"/>
  <c r="B249" i="42"/>
  <c r="B281" i="42"/>
  <c r="C25" i="42"/>
  <c r="C57" i="42"/>
  <c r="C89" i="42"/>
  <c r="C121" i="42"/>
  <c r="C153" i="42"/>
  <c r="C185" i="42"/>
  <c r="C217" i="42"/>
  <c r="C249" i="42"/>
  <c r="C281" i="42"/>
  <c r="B38" i="42"/>
  <c r="B70" i="42"/>
  <c r="B43" i="42"/>
  <c r="B75" i="42"/>
  <c r="B107" i="42"/>
  <c r="B139" i="42"/>
  <c r="B171" i="42"/>
  <c r="B203" i="42"/>
  <c r="B235" i="42"/>
  <c r="B267" i="42"/>
  <c r="C68" i="42"/>
  <c r="C123" i="42"/>
  <c r="C174" i="42"/>
  <c r="B226" i="42"/>
  <c r="C276" i="42"/>
  <c r="C46" i="42"/>
  <c r="C104" i="42"/>
  <c r="B156" i="42"/>
  <c r="B214" i="42"/>
  <c r="B37" i="42"/>
  <c r="B69" i="42"/>
  <c r="B101" i="42"/>
  <c r="B133" i="42"/>
  <c r="B165" i="42"/>
  <c r="B197" i="42"/>
  <c r="B229" i="42"/>
  <c r="B261" i="42"/>
  <c r="B293" i="42"/>
  <c r="C37" i="42"/>
  <c r="C69" i="42"/>
  <c r="C101" i="42"/>
  <c r="C133" i="42"/>
  <c r="C165" i="42"/>
  <c r="C197" i="42"/>
  <c r="C229" i="42"/>
  <c r="C261" i="42"/>
  <c r="C293" i="42"/>
  <c r="B50" i="42"/>
  <c r="B23" i="42"/>
  <c r="B55" i="42"/>
  <c r="B87" i="42"/>
  <c r="B119" i="42"/>
  <c r="B151" i="42"/>
  <c r="B183" i="42"/>
  <c r="B215" i="42"/>
  <c r="B247" i="42"/>
  <c r="C28" i="42"/>
  <c r="C91" i="42"/>
  <c r="C142" i="42"/>
  <c r="B194" i="42"/>
  <c r="C244" i="42"/>
  <c r="C292" i="42"/>
  <c r="C70" i="42"/>
  <c r="B41" i="42"/>
  <c r="B73" i="42"/>
  <c r="B105" i="42"/>
  <c r="B137" i="42"/>
  <c r="B169" i="42"/>
  <c r="B201" i="42"/>
  <c r="B233" i="42"/>
  <c r="B265" i="42"/>
  <c r="B297" i="42"/>
  <c r="C41" i="42"/>
  <c r="C73" i="42"/>
  <c r="C105" i="42"/>
  <c r="C137" i="42"/>
  <c r="C169" i="42"/>
  <c r="C201" i="42"/>
  <c r="C233" i="42"/>
  <c r="C265" i="42"/>
  <c r="C297" i="42"/>
  <c r="B54" i="42"/>
  <c r="B27" i="42"/>
  <c r="B59" i="42"/>
  <c r="B91" i="42"/>
  <c r="B123" i="42"/>
  <c r="B155" i="42"/>
  <c r="B187" i="42"/>
  <c r="B219" i="42"/>
  <c r="B61" i="42"/>
  <c r="B113" i="42"/>
  <c r="B161" i="42"/>
  <c r="B213" i="42"/>
  <c r="B269" i="42"/>
  <c r="C29" i="42"/>
  <c r="C81" i="42"/>
  <c r="C129" i="42"/>
  <c r="C181" i="42"/>
  <c r="C237" i="42"/>
  <c r="C285" i="42"/>
  <c r="B62" i="42"/>
  <c r="B51" i="42"/>
  <c r="B103" i="42"/>
  <c r="B159" i="42"/>
  <c r="B207" i="42"/>
  <c r="B255" i="42"/>
  <c r="C60" i="42"/>
  <c r="B136" i="42"/>
  <c r="C206" i="42"/>
  <c r="C270" i="42"/>
  <c r="C62" i="42"/>
  <c r="C130" i="42"/>
  <c r="C194" i="42"/>
  <c r="C264" i="42"/>
  <c r="C208" i="42"/>
  <c r="C79" i="42"/>
  <c r="C131" i="42"/>
  <c r="C182" i="42"/>
  <c r="B234" i="42"/>
  <c r="C283" i="42"/>
  <c r="B56" i="42"/>
  <c r="C112" i="42"/>
  <c r="C170" i="42"/>
  <c r="B68" i="42"/>
  <c r="C122" i="42"/>
  <c r="B174" i="42"/>
  <c r="C224" i="42"/>
  <c r="B276" i="42"/>
  <c r="C271" i="42"/>
  <c r="C120" i="42"/>
  <c r="C247" i="42"/>
  <c r="C295" i="42"/>
  <c r="C159" i="42"/>
  <c r="C274" i="42"/>
  <c r="C127" i="42"/>
  <c r="B250" i="42"/>
  <c r="C95" i="42"/>
  <c r="B228" i="42"/>
  <c r="C58" i="42"/>
  <c r="C198" i="42"/>
  <c r="C300" i="42"/>
  <c r="C82" i="42"/>
  <c r="C216" i="42"/>
  <c r="C64" i="42"/>
  <c r="B204" i="42"/>
  <c r="C26" i="42"/>
  <c r="B274" i="42"/>
  <c r="B21" i="42"/>
  <c r="B77" i="42"/>
  <c r="B125" i="42"/>
  <c r="B177" i="42"/>
  <c r="B225" i="42"/>
  <c r="B277" i="42"/>
  <c r="C45" i="42"/>
  <c r="C93" i="42"/>
  <c r="C145" i="42"/>
  <c r="C193" i="42"/>
  <c r="C245" i="42"/>
  <c r="B22" i="42"/>
  <c r="B74" i="42"/>
  <c r="B67" i="42"/>
  <c r="B115" i="42"/>
  <c r="B167" i="42"/>
  <c r="B223" i="42"/>
  <c r="B263" i="42"/>
  <c r="C84" i="42"/>
  <c r="C155" i="42"/>
  <c r="C219" i="42"/>
  <c r="C287" i="42"/>
  <c r="B86" i="42"/>
  <c r="C143" i="42"/>
  <c r="C207" i="42"/>
  <c r="B288" i="42"/>
  <c r="C31" i="42"/>
  <c r="C92" i="42"/>
  <c r="B144" i="42"/>
  <c r="C195" i="42"/>
  <c r="C246" i="42"/>
  <c r="C294" i="42"/>
  <c r="B72" i="42"/>
  <c r="B126" i="42"/>
  <c r="B196" i="42"/>
  <c r="B84" i="42"/>
  <c r="C135" i="42"/>
  <c r="C186" i="42"/>
  <c r="B238" i="42"/>
  <c r="B287" i="42"/>
  <c r="B294" i="42"/>
  <c r="B154" i="42"/>
  <c r="C272" i="42"/>
  <c r="C50" i="42"/>
  <c r="B192" i="42"/>
  <c r="B296" i="42"/>
  <c r="B160" i="42"/>
  <c r="C275" i="42"/>
  <c r="B128" i="42"/>
  <c r="B254" i="42"/>
  <c r="B96" i="42"/>
  <c r="C228" i="42"/>
  <c r="C88" i="42"/>
  <c r="C115" i="42"/>
  <c r="C242" i="42"/>
  <c r="B102" i="42"/>
  <c r="C230" i="42"/>
  <c r="C107" i="42"/>
  <c r="B29" i="42"/>
  <c r="B81" i="42"/>
  <c r="B129" i="42"/>
  <c r="B181" i="42"/>
  <c r="B237" i="42"/>
  <c r="B285" i="42"/>
  <c r="C49" i="42"/>
  <c r="C97" i="42"/>
  <c r="C149" i="42"/>
  <c r="C205" i="42"/>
  <c r="C253" i="42"/>
  <c r="B30" i="42"/>
  <c r="B82" i="42"/>
  <c r="B71" i="42"/>
  <c r="B127" i="42"/>
  <c r="B175" i="42"/>
  <c r="B227" i="42"/>
  <c r="B271" i="42"/>
  <c r="B98" i="42"/>
  <c r="B162" i="42"/>
  <c r="B232" i="42"/>
  <c r="C298" i="42"/>
  <c r="B92" i="42"/>
  <c r="B150" i="42"/>
  <c r="B220" i="42"/>
  <c r="B299" i="42"/>
  <c r="C39" i="42"/>
  <c r="C99" i="42"/>
  <c r="C150" i="42"/>
  <c r="B202" i="42"/>
  <c r="C252" i="42"/>
  <c r="C299" i="42"/>
  <c r="B80" i="42"/>
  <c r="B132" i="42"/>
  <c r="B28" i="42"/>
  <c r="C90" i="42"/>
  <c r="B142" i="42"/>
  <c r="C192" i="42"/>
  <c r="B244" i="42"/>
  <c r="B292" i="42"/>
  <c r="C24" i="42"/>
  <c r="B172" i="42"/>
  <c r="B284" i="42"/>
  <c r="C72" i="42"/>
  <c r="C210" i="42"/>
  <c r="C32" i="42"/>
  <c r="C178" i="42"/>
  <c r="C286" i="42"/>
  <c r="C146" i="42"/>
  <c r="C266" i="42"/>
  <c r="C114" i="42"/>
  <c r="B242" i="42"/>
  <c r="C158" i="42"/>
  <c r="B134" i="42"/>
  <c r="C255" i="42"/>
  <c r="B120" i="42"/>
  <c r="C243" i="42"/>
  <c r="B122" i="42"/>
  <c r="B33" i="42"/>
  <c r="B85" i="42"/>
  <c r="B141" i="42"/>
  <c r="B189" i="42"/>
  <c r="B241" i="42"/>
  <c r="B289" i="42"/>
  <c r="C53" i="42"/>
  <c r="C109" i="42"/>
  <c r="C157" i="42"/>
  <c r="C209" i="42"/>
  <c r="C257" i="42"/>
  <c r="B34" i="42"/>
  <c r="B31" i="42"/>
  <c r="B79" i="42"/>
  <c r="B131" i="42"/>
  <c r="B179" i="42"/>
  <c r="B231" i="42"/>
  <c r="B275" i="42"/>
  <c r="B104" i="42"/>
  <c r="B168" i="42"/>
  <c r="C238" i="42"/>
  <c r="C22" i="42"/>
  <c r="C98" i="42"/>
  <c r="C162" i="42"/>
  <c r="C226" i="42"/>
  <c r="C144" i="42"/>
  <c r="C47" i="42"/>
  <c r="B106" i="42"/>
  <c r="C156" i="42"/>
  <c r="B208" i="42"/>
  <c r="C259" i="42"/>
  <c r="B24" i="42"/>
  <c r="C87" i="42"/>
  <c r="C138" i="42"/>
  <c r="B36" i="42"/>
  <c r="C96" i="42"/>
  <c r="B148" i="42"/>
  <c r="C199" i="42"/>
  <c r="C250" i="42"/>
  <c r="B298" i="42"/>
  <c r="C43" i="42"/>
  <c r="C190" i="42"/>
  <c r="B295" i="42"/>
  <c r="B90" i="42"/>
  <c r="C223" i="42"/>
  <c r="C51" i="42"/>
  <c r="C196" i="42"/>
  <c r="C296" i="42"/>
  <c r="C164" i="42"/>
  <c r="B279" i="42"/>
  <c r="C132" i="42"/>
  <c r="C254" i="42"/>
  <c r="C235" i="42"/>
  <c r="B152" i="42"/>
  <c r="B268" i="42"/>
  <c r="C134" i="42"/>
  <c r="B256" i="42"/>
  <c r="C172" i="42"/>
  <c r="B45" i="42"/>
  <c r="B145" i="42"/>
  <c r="B245" i="42"/>
  <c r="C61" i="42"/>
  <c r="C161" i="42"/>
  <c r="C269" i="42"/>
  <c r="B35" i="42"/>
  <c r="B135" i="42"/>
  <c r="B239" i="42"/>
  <c r="C110" i="42"/>
  <c r="C251" i="42"/>
  <c r="C111" i="42"/>
  <c r="C239" i="42"/>
  <c r="C55" i="42"/>
  <c r="C163" i="42"/>
  <c r="B266" i="42"/>
  <c r="B94" i="42"/>
  <c r="B44" i="42"/>
  <c r="C154" i="42"/>
  <c r="C256" i="42"/>
  <c r="C66" i="42"/>
  <c r="B140" i="42"/>
  <c r="B236" i="42"/>
  <c r="C211" i="42"/>
  <c r="C179" i="42"/>
  <c r="C147" i="42"/>
  <c r="C284" i="42"/>
  <c r="B280" i="42"/>
  <c r="C268" i="42"/>
  <c r="B53" i="42"/>
  <c r="B157" i="42"/>
  <c r="B257" i="42"/>
  <c r="C77" i="42"/>
  <c r="C177" i="42"/>
  <c r="C277" i="42"/>
  <c r="B47" i="42"/>
  <c r="B147" i="42"/>
  <c r="B251" i="42"/>
  <c r="B130" i="42"/>
  <c r="B264" i="42"/>
  <c r="B124" i="42"/>
  <c r="B252" i="42"/>
  <c r="C71" i="42"/>
  <c r="B176" i="42"/>
  <c r="C278" i="42"/>
  <c r="C106" i="42"/>
  <c r="B60" i="42"/>
  <c r="C167" i="42"/>
  <c r="B270" i="42"/>
  <c r="C102" i="42"/>
  <c r="C260" i="42"/>
  <c r="B262" i="42"/>
  <c r="C236" i="42"/>
  <c r="C215" i="42"/>
  <c r="B184" i="42"/>
  <c r="C59" i="42"/>
  <c r="C42" i="42"/>
  <c r="C291" i="42"/>
  <c r="B290" i="42"/>
  <c r="B49" i="42"/>
  <c r="B149" i="42"/>
  <c r="B253" i="42"/>
  <c r="C65" i="42"/>
  <c r="C173" i="42"/>
  <c r="C273" i="42"/>
  <c r="B39" i="42"/>
  <c r="B143" i="42"/>
  <c r="B243" i="42"/>
  <c r="C116" i="42"/>
  <c r="B258" i="42"/>
  <c r="B118" i="42"/>
  <c r="B246" i="42"/>
  <c r="C63" i="42"/>
  <c r="B170" i="42"/>
  <c r="B272" i="42"/>
  <c r="B100" i="42"/>
  <c r="B52" i="42"/>
  <c r="C160" i="42"/>
  <c r="C263" i="42"/>
  <c r="B88" i="42"/>
  <c r="B210" i="42"/>
  <c r="C248" i="42"/>
  <c r="B224" i="42"/>
  <c r="B198" i="42"/>
  <c r="B166" i="42"/>
  <c r="C40" i="42"/>
  <c r="B291" i="42"/>
  <c r="C280" i="42"/>
  <c r="B65" i="42"/>
  <c r="B173" i="42"/>
  <c r="B273" i="42"/>
  <c r="C85" i="42"/>
  <c r="C189" i="42"/>
  <c r="C289" i="42"/>
  <c r="B63" i="42"/>
  <c r="B163" i="42"/>
  <c r="B259" i="42"/>
  <c r="C148" i="42"/>
  <c r="C282" i="42"/>
  <c r="C136" i="42"/>
  <c r="B278" i="42"/>
  <c r="C86" i="42"/>
  <c r="C188" i="42"/>
  <c r="C288" i="42"/>
  <c r="C119" i="42"/>
  <c r="B76" i="42"/>
  <c r="B180" i="42"/>
  <c r="B282" i="42"/>
  <c r="C139" i="42"/>
  <c r="C27" i="42"/>
  <c r="B286" i="42"/>
  <c r="C262" i="42"/>
  <c r="C240" i="42"/>
  <c r="B216" i="42"/>
  <c r="C100" i="42"/>
  <c r="C83" i="42"/>
  <c r="C67" i="42"/>
  <c r="B93" i="42"/>
  <c r="B193" i="42"/>
  <c r="B26" i="42"/>
  <c r="C113" i="42"/>
  <c r="C213" i="42"/>
  <c r="B42" i="42"/>
  <c r="B83" i="42"/>
  <c r="B191" i="42"/>
  <c r="C36" i="42"/>
  <c r="C180" i="42"/>
  <c r="C30" i="42"/>
  <c r="C168" i="42"/>
  <c r="C176" i="42"/>
  <c r="B112" i="42"/>
  <c r="C214" i="42"/>
  <c r="B32" i="42"/>
  <c r="C151" i="42"/>
  <c r="C103" i="42"/>
  <c r="B206" i="42"/>
  <c r="C175" i="42"/>
  <c r="C204" i="42"/>
  <c r="B108" i="42"/>
  <c r="C74" i="42"/>
  <c r="C34" i="42"/>
  <c r="C267" i="42"/>
  <c r="C166" i="42"/>
  <c r="C152" i="42"/>
  <c r="C191" i="42"/>
  <c r="B205" i="42"/>
  <c r="C141" i="42"/>
  <c r="B99" i="42"/>
  <c r="C187" i="42"/>
  <c r="C200" i="42"/>
  <c r="C227" i="42"/>
  <c r="B110" i="42"/>
  <c r="B283" i="42"/>
  <c r="C108" i="42"/>
  <c r="C279" i="42"/>
  <c r="B218" i="42"/>
  <c r="C117" i="42"/>
  <c r="B164" i="42"/>
  <c r="C171" i="42"/>
  <c r="B95" i="42"/>
  <c r="C258" i="42"/>
  <c r="B209" i="42"/>
  <c r="C221" i="42"/>
  <c r="B111" i="42"/>
  <c r="B200" i="42"/>
  <c r="B190" i="42"/>
  <c r="B240" i="42"/>
  <c r="B116" i="42"/>
  <c r="B222" i="42"/>
  <c r="B146" i="42"/>
  <c r="C290" i="42"/>
  <c r="C222" i="42"/>
  <c r="B66" i="42"/>
  <c r="B178" i="42"/>
  <c r="B117" i="42"/>
  <c r="C220" i="42"/>
  <c r="C80" i="42"/>
  <c r="B221" i="42"/>
  <c r="C225" i="42"/>
  <c r="B195" i="42"/>
  <c r="C212" i="42"/>
  <c r="C202" i="42"/>
  <c r="B40" i="42"/>
  <c r="C128" i="42"/>
  <c r="C234" i="42"/>
  <c r="C56" i="42"/>
  <c r="C48" i="42"/>
  <c r="B248" i="42"/>
  <c r="B78" i="42"/>
  <c r="C241" i="42"/>
  <c r="B199" i="42"/>
  <c r="C38" i="42"/>
  <c r="C23" i="42"/>
  <c r="B48" i="42"/>
  <c r="B212" i="42"/>
  <c r="B260" i="42"/>
  <c r="C75" i="42"/>
  <c r="C184" i="42"/>
  <c r="C21" i="42"/>
  <c r="B46" i="42"/>
  <c r="B211" i="42"/>
  <c r="C54" i="42"/>
  <c r="C118" i="42"/>
  <c r="B64" i="42"/>
  <c r="C218" i="42"/>
  <c r="C126" i="42"/>
  <c r="B114" i="42"/>
  <c r="C203" i="42"/>
  <c r="B97" i="42"/>
  <c r="C33" i="42"/>
  <c r="B58" i="42"/>
  <c r="C44" i="42"/>
  <c r="C78" i="42"/>
  <c r="C124" i="42"/>
  <c r="B158" i="42"/>
  <c r="C231" i="42"/>
  <c r="C140" i="42"/>
  <c r="B300" i="42"/>
  <c r="B230" i="42"/>
  <c r="B109" i="42"/>
  <c r="C52" i="42"/>
  <c r="B182" i="42"/>
  <c r="B138" i="42"/>
  <c r="C232" i="42"/>
  <c r="C35" i="42"/>
  <c r="C125" i="42"/>
  <c r="C76" i="42"/>
  <c r="B188" i="42"/>
  <c r="C183" i="42"/>
  <c r="C94" i="42"/>
  <c r="B186" i="42"/>
  <c r="D46" i="46"/>
  <c r="B25" i="46"/>
  <c r="D40" i="46"/>
  <c r="D41" i="46"/>
  <c r="B52" i="46"/>
  <c r="C41" i="46"/>
  <c r="C48" i="46"/>
  <c r="C32" i="46"/>
  <c r="C19" i="46"/>
  <c r="B43" i="46"/>
  <c r="D31" i="46"/>
  <c r="D24" i="46"/>
  <c r="C39" i="46"/>
  <c r="D52" i="46"/>
  <c r="D27" i="46"/>
  <c r="B38" i="46"/>
  <c r="C34" i="46"/>
  <c r="D29" i="46"/>
  <c r="D26" i="46"/>
  <c r="B51" i="46"/>
  <c r="B42" i="46"/>
  <c r="C50" i="46"/>
  <c r="D25" i="46"/>
  <c r="B35" i="46"/>
  <c r="C28" i="46"/>
  <c r="D49" i="46"/>
  <c r="C22" i="46"/>
  <c r="C35" i="46"/>
  <c r="B31" i="46"/>
  <c r="C23" i="46"/>
  <c r="D23" i="46"/>
  <c r="B44" i="46"/>
  <c r="C29" i="46"/>
  <c r="D38" i="46"/>
  <c r="C21" i="46"/>
  <c r="C24" i="46"/>
  <c r="D22" i="46"/>
  <c r="B48" i="46"/>
  <c r="B45" i="46"/>
  <c r="B34" i="46"/>
  <c r="C25" i="46"/>
  <c r="B36" i="46"/>
  <c r="C30" i="46"/>
  <c r="B37" i="46"/>
  <c r="C47" i="46"/>
  <c r="D36" i="46"/>
  <c r="D43" i="46"/>
  <c r="D19" i="46"/>
  <c r="D32" i="46"/>
  <c r="B27" i="46"/>
  <c r="C17" i="46"/>
  <c r="D20" i="46"/>
  <c r="B39" i="46"/>
  <c r="B47" i="46"/>
  <c r="B32" i="46"/>
  <c r="D47" i="46"/>
  <c r="D51" i="46"/>
  <c r="C51" i="46"/>
  <c r="C52" i="46"/>
  <c r="B21" i="46"/>
  <c r="C40" i="46"/>
  <c r="B19" i="46"/>
  <c r="C31" i="46"/>
  <c r="D50" i="46"/>
  <c r="C49" i="46"/>
  <c r="B18" i="46"/>
  <c r="D33" i="46"/>
  <c r="B46" i="46"/>
  <c r="B20" i="46"/>
  <c r="B33" i="46"/>
  <c r="C44" i="46"/>
  <c r="D34" i="46"/>
  <c r="C18" i="46"/>
  <c r="D37" i="46"/>
  <c r="C20" i="46"/>
  <c r="B40" i="46"/>
  <c r="B41" i="46"/>
  <c r="B17" i="46"/>
  <c r="B30" i="46"/>
  <c r="B24" i="46"/>
  <c r="D48" i="46"/>
  <c r="D17" i="46"/>
  <c r="B28" i="46"/>
  <c r="B29" i="46"/>
  <c r="B26" i="46"/>
  <c r="C42" i="46"/>
  <c r="D39" i="46"/>
  <c r="D45" i="46"/>
  <c r="C38" i="46"/>
  <c r="C27" i="46"/>
  <c r="D44" i="46"/>
  <c r="B22" i="46"/>
  <c r="D21" i="46"/>
  <c r="D28" i="46"/>
  <c r="D35" i="46"/>
  <c r="B49" i="46"/>
  <c r="C37" i="46"/>
  <c r="C36" i="46"/>
  <c r="B50" i="46"/>
  <c r="D18" i="46"/>
  <c r="C46" i="46"/>
  <c r="C26" i="46"/>
  <c r="D42" i="46"/>
  <c r="C45" i="46"/>
  <c r="C43" i="46"/>
  <c r="D30" i="46"/>
  <c r="B23" i="46"/>
  <c r="C33" i="46"/>
  <c r="C18" i="40"/>
  <c r="B21" i="40"/>
  <c r="D19" i="40"/>
  <c r="D22" i="40"/>
  <c r="B17" i="40"/>
  <c r="B20" i="40"/>
  <c r="B23" i="40"/>
  <c r="D25" i="40"/>
  <c r="C28" i="40"/>
  <c r="B31" i="40"/>
  <c r="D33" i="40"/>
  <c r="C36" i="40"/>
  <c r="B39" i="40"/>
  <c r="D41" i="40"/>
  <c r="C44" i="40"/>
  <c r="B47" i="40"/>
  <c r="D49" i="40"/>
  <c r="C52" i="40"/>
  <c r="C20" i="40"/>
  <c r="B24" i="40"/>
  <c r="B27" i="40"/>
  <c r="B30" i="40"/>
  <c r="B33" i="40"/>
  <c r="B36" i="40"/>
  <c r="C39" i="40"/>
  <c r="C42" i="40"/>
  <c r="C45" i="40"/>
  <c r="C48" i="40"/>
  <c r="C51" i="40"/>
  <c r="D20" i="40"/>
  <c r="C24" i="40"/>
  <c r="C27" i="40"/>
  <c r="C30" i="40"/>
  <c r="C33" i="40"/>
  <c r="D36" i="40"/>
  <c r="D39" i="40"/>
  <c r="D42" i="40"/>
  <c r="D45" i="40"/>
  <c r="D48" i="40"/>
  <c r="D51" i="40"/>
  <c r="C17" i="40"/>
  <c r="C21" i="40"/>
  <c r="D24" i="40"/>
  <c r="D27" i="40"/>
  <c r="D30" i="40"/>
  <c r="B34" i="40"/>
  <c r="B37" i="40"/>
  <c r="B40" i="40"/>
  <c r="B43" i="40"/>
  <c r="B46" i="40"/>
  <c r="B49" i="40"/>
  <c r="B52" i="40"/>
  <c r="D17" i="40"/>
  <c r="D21" i="40"/>
  <c r="B25" i="40"/>
  <c r="B28" i="40"/>
  <c r="C31" i="40"/>
  <c r="C34" i="40"/>
  <c r="C37" i="40"/>
  <c r="C40" i="40"/>
  <c r="C43" i="40"/>
  <c r="C46" i="40"/>
  <c r="C49" i="40"/>
  <c r="D52" i="40"/>
  <c r="B22" i="40"/>
  <c r="D28" i="40"/>
  <c r="D34" i="40"/>
  <c r="D40" i="40"/>
  <c r="D46" i="40"/>
  <c r="C22" i="40"/>
  <c r="B29" i="40"/>
  <c r="B35" i="40"/>
  <c r="B41" i="40"/>
  <c r="C47" i="40"/>
  <c r="B26" i="40"/>
  <c r="B38" i="40"/>
  <c r="C50" i="40"/>
  <c r="C26" i="40"/>
  <c r="C38" i="40"/>
  <c r="D50" i="40"/>
  <c r="C23" i="40"/>
  <c r="C29" i="40"/>
  <c r="C35" i="40"/>
  <c r="C41" i="40"/>
  <c r="D47" i="40"/>
  <c r="D23" i="40"/>
  <c r="D29" i="40"/>
  <c r="D35" i="40"/>
  <c r="B42" i="40"/>
  <c r="B48" i="40"/>
  <c r="B18" i="40"/>
  <c r="C25" i="40"/>
  <c r="D31" i="40"/>
  <c r="D37" i="40"/>
  <c r="D43" i="40"/>
  <c r="B50" i="40"/>
  <c r="D18" i="40"/>
  <c r="B32" i="40"/>
  <c r="B44" i="40"/>
  <c r="B19" i="40"/>
  <c r="C32" i="40"/>
  <c r="D44" i="40"/>
  <c r="C19" i="40"/>
  <c r="D26" i="40"/>
  <c r="D32" i="40"/>
  <c r="D38" i="40"/>
  <c r="B45" i="40"/>
  <c r="B51" i="40"/>
  <c r="M55" i="3"/>
  <c r="M53" i="3"/>
  <c r="M56" i="3"/>
  <c r="M54" i="3"/>
  <c r="M57" i="3"/>
  <c r="M58" i="3"/>
  <c r="M59" i="3"/>
  <c r="M36" i="3"/>
  <c r="M37" i="3"/>
  <c r="N36" i="3"/>
  <c r="N37" i="3"/>
  <c r="N35" i="3"/>
  <c r="M34" i="3"/>
  <c r="N34" i="3"/>
  <c r="M35" i="3"/>
  <c r="M42" i="3"/>
  <c r="M46" i="3"/>
  <c r="M45" i="3"/>
  <c r="N42" i="3"/>
  <c r="N46" i="3"/>
  <c r="N41" i="3"/>
  <c r="N45" i="3"/>
  <c r="N49" i="3"/>
  <c r="M43" i="3"/>
  <c r="M47" i="3"/>
  <c r="N43" i="3"/>
  <c r="N47" i="3"/>
  <c r="M44" i="3"/>
  <c r="M48" i="3"/>
  <c r="N44" i="3"/>
  <c r="N48" i="3"/>
  <c r="M41" i="3"/>
  <c r="M49" i="3"/>
  <c r="S35" i="3"/>
  <c r="S34" i="3"/>
  <c r="R35" i="3"/>
  <c r="P35" i="3"/>
  <c r="Q35" i="3"/>
  <c r="P34" i="3"/>
  <c r="Q34" i="3"/>
  <c r="R34" i="3"/>
  <c r="Z3" i="48" a="1"/>
  <c r="H8" i="49"/>
  <c r="Z3" i="47" a="1"/>
  <c r="Z3" i="47" l="1"/>
  <c r="AD15" i="47"/>
  <c r="AC28" i="47"/>
  <c r="AA8" i="47"/>
  <c r="AD33" i="47"/>
  <c r="AB13" i="47"/>
  <c r="AC13" i="47"/>
  <c r="AA20" i="47"/>
  <c r="AA25" i="47"/>
  <c r="AA11" i="47"/>
  <c r="Z24" i="47"/>
  <c r="AD36" i="47"/>
  <c r="AC22" i="47"/>
  <c r="Z34" i="47"/>
  <c r="AB29" i="47"/>
  <c r="AC29" i="47"/>
  <c r="AB4" i="47"/>
  <c r="AA9" i="47"/>
  <c r="Z10" i="47"/>
  <c r="AD22" i="47"/>
  <c r="AB10" i="47"/>
  <c r="AD13" i="47"/>
  <c r="AC23" i="47"/>
  <c r="AC4" i="47"/>
  <c r="AB17" i="47"/>
  <c r="AA30" i="47"/>
  <c r="AB11" i="47"/>
  <c r="Z37" i="47"/>
  <c r="AC16" i="47"/>
  <c r="AB18" i="47"/>
  <c r="AC26" i="47"/>
  <c r="AC31" i="47"/>
  <c r="AD12" i="47"/>
  <c r="AC25" i="47"/>
  <c r="AB38" i="47"/>
  <c r="AD25" i="47"/>
  <c r="AD3" i="47"/>
  <c r="AC32" i="47"/>
  <c r="AB34" i="47"/>
  <c r="Z14" i="47"/>
  <c r="AA17" i="47"/>
  <c r="AC11" i="47"/>
  <c r="Z26" i="47"/>
  <c r="AA15" i="47"/>
  <c r="AC18" i="47"/>
  <c r="Z30" i="47"/>
  <c r="AA6" i="47"/>
  <c r="Z19" i="47"/>
  <c r="AD31" i="47"/>
  <c r="AC14" i="47"/>
  <c r="AB24" i="47"/>
  <c r="AB21" i="47"/>
  <c r="AA23" i="47"/>
  <c r="AB31" i="47"/>
  <c r="AB36" i="47"/>
  <c r="AB14" i="47"/>
  <c r="AA27" i="47"/>
  <c r="AB3" i="47"/>
  <c r="Z29" i="47"/>
  <c r="AC8" i="47"/>
  <c r="AB37" i="47"/>
  <c r="AB7" i="47"/>
  <c r="Z22" i="47"/>
  <c r="AD26" i="47"/>
  <c r="AA13" i="47"/>
  <c r="AA37" i="47"/>
  <c r="Z20" i="47"/>
  <c r="AB23" i="47"/>
  <c r="AD34" i="47"/>
  <c r="AD7" i="47"/>
  <c r="AC20" i="47"/>
  <c r="AB33" i="47"/>
  <c r="AD17" i="47"/>
  <c r="AA29" i="47"/>
  <c r="AA26" i="47"/>
  <c r="Z28" i="47"/>
  <c r="AA36" i="47"/>
  <c r="AA3" i="47"/>
  <c r="Z16" i="47"/>
  <c r="AD28" i="47"/>
  <c r="AC6" i="47"/>
  <c r="AA32" i="47"/>
  <c r="AD11" i="47"/>
  <c r="Z4" i="47"/>
  <c r="AA12" i="47"/>
  <c r="AB28" i="47"/>
  <c r="Z38" i="47"/>
  <c r="AD14" i="47"/>
  <c r="AC12" i="47"/>
  <c r="AB25" i="47"/>
  <c r="AA38" i="47"/>
  <c r="AB27" i="47"/>
  <c r="AB5" i="47"/>
  <c r="AC5" i="47"/>
  <c r="AC10" i="47"/>
  <c r="AC15" i="47"/>
  <c r="Z8" i="47"/>
  <c r="AD20" i="47"/>
  <c r="AC33" i="47"/>
  <c r="AA16" i="47"/>
  <c r="AC27" i="47"/>
  <c r="Z23" i="47"/>
  <c r="AC21" i="47"/>
  <c r="AA28" i="47"/>
  <c r="Z25" i="47"/>
  <c r="AD6" i="47"/>
  <c r="AC19" i="47"/>
  <c r="AA34" i="47"/>
  <c r="AA4" i="47"/>
  <c r="AB12" i="47"/>
  <c r="Z11" i="47"/>
  <c r="Z21" i="47"/>
  <c r="AD8" i="47"/>
  <c r="AB6" i="47"/>
  <c r="AD9" i="47"/>
  <c r="AC24" i="47"/>
  <c r="Z36" i="47"/>
  <c r="Z7" i="47"/>
  <c r="AD29" i="47"/>
  <c r="AA14" i="47"/>
  <c r="AA24" i="47"/>
  <c r="AA31" i="47"/>
  <c r="AC9" i="47"/>
  <c r="Z13" i="47"/>
  <c r="Z12" i="47"/>
  <c r="AD37" i="47"/>
  <c r="AD19" i="47"/>
  <c r="AC34" i="47"/>
  <c r="AA22" i="47"/>
  <c r="AC30" i="47"/>
  <c r="AD5" i="47"/>
  <c r="AC17" i="47"/>
  <c r="AB19" i="47"/>
  <c r="AD16" i="47"/>
  <c r="AC3" i="47"/>
  <c r="AD27" i="47"/>
  <c r="Z6" i="47"/>
  <c r="AD23" i="47"/>
  <c r="AB32" i="47"/>
  <c r="AB15" i="47"/>
  <c r="AA19" i="47"/>
  <c r="AB35" i="47"/>
  <c r="AB26" i="47"/>
  <c r="AA5" i="47"/>
  <c r="AA7" i="47"/>
  <c r="AD18" i="47"/>
  <c r="Z27" i="47"/>
  <c r="AC35" i="47"/>
  <c r="AC7" i="47"/>
  <c r="AB22" i="47"/>
  <c r="AC38" i="47"/>
  <c r="Z17" i="47"/>
  <c r="AB8" i="47"/>
  <c r="AD24" i="47"/>
  <c r="AD38" i="47"/>
  <c r="Z35" i="47"/>
  <c r="AA10" i="47"/>
  <c r="AD10" i="47"/>
  <c r="AB30" i="47"/>
  <c r="AD30" i="47"/>
  <c r="AD21" i="47"/>
  <c r="AB16" i="47"/>
  <c r="AD32" i="47"/>
  <c r="AC36" i="47"/>
  <c r="Z31" i="47"/>
  <c r="AB20" i="47"/>
  <c r="Z32" i="47"/>
  <c r="Z15" i="47"/>
  <c r="Z33" i="47"/>
  <c r="Z18" i="47"/>
  <c r="AC37" i="47"/>
  <c r="AB9" i="47"/>
  <c r="Z5" i="47"/>
  <c r="AD35" i="47"/>
  <c r="AD4" i="47"/>
  <c r="AA35" i="47"/>
  <c r="AA18" i="47"/>
  <c r="AA33" i="47"/>
  <c r="AA21" i="47"/>
  <c r="Z9" i="47"/>
  <c r="AC9" i="48"/>
  <c r="AB22" i="48"/>
  <c r="AA35" i="48"/>
  <c r="AB11" i="48"/>
  <c r="AA24" i="48"/>
  <c r="Z37" i="48"/>
  <c r="AA13" i="48"/>
  <c r="Z26" i="48"/>
  <c r="AD38" i="48"/>
  <c r="Z15" i="48"/>
  <c r="AB29" i="48"/>
  <c r="Z27" i="48"/>
  <c r="AB15" i="48"/>
  <c r="AA38" i="48"/>
  <c r="AA28" i="48"/>
  <c r="AD15" i="48"/>
  <c r="Z4" i="48"/>
  <c r="AC28" i="48"/>
  <c r="Z17" i="48"/>
  <c r="AB4" i="48"/>
  <c r="AD29" i="48"/>
  <c r="AC23" i="48"/>
  <c r="AA11" i="48"/>
  <c r="Z24" i="48"/>
  <c r="AD36" i="48"/>
  <c r="Z13" i="48"/>
  <c r="AD25" i="48"/>
  <c r="AC38" i="48"/>
  <c r="AD14" i="48"/>
  <c r="AC27" i="48"/>
  <c r="AD3" i="48"/>
  <c r="AC16" i="48"/>
  <c r="AC5" i="48"/>
  <c r="AA30" i="48"/>
  <c r="AC18" i="48"/>
  <c r="Z6" i="48"/>
  <c r="AA31" i="48"/>
  <c r="Z19" i="48"/>
  <c r="AA7" i="48"/>
  <c r="AC31" i="48"/>
  <c r="AA20" i="48"/>
  <c r="AC7" i="48"/>
  <c r="AC32" i="48"/>
  <c r="AD26" i="48"/>
  <c r="AD12" i="48"/>
  <c r="AC25" i="48"/>
  <c r="AB38" i="48"/>
  <c r="AC14" i="48"/>
  <c r="AB27" i="48"/>
  <c r="AC3" i="48"/>
  <c r="AB16" i="48"/>
  <c r="AA29" i="48"/>
  <c r="AB5" i="48"/>
  <c r="AA18" i="48"/>
  <c r="AD8" i="48"/>
  <c r="Z33" i="48"/>
  <c r="AD21" i="48"/>
  <c r="AA9" i="48"/>
  <c r="AB33" i="48"/>
  <c r="AA22" i="48"/>
  <c r="AB10" i="48"/>
  <c r="AB34" i="48"/>
  <c r="AA23" i="48"/>
  <c r="AD10" i="48"/>
  <c r="AD34" i="48"/>
  <c r="Z30" i="48"/>
  <c r="AB3" i="48"/>
  <c r="AA16" i="48"/>
  <c r="Z29" i="48"/>
  <c r="AA5" i="48"/>
  <c r="Z18" i="48"/>
  <c r="AD30" i="48"/>
  <c r="Z7" i="48"/>
  <c r="AD19" i="48"/>
  <c r="Z12" i="48"/>
  <c r="AD35" i="48"/>
  <c r="AD24" i="48"/>
  <c r="AB12" i="48"/>
  <c r="AA36" i="48"/>
  <c r="AA25" i="48"/>
  <c r="AC13" i="48"/>
  <c r="AC36" i="48"/>
  <c r="AB26" i="48"/>
  <c r="Z14" i="48"/>
  <c r="AC37" i="48"/>
  <c r="AD32" i="48"/>
  <c r="AB6" i="48"/>
  <c r="AA19" i="48"/>
  <c r="Z32" i="48"/>
  <c r="AA8" i="48"/>
  <c r="Z21" i="48"/>
  <c r="AD33" i="48"/>
  <c r="Z10" i="48"/>
  <c r="AD22" i="48"/>
  <c r="AC35" i="48"/>
  <c r="AD11" i="48"/>
  <c r="AA26" i="48"/>
  <c r="AC21" i="48"/>
  <c r="Z9" i="48"/>
  <c r="AA33" i="48"/>
  <c r="Z22" i="48"/>
  <c r="AB9" i="48"/>
  <c r="AA34" i="48"/>
  <c r="Z23" i="48"/>
  <c r="AC10" i="48"/>
  <c r="AC34" i="48"/>
  <c r="AB23" i="48"/>
  <c r="AB17" i="48"/>
  <c r="AA14" i="48"/>
  <c r="AA3" i="48"/>
  <c r="AD28" i="48"/>
  <c r="AC22" i="48"/>
  <c r="AA21" i="48"/>
  <c r="AB21" i="48"/>
  <c r="AA12" i="48"/>
  <c r="AA6" i="48"/>
  <c r="AA4" i="48"/>
  <c r="AC26" i="48"/>
  <c r="Z5" i="48"/>
  <c r="AD17" i="48"/>
  <c r="AD4" i="48"/>
  <c r="AB30" i="48"/>
  <c r="AC30" i="48"/>
  <c r="AB24" i="48"/>
  <c r="AC24" i="48"/>
  <c r="Z28" i="48"/>
  <c r="AC12" i="48"/>
  <c r="AB7" i="48"/>
  <c r="AC4" i="48"/>
  <c r="AB35" i="48"/>
  <c r="AA10" i="48"/>
  <c r="Z8" i="48"/>
  <c r="AC33" i="48"/>
  <c r="AA32" i="48"/>
  <c r="AB32" i="48"/>
  <c r="AD27" i="48"/>
  <c r="Z31" i="48"/>
  <c r="AB28" i="48"/>
  <c r="AD13" i="48"/>
  <c r="AD7" i="48"/>
  <c r="AB14" i="48"/>
  <c r="Z34" i="48"/>
  <c r="AA15" i="48"/>
  <c r="Z36" i="48"/>
  <c r="AB31" i="48"/>
  <c r="AC29" i="48"/>
  <c r="AC20" i="48"/>
  <c r="AC11" i="48"/>
  <c r="Z16" i="48"/>
  <c r="AC6" i="48"/>
  <c r="AD6" i="48"/>
  <c r="AA37" i="48"/>
  <c r="AB18" i="48"/>
  <c r="AC15" i="48"/>
  <c r="AB36" i="48"/>
  <c r="AD31" i="48"/>
  <c r="Z11" i="48"/>
  <c r="AC17" i="48"/>
  <c r="AD9" i="48"/>
  <c r="AB8" i="48"/>
  <c r="AC8" i="48"/>
  <c r="AD23" i="48"/>
  <c r="AD18" i="48"/>
  <c r="AD16" i="48"/>
  <c r="AB37" i="48"/>
  <c r="Z35" i="48"/>
  <c r="AD20" i="48"/>
  <c r="Z38" i="48"/>
  <c r="Z25" i="48"/>
  <c r="Z20" i="48"/>
  <c r="AA17" i="48"/>
  <c r="AD37" i="48"/>
  <c r="AA27" i="48"/>
  <c r="AB19" i="48"/>
  <c r="AC19" i="48"/>
  <c r="AB13" i="48"/>
  <c r="AD5" i="48"/>
  <c r="Z3" i="48"/>
  <c r="AB25" i="48"/>
  <c r="AB20" i="48"/>
  <c r="C4" i="1"/>
  <c r="L8" i="49"/>
  <c r="B5" i="46"/>
  <c r="C17" i="49"/>
  <c r="B5" i="40"/>
  <c r="B8" i="46"/>
  <c r="B13" i="40"/>
  <c r="B10" i="46"/>
  <c r="B11" i="40"/>
  <c r="B6" i="40"/>
  <c r="B9" i="46"/>
  <c r="B8" i="40"/>
  <c r="B10" i="40"/>
  <c r="B11" i="46"/>
  <c r="B7" i="46"/>
  <c r="B7" i="40"/>
  <c r="B13" i="46"/>
  <c r="B12" i="40"/>
  <c r="B12" i="46"/>
  <c r="B9" i="40"/>
  <c r="B6" i="46"/>
  <c r="D17" i="49"/>
  <c r="B3" i="49" l="1"/>
  <c r="D39" i="43"/>
  <c r="D9" i="43"/>
  <c r="B10" i="42"/>
  <c r="D68" i="43"/>
  <c r="B10" i="36"/>
  <c r="B10" i="44"/>
  <c r="B10" i="45"/>
  <c r="D68" i="41"/>
  <c r="D39" i="41"/>
  <c r="D9" i="41"/>
  <c r="C30" i="13"/>
  <c r="C5" i="13"/>
  <c r="K13" i="46"/>
  <c r="D14" i="43"/>
  <c r="K10" i="40"/>
  <c r="N10" i="40"/>
  <c r="O13" i="46"/>
  <c r="K6" i="40"/>
  <c r="N13" i="46"/>
  <c r="D74" i="43"/>
  <c r="B11" i="45" a="1"/>
  <c r="K12" i="46"/>
  <c r="N12" i="46"/>
  <c r="K8" i="46"/>
  <c r="K5" i="46"/>
  <c r="K10" i="46"/>
  <c r="N10" i="46" s="1"/>
  <c r="E10" i="44"/>
  <c r="K9" i="40"/>
  <c r="N9" i="40" s="1"/>
  <c r="M9" i="40"/>
  <c r="K12" i="40"/>
  <c r="M12" i="40" s="1"/>
  <c r="C10" i="44"/>
  <c r="K7" i="46"/>
  <c r="N7" i="46" s="1"/>
  <c r="K11" i="46"/>
  <c r="O11" i="46"/>
  <c r="N5" i="46"/>
  <c r="C10" i="45"/>
  <c r="D45" i="43"/>
  <c r="K11" i="40"/>
  <c r="B11" i="44" a="1"/>
  <c r="D10" i="44"/>
  <c r="K9" i="46"/>
  <c r="N12" i="40"/>
  <c r="M7" i="46"/>
  <c r="M8" i="46"/>
  <c r="M11" i="46"/>
  <c r="M10" i="46"/>
  <c r="K8" i="40"/>
  <c r="K6" i="46"/>
  <c r="O7" i="46"/>
  <c r="N11" i="46"/>
  <c r="O10" i="46"/>
  <c r="M13" i="46"/>
  <c r="K7" i="40"/>
  <c r="F17" i="46" a="1"/>
  <c r="K5" i="40"/>
  <c r="M5" i="40" s="1"/>
  <c r="M10" i="40"/>
  <c r="N5" i="40"/>
  <c r="N6" i="40"/>
  <c r="M6" i="40"/>
  <c r="K13" i="40"/>
  <c r="O5" i="40"/>
  <c r="K17" i="46" a="1"/>
  <c r="B11" i="42" a="1"/>
  <c r="C10" i="42"/>
  <c r="D10" i="36"/>
  <c r="E10" i="36"/>
  <c r="B11" i="36" a="1"/>
  <c r="C10" i="36"/>
  <c r="D14" i="41"/>
  <c r="D45" i="41"/>
  <c r="D74" i="41"/>
  <c r="O12" i="46"/>
  <c r="M12" i="46"/>
  <c r="O8" i="46"/>
  <c r="N8" i="46"/>
  <c r="M5" i="46"/>
  <c r="O5" i="46"/>
  <c r="N11" i="40"/>
  <c r="M11" i="40"/>
  <c r="N9" i="46"/>
  <c r="M8" i="40"/>
  <c r="N8" i="40"/>
  <c r="N6" i="46"/>
  <c r="O6" i="46"/>
  <c r="M6" i="46"/>
  <c r="M7" i="40"/>
  <c r="N7" i="40"/>
  <c r="N13" i="40"/>
  <c r="M13" i="40"/>
  <c r="F17" i="40" a="1"/>
  <c r="K17" i="40" a="1"/>
  <c r="K30" i="46" l="1"/>
  <c r="M29" i="46"/>
  <c r="K26" i="46"/>
  <c r="R48" i="46"/>
  <c r="Q41" i="46"/>
  <c r="V33" i="46"/>
  <c r="Q33" i="46"/>
  <c r="O30" i="46"/>
  <c r="T18" i="46"/>
  <c r="K47" i="46"/>
  <c r="Q27" i="46"/>
  <c r="Y40" i="46"/>
  <c r="Y17" i="46"/>
  <c r="R45" i="46"/>
  <c r="W46" i="46"/>
  <c r="U43" i="46"/>
  <c r="T36" i="46"/>
  <c r="N19" i="46"/>
  <c r="N45" i="46"/>
  <c r="Y32" i="46"/>
  <c r="L52" i="46"/>
  <c r="Y24" i="46"/>
  <c r="R37" i="46"/>
  <c r="Y47" i="46"/>
  <c r="Y46" i="46"/>
  <c r="P40" i="46"/>
  <c r="N36" i="46"/>
  <c r="Y35" i="46"/>
  <c r="K22" i="46"/>
  <c r="L32" i="46"/>
  <c r="K25" i="46"/>
  <c r="N22" i="46"/>
  <c r="N39" i="46"/>
  <c r="V36" i="46"/>
  <c r="K51" i="46"/>
  <c r="X20" i="46"/>
  <c r="Y39" i="46"/>
  <c r="U41" i="46"/>
  <c r="W32" i="46"/>
  <c r="Q49" i="46"/>
  <c r="T50" i="46"/>
  <c r="R24" i="46"/>
  <c r="R25" i="46"/>
  <c r="L45" i="46"/>
  <c r="V46" i="46"/>
  <c r="U17" i="46"/>
  <c r="W36" i="46"/>
  <c r="R26" i="46"/>
  <c r="Q21" i="46"/>
  <c r="R27" i="46"/>
  <c r="L20" i="46"/>
  <c r="V42" i="46"/>
  <c r="U40" i="46"/>
  <c r="T24" i="46"/>
  <c r="Y30" i="46"/>
  <c r="T43" i="46"/>
  <c r="K50" i="46"/>
  <c r="R20" i="46"/>
  <c r="X49" i="46"/>
  <c r="O20" i="46"/>
  <c r="R33" i="46"/>
  <c r="N33" i="46"/>
  <c r="V30" i="46"/>
  <c r="X32" i="46"/>
  <c r="T52" i="46"/>
  <c r="R43" i="46"/>
  <c r="L41" i="46"/>
  <c r="V25" i="46"/>
  <c r="O24" i="46"/>
  <c r="M21" i="46"/>
  <c r="L42" i="46"/>
  <c r="X34" i="46"/>
  <c r="R29" i="46"/>
  <c r="S28" i="46"/>
  <c r="Q25" i="46"/>
  <c r="V47" i="46"/>
  <c r="R40" i="46"/>
  <c r="M17" i="46"/>
  <c r="W29" i="46"/>
  <c r="M37" i="46"/>
  <c r="N41" i="46"/>
  <c r="Y41" i="46"/>
  <c r="W38" i="46"/>
  <c r="L30" i="46"/>
  <c r="X46" i="46"/>
  <c r="S47" i="46"/>
  <c r="W19" i="46"/>
  <c r="Q37" i="46"/>
  <c r="O22" i="46"/>
  <c r="S30" i="46"/>
  <c r="O41" i="46"/>
  <c r="N37" i="46"/>
  <c r="P39" i="46"/>
  <c r="O23" i="46"/>
  <c r="P17" i="46"/>
  <c r="R50" i="46"/>
  <c r="S23" i="46"/>
  <c r="Q48" i="46"/>
  <c r="K36" i="46"/>
  <c r="S24" i="46"/>
  <c r="N49" i="46"/>
  <c r="N38" i="46"/>
  <c r="U52" i="46"/>
  <c r="X18" i="46"/>
  <c r="Q46" i="46"/>
  <c r="K23" i="46"/>
  <c r="P32" i="46"/>
  <c r="Q43" i="46"/>
  <c r="R34" i="46"/>
  <c r="U29" i="46"/>
  <c r="M48" i="46"/>
  <c r="K37" i="46"/>
  <c r="V48" i="46"/>
  <c r="L48" i="46"/>
  <c r="P38" i="46"/>
  <c r="P43" i="46"/>
  <c r="W43" i="46"/>
  <c r="V41" i="46"/>
  <c r="V26" i="46"/>
  <c r="R36" i="46"/>
  <c r="K32" i="46"/>
  <c r="N21" i="46"/>
  <c r="U30" i="46"/>
  <c r="P25" i="46"/>
  <c r="L28" i="46"/>
  <c r="L40" i="46"/>
  <c r="X42" i="46"/>
  <c r="W22" i="46"/>
  <c r="O49" i="46"/>
  <c r="N44" i="46"/>
  <c r="X51" i="46"/>
  <c r="L24" i="46"/>
  <c r="T46" i="46"/>
  <c r="U47" i="46"/>
  <c r="P51" i="46"/>
  <c r="N17" i="46"/>
  <c r="Q50" i="46"/>
  <c r="Q45" i="46"/>
  <c r="K29" i="46"/>
  <c r="X21" i="46"/>
  <c r="Y20" i="46"/>
  <c r="V18" i="46"/>
  <c r="N51" i="46"/>
  <c r="V34" i="46"/>
  <c r="S27" i="46"/>
  <c r="X36" i="46"/>
  <c r="X40" i="46"/>
  <c r="Q34" i="46"/>
  <c r="U32" i="46"/>
  <c r="N32" i="46"/>
  <c r="L29" i="46"/>
  <c r="L17" i="46"/>
  <c r="P45" i="46"/>
  <c r="V24" i="46"/>
  <c r="V37" i="46"/>
  <c r="P48" i="46"/>
  <c r="K46" i="46"/>
  <c r="L51" i="46"/>
  <c r="W24" i="46"/>
  <c r="X50" i="46"/>
  <c r="O40" i="46"/>
  <c r="U25" i="46"/>
  <c r="Q18" i="46"/>
  <c r="N35" i="46"/>
  <c r="R41" i="46"/>
  <c r="L38" i="46"/>
  <c r="T41" i="46"/>
  <c r="M28" i="46"/>
  <c r="X27" i="46"/>
  <c r="U18" i="46"/>
  <c r="P24" i="46"/>
  <c r="V20" i="46"/>
  <c r="U48" i="46"/>
  <c r="T37" i="46"/>
  <c r="M51" i="46"/>
  <c r="T49" i="46"/>
  <c r="S41" i="46"/>
  <c r="P23" i="46"/>
  <c r="W26" i="46"/>
  <c r="P50" i="46"/>
  <c r="U22" i="46"/>
  <c r="Y48" i="46"/>
  <c r="O44" i="46"/>
  <c r="R39" i="46"/>
  <c r="N26" i="46"/>
  <c r="U37" i="46"/>
  <c r="Q51" i="46"/>
  <c r="Y43" i="46"/>
  <c r="T47" i="46"/>
  <c r="P36" i="46"/>
  <c r="O46" i="46"/>
  <c r="V44" i="46"/>
  <c r="O17" i="46"/>
  <c r="M18" i="46"/>
  <c r="Y45" i="46"/>
  <c r="N31" i="46"/>
  <c r="L43" i="46"/>
  <c r="Q30" i="46"/>
  <c r="Q47" i="46"/>
  <c r="M20" i="46"/>
  <c r="L31" i="46"/>
  <c r="M44" i="46"/>
  <c r="W42" i="46"/>
  <c r="Q19" i="46"/>
  <c r="Y25" i="46"/>
  <c r="W50" i="46"/>
  <c r="O38" i="46"/>
  <c r="M38" i="46"/>
  <c r="L34" i="46"/>
  <c r="X23" i="46"/>
  <c r="U49" i="46"/>
  <c r="U51" i="46"/>
  <c r="O19" i="46"/>
  <c r="Y51" i="46"/>
  <c r="R30" i="46"/>
  <c r="Y31" i="46"/>
  <c r="Y44" i="46"/>
  <c r="N42" i="46"/>
  <c r="V23" i="46"/>
  <c r="U46" i="46"/>
  <c r="U26" i="46"/>
  <c r="O36" i="46"/>
  <c r="P52" i="46"/>
  <c r="M40" i="46"/>
  <c r="M50" i="46"/>
  <c r="T33" i="46"/>
  <c r="K45" i="46"/>
  <c r="Q23" i="46"/>
  <c r="R38" i="46"/>
  <c r="R22" i="46"/>
  <c r="P37" i="46"/>
  <c r="K28" i="46"/>
  <c r="W31" i="46"/>
  <c r="W51" i="46"/>
  <c r="O29" i="46"/>
  <c r="Y37" i="46"/>
  <c r="V40" i="46"/>
  <c r="N20" i="46"/>
  <c r="Y23" i="46"/>
  <c r="X47" i="46"/>
  <c r="V45" i="46"/>
  <c r="R44" i="46"/>
  <c r="R42" i="46"/>
  <c r="P26" i="46"/>
  <c r="N34" i="46"/>
  <c r="S38" i="46"/>
  <c r="S45" i="46"/>
  <c r="S19" i="46"/>
  <c r="S46" i="46"/>
  <c r="U23" i="46"/>
  <c r="V31" i="46"/>
  <c r="K21" i="46"/>
  <c r="X39" i="46"/>
  <c r="U27" i="46"/>
  <c r="L37" i="46"/>
  <c r="S49" i="46"/>
  <c r="Y38" i="46"/>
  <c r="W44" i="46"/>
  <c r="O48" i="46"/>
  <c r="S22" i="46"/>
  <c r="O33" i="46"/>
  <c r="N40" i="46"/>
  <c r="S25" i="46"/>
  <c r="K20" i="46"/>
  <c r="R49" i="46"/>
  <c r="L35" i="46"/>
  <c r="W18" i="46"/>
  <c r="X33" i="46"/>
  <c r="X48" i="46"/>
  <c r="M49" i="46"/>
  <c r="K42" i="46"/>
  <c r="N30" i="46"/>
  <c r="K18" i="46"/>
  <c r="Q24" i="46"/>
  <c r="U33" i="46"/>
  <c r="N23" i="46"/>
  <c r="Y18" i="46"/>
  <c r="V38" i="46"/>
  <c r="M42" i="46"/>
  <c r="M46" i="46"/>
  <c r="L49" i="46"/>
  <c r="W28" i="46"/>
  <c r="Y34" i="46"/>
  <c r="L36" i="46"/>
  <c r="Y26" i="46"/>
  <c r="R31" i="46"/>
  <c r="N46" i="46"/>
  <c r="X38" i="46"/>
  <c r="K39" i="46"/>
  <c r="W47" i="46"/>
  <c r="K48" i="46"/>
  <c r="S20" i="46"/>
  <c r="P49" i="46"/>
  <c r="N48" i="46"/>
  <c r="S29" i="46"/>
  <c r="M24" i="46"/>
  <c r="Y33" i="46"/>
  <c r="L33" i="46"/>
  <c r="S50" i="46"/>
  <c r="L27" i="46"/>
  <c r="M32" i="46"/>
  <c r="V32" i="46"/>
  <c r="Y29" i="46"/>
  <c r="U45" i="46"/>
  <c r="Y28" i="46"/>
  <c r="L21" i="46"/>
  <c r="K33" i="46"/>
  <c r="X31" i="46"/>
  <c r="S40" i="46"/>
  <c r="Y49" i="46"/>
  <c r="P27" i="46"/>
  <c r="R18" i="46"/>
  <c r="O32" i="46"/>
  <c r="L25" i="46"/>
  <c r="W21" i="46"/>
  <c r="O31" i="46"/>
  <c r="V19" i="46"/>
  <c r="M47" i="46"/>
  <c r="N52" i="46"/>
  <c r="Q17" i="46"/>
  <c r="U24" i="46"/>
  <c r="S52" i="46"/>
  <c r="T28" i="46"/>
  <c r="S34" i="46"/>
  <c r="V28" i="46"/>
  <c r="M34" i="46"/>
  <c r="T31" i="46"/>
  <c r="W45" i="46"/>
  <c r="K35" i="46"/>
  <c r="L47" i="46"/>
  <c r="K34" i="46"/>
  <c r="R32" i="46"/>
  <c r="O28" i="46"/>
  <c r="M43" i="46"/>
  <c r="U44" i="46"/>
  <c r="X37" i="46"/>
  <c r="R35" i="46"/>
  <c r="T17" i="46"/>
  <c r="X19" i="46"/>
  <c r="N24" i="46"/>
  <c r="S26" i="46"/>
  <c r="K24" i="46"/>
  <c r="K27" i="46"/>
  <c r="O26" i="46"/>
  <c r="R17" i="46"/>
  <c r="S18" i="46"/>
  <c r="K31" i="46"/>
  <c r="S42" i="46"/>
  <c r="O45" i="46"/>
  <c r="Q26" i="46"/>
  <c r="O51" i="46"/>
  <c r="T27" i="46"/>
  <c r="X30" i="46"/>
  <c r="N25" i="46"/>
  <c r="N28" i="46"/>
  <c r="M19" i="46"/>
  <c r="S17" i="46"/>
  <c r="R19" i="46"/>
  <c r="Y52" i="46"/>
  <c r="N50" i="46"/>
  <c r="Q44" i="46"/>
  <c r="U38" i="46"/>
  <c r="X24" i="46"/>
  <c r="T38" i="46"/>
  <c r="S36" i="46"/>
  <c r="P19" i="46"/>
  <c r="S44" i="46"/>
  <c r="Q29" i="46"/>
  <c r="L22" i="46"/>
  <c r="X41" i="46"/>
  <c r="U35" i="46"/>
  <c r="X43" i="46"/>
  <c r="X45" i="46"/>
  <c r="L44" i="46"/>
  <c r="U20" i="46"/>
  <c r="K52" i="46"/>
  <c r="X52" i="46"/>
  <c r="U21" i="46"/>
  <c r="W40" i="46"/>
  <c r="S48" i="46"/>
  <c r="O35" i="46"/>
  <c r="T39" i="46"/>
  <c r="V39" i="46"/>
  <c r="Q36" i="46"/>
  <c r="U36" i="46"/>
  <c r="R28" i="46"/>
  <c r="O21" i="46"/>
  <c r="T32" i="46"/>
  <c r="P28" i="46"/>
  <c r="Q31" i="46"/>
  <c r="U31" i="46"/>
  <c r="S51" i="46"/>
  <c r="K41" i="46"/>
  <c r="V22" i="46"/>
  <c r="W34" i="46"/>
  <c r="K49" i="46"/>
  <c r="U34" i="46"/>
  <c r="T51" i="46"/>
  <c r="T48" i="46"/>
  <c r="L50" i="46"/>
  <c r="K40" i="46"/>
  <c r="W37" i="46"/>
  <c r="Y36" i="46"/>
  <c r="L46" i="46"/>
  <c r="M52" i="46"/>
  <c r="Y27" i="46"/>
  <c r="N43" i="46"/>
  <c r="V52" i="46"/>
  <c r="M45" i="46"/>
  <c r="W33" i="46"/>
  <c r="W27" i="46"/>
  <c r="N18" i="46"/>
  <c r="V17" i="46"/>
  <c r="T21" i="46"/>
  <c r="W52" i="46"/>
  <c r="W20" i="46"/>
  <c r="P35" i="46"/>
  <c r="P34" i="46"/>
  <c r="Y22" i="46"/>
  <c r="V29" i="46"/>
  <c r="P46" i="46"/>
  <c r="K19" i="46"/>
  <c r="V43" i="46"/>
  <c r="S39" i="46"/>
  <c r="M35" i="46"/>
  <c r="T30" i="46"/>
  <c r="Q28" i="46"/>
  <c r="U39" i="46"/>
  <c r="S37" i="46"/>
  <c r="T20" i="46"/>
  <c r="Q42" i="46"/>
  <c r="W30" i="46"/>
  <c r="X22" i="46"/>
  <c r="P18" i="46"/>
  <c r="L18" i="46"/>
  <c r="N47" i="46"/>
  <c r="P41" i="46"/>
  <c r="M31" i="46"/>
  <c r="P33" i="46"/>
  <c r="O25" i="46"/>
  <c r="O52" i="46"/>
  <c r="S32" i="46"/>
  <c r="X29" i="46"/>
  <c r="P22" i="46"/>
  <c r="Y42" i="46"/>
  <c r="W41" i="46"/>
  <c r="T40" i="46"/>
  <c r="O42" i="46"/>
  <c r="M25" i="46"/>
  <c r="T19" i="46"/>
  <c r="O27" i="46"/>
  <c r="Q32" i="46"/>
  <c r="P29" i="46"/>
  <c r="Y21" i="46"/>
  <c r="P31" i="46"/>
  <c r="N29" i="46"/>
  <c r="T45" i="46"/>
  <c r="T42" i="46"/>
  <c r="W39" i="46"/>
  <c r="M26" i="46"/>
  <c r="S31" i="46"/>
  <c r="P42" i="46"/>
  <c r="X17" i="46"/>
  <c r="M36" i="46"/>
  <c r="T26" i="46"/>
  <c r="O47" i="46"/>
  <c r="T44" i="46"/>
  <c r="T22" i="46"/>
  <c r="Q35" i="46"/>
  <c r="P21" i="46"/>
  <c r="Q39" i="46"/>
  <c r="L39" i="46"/>
  <c r="N27" i="46"/>
  <c r="V21" i="46"/>
  <c r="T23" i="46"/>
  <c r="L26" i="46"/>
  <c r="K38" i="46"/>
  <c r="V49" i="46"/>
  <c r="P44" i="46"/>
  <c r="W17" i="46"/>
  <c r="O18" i="46"/>
  <c r="T35" i="46"/>
  <c r="S33" i="46"/>
  <c r="P30" i="46"/>
  <c r="U42" i="46"/>
  <c r="W49" i="46"/>
  <c r="Q22" i="46"/>
  <c r="W35" i="46"/>
  <c r="M22" i="46"/>
  <c r="X26" i="46"/>
  <c r="R52" i="46"/>
  <c r="R46" i="46"/>
  <c r="K17" i="46"/>
  <c r="S21" i="46"/>
  <c r="X44" i="46"/>
  <c r="K43" i="46"/>
  <c r="W25" i="46"/>
  <c r="K44" i="46"/>
  <c r="Q38" i="46"/>
  <c r="M23" i="46"/>
  <c r="V27" i="46"/>
  <c r="P20" i="46"/>
  <c r="Y19" i="46"/>
  <c r="O34" i="46"/>
  <c r="M41" i="46"/>
  <c r="R23" i="46"/>
  <c r="O43" i="46"/>
  <c r="T34" i="46"/>
  <c r="O39" i="46"/>
  <c r="L19" i="46"/>
  <c r="W48" i="46"/>
  <c r="W23" i="46"/>
  <c r="Y50" i="46"/>
  <c r="R21" i="46"/>
  <c r="V51" i="46"/>
  <c r="X25" i="46"/>
  <c r="X28" i="46"/>
  <c r="O37" i="46"/>
  <c r="O50" i="46"/>
  <c r="L23" i="46"/>
  <c r="M33" i="46"/>
  <c r="Q40" i="46"/>
  <c r="V35" i="46"/>
  <c r="V50" i="46"/>
  <c r="U50" i="46"/>
  <c r="Q52" i="46"/>
  <c r="S43" i="46"/>
  <c r="U19" i="46"/>
  <c r="U28" i="46"/>
  <c r="M30" i="46"/>
  <c r="R47" i="46"/>
  <c r="S35" i="46"/>
  <c r="T29" i="46"/>
  <c r="M27" i="46"/>
  <c r="P47" i="46"/>
  <c r="T25" i="46"/>
  <c r="X35" i="46"/>
  <c r="Q20" i="46"/>
  <c r="M39" i="46"/>
  <c r="R51" i="46"/>
  <c r="G30" i="46"/>
  <c r="G36" i="46"/>
  <c r="G22" i="46"/>
  <c r="H25" i="46"/>
  <c r="F43" i="46"/>
  <c r="G39" i="46"/>
  <c r="H23" i="46"/>
  <c r="H18" i="46"/>
  <c r="F31" i="46"/>
  <c r="F41" i="46"/>
  <c r="H50" i="46"/>
  <c r="G51" i="46"/>
  <c r="H24" i="46"/>
  <c r="H31" i="46"/>
  <c r="F44" i="46"/>
  <c r="H32" i="46"/>
  <c r="H28" i="46"/>
  <c r="G34" i="46"/>
  <c r="H47" i="46"/>
  <c r="G44" i="46"/>
  <c r="H33" i="46"/>
  <c r="F17" i="46"/>
  <c r="H21" i="46"/>
  <c r="G40" i="46"/>
  <c r="H17" i="46"/>
  <c r="G18" i="46"/>
  <c r="F34" i="46"/>
  <c r="G41" i="46"/>
  <c r="F25" i="46"/>
  <c r="G23" i="46"/>
  <c r="H41" i="46"/>
  <c r="F40" i="46"/>
  <c r="H22" i="46"/>
  <c r="H27" i="46"/>
  <c r="H29" i="46"/>
  <c r="G49" i="46"/>
  <c r="G43" i="46"/>
  <c r="F32" i="46"/>
  <c r="H46" i="46"/>
  <c r="F47" i="46"/>
  <c r="F18" i="46"/>
  <c r="G25" i="46"/>
  <c r="H44" i="46"/>
  <c r="F39" i="46"/>
  <c r="F19" i="46"/>
  <c r="H52" i="46"/>
  <c r="H45" i="46"/>
  <c r="G45" i="46"/>
  <c r="H40" i="46"/>
  <c r="G29" i="46"/>
  <c r="H36" i="46"/>
  <c r="F33" i="46"/>
  <c r="G48" i="46"/>
  <c r="G32" i="46"/>
  <c r="G27" i="46"/>
  <c r="F24" i="46"/>
  <c r="G35" i="46"/>
  <c r="F27" i="46"/>
  <c r="H37" i="46"/>
  <c r="F35" i="46"/>
  <c r="F26" i="46"/>
  <c r="G42" i="46"/>
  <c r="H35" i="46"/>
  <c r="G20" i="46"/>
  <c r="G28" i="46"/>
  <c r="F48" i="46"/>
  <c r="F46" i="46"/>
  <c r="H49" i="46"/>
  <c r="G37" i="46"/>
  <c r="F23" i="46"/>
  <c r="G19" i="46"/>
  <c r="G17" i="46"/>
  <c r="H39" i="46"/>
  <c r="F50" i="46"/>
  <c r="H30" i="46"/>
  <c r="F37" i="46"/>
  <c r="G31" i="46"/>
  <c r="F21" i="46"/>
  <c r="G21" i="46"/>
  <c r="H51" i="46"/>
  <c r="F29" i="46"/>
  <c r="F52" i="46"/>
  <c r="G26" i="46"/>
  <c r="F30" i="46"/>
  <c r="F51" i="46"/>
  <c r="G24" i="46"/>
  <c r="F20" i="46"/>
  <c r="F42" i="46"/>
  <c r="H42" i="46"/>
  <c r="F38" i="46"/>
  <c r="H43" i="46"/>
  <c r="G33" i="46"/>
  <c r="F49" i="46"/>
  <c r="H20" i="46"/>
  <c r="H48" i="46"/>
  <c r="H34" i="46"/>
  <c r="G46" i="46"/>
  <c r="G38" i="46"/>
  <c r="H26" i="46"/>
  <c r="G47" i="46"/>
  <c r="H19" i="46"/>
  <c r="F36" i="46"/>
  <c r="F22" i="46"/>
  <c r="F45" i="46"/>
  <c r="G52" i="46"/>
  <c r="H38" i="46"/>
  <c r="F28" i="46"/>
  <c r="G50" i="46"/>
  <c r="N17" i="40"/>
  <c r="V17" i="40"/>
  <c r="O18" i="40"/>
  <c r="W18" i="40"/>
  <c r="P19" i="40"/>
  <c r="X19" i="40"/>
  <c r="Q20" i="40"/>
  <c r="Y20" i="40"/>
  <c r="R21" i="40"/>
  <c r="K22" i="40"/>
  <c r="S22" i="40"/>
  <c r="L23" i="40"/>
  <c r="T23" i="40"/>
  <c r="M24" i="40"/>
  <c r="U24" i="40"/>
  <c r="N25" i="40"/>
  <c r="V25" i="40"/>
  <c r="S17" i="40"/>
  <c r="M18" i="40"/>
  <c r="V18" i="40"/>
  <c r="Q19" i="40"/>
  <c r="K20" i="40"/>
  <c r="T20" i="40"/>
  <c r="N21" i="40"/>
  <c r="W21" i="40"/>
  <c r="Q22" i="40"/>
  <c r="K23" i="40"/>
  <c r="U23" i="40"/>
  <c r="O24" i="40"/>
  <c r="X24" i="40"/>
  <c r="R25" i="40"/>
  <c r="L26" i="40"/>
  <c r="T26" i="40"/>
  <c r="M27" i="40"/>
  <c r="U27" i="40"/>
  <c r="N28" i="40"/>
  <c r="V28" i="40"/>
  <c r="O29" i="40"/>
  <c r="W29" i="40"/>
  <c r="P30" i="40"/>
  <c r="X30" i="40"/>
  <c r="Q31" i="40"/>
  <c r="K17" i="40"/>
  <c r="T17" i="40"/>
  <c r="N18" i="40"/>
  <c r="X18" i="40"/>
  <c r="R19" i="40"/>
  <c r="L20" i="40"/>
  <c r="U20" i="40"/>
  <c r="O21" i="40"/>
  <c r="X21" i="40"/>
  <c r="R22" i="40"/>
  <c r="M23" i="40"/>
  <c r="V23" i="40"/>
  <c r="P24" i="40"/>
  <c r="Y24" i="40"/>
  <c r="S25" i="40"/>
  <c r="M26" i="40"/>
  <c r="U26" i="40"/>
  <c r="N27" i="40"/>
  <c r="V27" i="40"/>
  <c r="O28" i="40"/>
  <c r="W28" i="40"/>
  <c r="P29" i="40"/>
  <c r="X29" i="40"/>
  <c r="Q30" i="40"/>
  <c r="Y30" i="40"/>
  <c r="R31" i="40"/>
  <c r="K32" i="40"/>
  <c r="S32" i="40"/>
  <c r="L33" i="40"/>
  <c r="T33" i="40"/>
  <c r="M34" i="40"/>
  <c r="U34" i="40"/>
  <c r="N35" i="40"/>
  <c r="V35" i="40"/>
  <c r="O36" i="40"/>
  <c r="W36" i="40"/>
  <c r="P37" i="40"/>
  <c r="X37" i="40"/>
  <c r="Q38" i="40"/>
  <c r="Y38" i="40"/>
  <c r="R39" i="40"/>
  <c r="K40" i="40"/>
  <c r="S40" i="40"/>
  <c r="L41" i="40"/>
  <c r="T41" i="40"/>
  <c r="M42" i="40"/>
  <c r="U42" i="40"/>
  <c r="N43" i="40"/>
  <c r="V43" i="40"/>
  <c r="O44" i="40"/>
  <c r="W44" i="40"/>
  <c r="P45" i="40"/>
  <c r="X45" i="40"/>
  <c r="Q46" i="40"/>
  <c r="Y46" i="40"/>
  <c r="R47" i="40"/>
  <c r="K48" i="40"/>
  <c r="S48" i="40"/>
  <c r="L49" i="40"/>
  <c r="T49" i="40"/>
  <c r="M50" i="40"/>
  <c r="U50" i="40"/>
  <c r="N51" i="40"/>
  <c r="V51" i="40"/>
  <c r="O52" i="40"/>
  <c r="W52" i="40"/>
  <c r="L17" i="40"/>
  <c r="U17" i="40"/>
  <c r="P18" i="40"/>
  <c r="Y18" i="40"/>
  <c r="S19" i="40"/>
  <c r="M20" i="40"/>
  <c r="V20" i="40"/>
  <c r="P21" i="40"/>
  <c r="Y21" i="40"/>
  <c r="T22" i="40"/>
  <c r="N23" i="40"/>
  <c r="W23" i="40"/>
  <c r="Q24" i="40"/>
  <c r="K25" i="40"/>
  <c r="T25" i="40"/>
  <c r="N26" i="40"/>
  <c r="V26" i="40"/>
  <c r="O27" i="40"/>
  <c r="W27" i="40"/>
  <c r="P28" i="40"/>
  <c r="X28" i="40"/>
  <c r="Q29" i="40"/>
  <c r="Y29" i="40"/>
  <c r="O17" i="40"/>
  <c r="L18" i="40"/>
  <c r="M19" i="40"/>
  <c r="N20" i="40"/>
  <c r="L21" i="40"/>
  <c r="M22" i="40"/>
  <c r="Y22" i="40"/>
  <c r="K24" i="40"/>
  <c r="L25" i="40"/>
  <c r="Y25" i="40"/>
  <c r="X26" i="40"/>
  <c r="T27" i="40"/>
  <c r="S28" i="40"/>
  <c r="R29" i="40"/>
  <c r="N30" i="40"/>
  <c r="K31" i="40"/>
  <c r="U31" i="40"/>
  <c r="O32" i="40"/>
  <c r="X32" i="40"/>
  <c r="R33" i="40"/>
  <c r="L34" i="40"/>
  <c r="V34" i="40"/>
  <c r="P35" i="40"/>
  <c r="Y35" i="40"/>
  <c r="S36" i="40"/>
  <c r="M37" i="40"/>
  <c r="V37" i="40"/>
  <c r="P38" i="40"/>
  <c r="K39" i="40"/>
  <c r="T39" i="40"/>
  <c r="N40" i="40"/>
  <c r="W40" i="40"/>
  <c r="Q41" i="40"/>
  <c r="K42" i="40"/>
  <c r="T42" i="40"/>
  <c r="O43" i="40"/>
  <c r="X43" i="40"/>
  <c r="R44" i="40"/>
  <c r="L45" i="40"/>
  <c r="U45" i="40"/>
  <c r="O46" i="40"/>
  <c r="X46" i="40"/>
  <c r="S47" i="40"/>
  <c r="M48" i="40"/>
  <c r="V48" i="40"/>
  <c r="P49" i="40"/>
  <c r="Y49" i="40"/>
  <c r="S50" i="40"/>
  <c r="M51" i="40"/>
  <c r="W51" i="40"/>
  <c r="Q52" i="40"/>
  <c r="P17" i="40"/>
  <c r="Q18" i="40"/>
  <c r="N19" i="40"/>
  <c r="O20" i="40"/>
  <c r="M21" i="40"/>
  <c r="N22" i="40"/>
  <c r="O23" i="40"/>
  <c r="L24" i="40"/>
  <c r="M25" i="40"/>
  <c r="K26" i="40"/>
  <c r="Y26" i="40"/>
  <c r="X27" i="40"/>
  <c r="T28" i="40"/>
  <c r="S29" i="40"/>
  <c r="O30" i="40"/>
  <c r="L31" i="40"/>
  <c r="V31" i="40"/>
  <c r="P32" i="40"/>
  <c r="Y32" i="40"/>
  <c r="S33" i="40"/>
  <c r="N34" i="40"/>
  <c r="W34" i="40"/>
  <c r="Q35" i="40"/>
  <c r="K36" i="40"/>
  <c r="T36" i="40"/>
  <c r="N37" i="40"/>
  <c r="W37" i="40"/>
  <c r="R38" i="40"/>
  <c r="L39" i="40"/>
  <c r="U39" i="40"/>
  <c r="O40" i="40"/>
  <c r="X40" i="40"/>
  <c r="R41" i="40"/>
  <c r="L42" i="40"/>
  <c r="V42" i="40"/>
  <c r="P43" i="40"/>
  <c r="Y43" i="40"/>
  <c r="S44" i="40"/>
  <c r="M45" i="40"/>
  <c r="V45" i="40"/>
  <c r="P46" i="40"/>
  <c r="K47" i="40"/>
  <c r="T47" i="40"/>
  <c r="N48" i="40"/>
  <c r="W48" i="40"/>
  <c r="Q49" i="40"/>
  <c r="K50" i="40"/>
  <c r="T50" i="40"/>
  <c r="O51" i="40"/>
  <c r="X51" i="40"/>
  <c r="R52" i="40"/>
  <c r="R17" i="40"/>
  <c r="S18" i="40"/>
  <c r="T19" i="40"/>
  <c r="R20" i="40"/>
  <c r="S21" i="40"/>
  <c r="P22" i="40"/>
  <c r="Q23" i="40"/>
  <c r="R24" i="40"/>
  <c r="P25" i="40"/>
  <c r="P26" i="40"/>
  <c r="L27" i="40"/>
  <c r="K28" i="40"/>
  <c r="Y28" i="40"/>
  <c r="U29" i="40"/>
  <c r="S30" i="40"/>
  <c r="N31" i="40"/>
  <c r="X31" i="40"/>
  <c r="R32" i="40"/>
  <c r="M33" i="40"/>
  <c r="V33" i="40"/>
  <c r="P34" i="40"/>
  <c r="Y34" i="40"/>
  <c r="S35" i="40"/>
  <c r="M36" i="40"/>
  <c r="V36" i="40"/>
  <c r="Q37" i="40"/>
  <c r="K38" i="40"/>
  <c r="T38" i="40"/>
  <c r="N39" i="40"/>
  <c r="W39" i="40"/>
  <c r="Q40" i="40"/>
  <c r="K41" i="40"/>
  <c r="U41" i="40"/>
  <c r="O42" i="40"/>
  <c r="X42" i="40"/>
  <c r="R43" i="40"/>
  <c r="L44" i="40"/>
  <c r="U44" i="40"/>
  <c r="O45" i="40"/>
  <c r="Y45" i="40"/>
  <c r="S46" i="40"/>
  <c r="M47" i="40"/>
  <c r="V47" i="40"/>
  <c r="P48" i="40"/>
  <c r="Y48" i="40"/>
  <c r="S49" i="40"/>
  <c r="N50" i="40"/>
  <c r="W50" i="40"/>
  <c r="Q17" i="40"/>
  <c r="K19" i="40"/>
  <c r="S20" i="40"/>
  <c r="L22" i="40"/>
  <c r="S23" i="40"/>
  <c r="O25" i="40"/>
  <c r="S26" i="40"/>
  <c r="L28" i="40"/>
  <c r="N29" i="40"/>
  <c r="U30" i="40"/>
  <c r="W31" i="40"/>
  <c r="V32" i="40"/>
  <c r="W33" i="40"/>
  <c r="T34" i="40"/>
  <c r="U35" i="40"/>
  <c r="U36" i="40"/>
  <c r="T37" i="40"/>
  <c r="U38" i="40"/>
  <c r="S39" i="40"/>
  <c r="T40" i="40"/>
  <c r="S41" i="40"/>
  <c r="R42" i="40"/>
  <c r="S43" i="40"/>
  <c r="Q44" i="40"/>
  <c r="R45" i="40"/>
  <c r="R46" i="40"/>
  <c r="P47" i="40"/>
  <c r="Q48" i="40"/>
  <c r="O49" i="40"/>
  <c r="P50" i="40"/>
  <c r="P51" i="40"/>
  <c r="L52" i="40"/>
  <c r="X52" i="40"/>
  <c r="W17" i="40"/>
  <c r="L19" i="40"/>
  <c r="W20" i="40"/>
  <c r="O22" i="40"/>
  <c r="X23" i="40"/>
  <c r="Q25" i="40"/>
  <c r="W26" i="40"/>
  <c r="M28" i="40"/>
  <c r="T29" i="40"/>
  <c r="V30" i="40"/>
  <c r="Y31" i="40"/>
  <c r="W32" i="40"/>
  <c r="X33" i="40"/>
  <c r="X34" i="40"/>
  <c r="W35" i="40"/>
  <c r="X36" i="40"/>
  <c r="U37" i="40"/>
  <c r="V38" i="40"/>
  <c r="V39" i="40"/>
  <c r="U40" i="40"/>
  <c r="V41" i="40"/>
  <c r="S42" i="40"/>
  <c r="T43" i="40"/>
  <c r="T44" i="40"/>
  <c r="S45" i="40"/>
  <c r="T46" i="40"/>
  <c r="Q47" i="40"/>
  <c r="R48" i="40"/>
  <c r="R49" i="40"/>
  <c r="Q50" i="40"/>
  <c r="Q51" i="40"/>
  <c r="M52" i="40"/>
  <c r="Y52" i="40"/>
  <c r="X17" i="40"/>
  <c r="O19" i="40"/>
  <c r="X20" i="40"/>
  <c r="U22" i="40"/>
  <c r="Y23" i="40"/>
  <c r="U25" i="40"/>
  <c r="K27" i="40"/>
  <c r="Q28" i="40"/>
  <c r="V29" i="40"/>
  <c r="W30" i="40"/>
  <c r="L32" i="40"/>
  <c r="K33" i="40"/>
  <c r="Y33" i="40"/>
  <c r="K35" i="40"/>
  <c r="X35" i="40"/>
  <c r="Y36" i="40"/>
  <c r="Y37" i="40"/>
  <c r="W38" i="40"/>
  <c r="X39" i="40"/>
  <c r="V40" i="40"/>
  <c r="W41" i="40"/>
  <c r="W42" i="40"/>
  <c r="U43" i="40"/>
  <c r="V44" i="40"/>
  <c r="T45" i="40"/>
  <c r="U46" i="40"/>
  <c r="U47" i="40"/>
  <c r="T48" i="40"/>
  <c r="U49" i="40"/>
  <c r="R50" i="40"/>
  <c r="R51" i="40"/>
  <c r="N52" i="40"/>
  <c r="Y17" i="40"/>
  <c r="U19" i="40"/>
  <c r="K21" i="40"/>
  <c r="V22" i="40"/>
  <c r="N24" i="40"/>
  <c r="W25" i="40"/>
  <c r="P27" i="40"/>
  <c r="R28" i="40"/>
  <c r="K30" i="40"/>
  <c r="M31" i="40"/>
  <c r="M32" i="40"/>
  <c r="N33" i="40"/>
  <c r="K34" i="40"/>
  <c r="L35" i="40"/>
  <c r="L36" i="40"/>
  <c r="K37" i="40"/>
  <c r="L38" i="40"/>
  <c r="X38" i="40"/>
  <c r="Y39" i="40"/>
  <c r="Y40" i="40"/>
  <c r="X41" i="40"/>
  <c r="Y42" i="40"/>
  <c r="W43" i="40"/>
  <c r="X44" i="40"/>
  <c r="W45" i="40"/>
  <c r="V46" i="40"/>
  <c r="W47" i="40"/>
  <c r="U48" i="40"/>
  <c r="V49" i="40"/>
  <c r="V50" i="40"/>
  <c r="S51" i="40"/>
  <c r="P52" i="40"/>
  <c r="V19" i="40"/>
  <c r="W22" i="40"/>
  <c r="X25" i="40"/>
  <c r="U28" i="40"/>
  <c r="O31" i="40"/>
  <c r="O33" i="40"/>
  <c r="M35" i="40"/>
  <c r="L37" i="40"/>
  <c r="M39" i="40"/>
  <c r="M41" i="40"/>
  <c r="K43" i="40"/>
  <c r="Y44" i="40"/>
  <c r="W46" i="40"/>
  <c r="X48" i="40"/>
  <c r="X50" i="40"/>
  <c r="S52" i="40"/>
  <c r="W19" i="40"/>
  <c r="X22" i="40"/>
  <c r="O26" i="40"/>
  <c r="K29" i="40"/>
  <c r="P31" i="40"/>
  <c r="P33" i="40"/>
  <c r="O35" i="40"/>
  <c r="O37" i="40"/>
  <c r="O39" i="40"/>
  <c r="N41" i="40"/>
  <c r="L43" i="40"/>
  <c r="K45" i="40"/>
  <c r="L47" i="40"/>
  <c r="K49" i="40"/>
  <c r="Y50" i="40"/>
  <c r="T52" i="40"/>
  <c r="T21" i="40"/>
  <c r="R27" i="40"/>
  <c r="Q32" i="40"/>
  <c r="P36" i="40"/>
  <c r="M40" i="40"/>
  <c r="M44" i="40"/>
  <c r="Y47" i="40"/>
  <c r="U51" i="40"/>
  <c r="T18" i="40"/>
  <c r="V24" i="40"/>
  <c r="R30" i="40"/>
  <c r="R34" i="40"/>
  <c r="O38" i="40"/>
  <c r="P42" i="40"/>
  <c r="M46" i="40"/>
  <c r="L50" i="40"/>
  <c r="Y19" i="40"/>
  <c r="P23" i="40"/>
  <c r="Q26" i="40"/>
  <c r="L29" i="40"/>
  <c r="S31" i="40"/>
  <c r="Q33" i="40"/>
  <c r="R35" i="40"/>
  <c r="R37" i="40"/>
  <c r="P39" i="40"/>
  <c r="O41" i="40"/>
  <c r="M43" i="40"/>
  <c r="N45" i="40"/>
  <c r="N47" i="40"/>
  <c r="M49" i="40"/>
  <c r="K51" i="40"/>
  <c r="U52" i="40"/>
  <c r="M17" i="40"/>
  <c r="P20" i="40"/>
  <c r="R23" i="40"/>
  <c r="R26" i="40"/>
  <c r="M29" i="40"/>
  <c r="T31" i="40"/>
  <c r="U33" i="40"/>
  <c r="T35" i="40"/>
  <c r="S37" i="40"/>
  <c r="Q39" i="40"/>
  <c r="P41" i="40"/>
  <c r="Q43" i="40"/>
  <c r="Q45" i="40"/>
  <c r="O47" i="40"/>
  <c r="N49" i="40"/>
  <c r="L51" i="40"/>
  <c r="V52" i="40"/>
  <c r="K18" i="40"/>
  <c r="Q21" i="40"/>
  <c r="S24" i="40"/>
  <c r="Q27" i="40"/>
  <c r="L30" i="40"/>
  <c r="N32" i="40"/>
  <c r="O34" i="40"/>
  <c r="N36" i="40"/>
  <c r="M38" i="40"/>
  <c r="L40" i="40"/>
  <c r="Y41" i="40"/>
  <c r="K44" i="40"/>
  <c r="K46" i="40"/>
  <c r="X47" i="40"/>
  <c r="W49" i="40"/>
  <c r="T51" i="40"/>
  <c r="R18" i="40"/>
  <c r="T24" i="40"/>
  <c r="M30" i="40"/>
  <c r="Q34" i="40"/>
  <c r="N38" i="40"/>
  <c r="N42" i="40"/>
  <c r="L46" i="40"/>
  <c r="X49" i="40"/>
  <c r="U21" i="40"/>
  <c r="S27" i="40"/>
  <c r="T32" i="40"/>
  <c r="Q36" i="40"/>
  <c r="P40" i="40"/>
  <c r="N44" i="40"/>
  <c r="L48" i="40"/>
  <c r="Y51" i="40"/>
  <c r="R36" i="40"/>
  <c r="K52" i="40"/>
  <c r="U18" i="40"/>
  <c r="S38" i="40"/>
  <c r="V21" i="40"/>
  <c r="R40" i="40"/>
  <c r="W24" i="40"/>
  <c r="Q42" i="40"/>
  <c r="Y27" i="40"/>
  <c r="P44" i="40"/>
  <c r="T30" i="40"/>
  <c r="N46" i="40"/>
  <c r="U32" i="40"/>
  <c r="O48" i="40"/>
  <c r="S34" i="40"/>
  <c r="O50" i="40"/>
  <c r="H18" i="40"/>
  <c r="G21" i="40"/>
  <c r="F24" i="40"/>
  <c r="H26" i="40"/>
  <c r="G29" i="40"/>
  <c r="F32" i="40"/>
  <c r="H34" i="40"/>
  <c r="G37" i="40"/>
  <c r="F40" i="40"/>
  <c r="H42" i="40"/>
  <c r="G45" i="40"/>
  <c r="F48" i="40"/>
  <c r="H50" i="40"/>
  <c r="F18" i="40"/>
  <c r="F21" i="40"/>
  <c r="G24" i="40"/>
  <c r="G27" i="40"/>
  <c r="G30" i="40"/>
  <c r="G33" i="40"/>
  <c r="G36" i="40"/>
  <c r="G39" i="40"/>
  <c r="G42" i="40"/>
  <c r="H45" i="40"/>
  <c r="H48" i="40"/>
  <c r="H51" i="40"/>
  <c r="G18" i="40"/>
  <c r="H21" i="40"/>
  <c r="H24" i="40"/>
  <c r="H27" i="40"/>
  <c r="H30" i="40"/>
  <c r="H33" i="40"/>
  <c r="H36" i="40"/>
  <c r="H39" i="40"/>
  <c r="F43" i="40"/>
  <c r="F46" i="40"/>
  <c r="F49" i="40"/>
  <c r="F52" i="40"/>
  <c r="F19" i="40"/>
  <c r="F22" i="40"/>
  <c r="F25" i="40"/>
  <c r="F28" i="40"/>
  <c r="F31" i="40"/>
  <c r="F34" i="40"/>
  <c r="F37" i="40"/>
  <c r="G40" i="40"/>
  <c r="G43" i="40"/>
  <c r="G46" i="40"/>
  <c r="G49" i="40"/>
  <c r="G52" i="40"/>
  <c r="G19" i="40"/>
  <c r="G22" i="40"/>
  <c r="G25" i="40"/>
  <c r="G28" i="40"/>
  <c r="G31" i="40"/>
  <c r="G34" i="40"/>
  <c r="H37" i="40"/>
  <c r="H40" i="40"/>
  <c r="H43" i="40"/>
  <c r="H46" i="40"/>
  <c r="H49" i="40"/>
  <c r="H52" i="40"/>
  <c r="H22" i="40"/>
  <c r="H28" i="40"/>
  <c r="F35" i="40"/>
  <c r="F41" i="40"/>
  <c r="F47" i="40"/>
  <c r="F17" i="40"/>
  <c r="F23" i="40"/>
  <c r="F29" i="40"/>
  <c r="G35" i="40"/>
  <c r="G41" i="40"/>
  <c r="G47" i="40"/>
  <c r="G32" i="40"/>
  <c r="G44" i="40"/>
  <c r="H32" i="40"/>
  <c r="F51" i="40"/>
  <c r="G17" i="40"/>
  <c r="G23" i="40"/>
  <c r="H29" i="40"/>
  <c r="H35" i="40"/>
  <c r="H41" i="40"/>
  <c r="H47" i="40"/>
  <c r="H17" i="40"/>
  <c r="H23" i="40"/>
  <c r="F30" i="40"/>
  <c r="F36" i="40"/>
  <c r="F42" i="40"/>
  <c r="G48" i="40"/>
  <c r="H19" i="40"/>
  <c r="H25" i="40"/>
  <c r="H31" i="40"/>
  <c r="F38" i="40"/>
  <c r="F44" i="40"/>
  <c r="F50" i="40"/>
  <c r="F20" i="40"/>
  <c r="F26" i="40"/>
  <c r="G38" i="40"/>
  <c r="G50" i="40"/>
  <c r="G20" i="40"/>
  <c r="G26" i="40"/>
  <c r="H38" i="40"/>
  <c r="H44" i="40"/>
  <c r="F27" i="40"/>
  <c r="F33" i="40"/>
  <c r="F39" i="40"/>
  <c r="F45" i="40"/>
  <c r="G51" i="40"/>
  <c r="H20" i="40"/>
  <c r="B11" i="44"/>
  <c r="B11" i="45"/>
  <c r="B11" i="42"/>
  <c r="B11" i="36"/>
  <c r="C6" i="9"/>
  <c r="M21" i="7"/>
  <c r="M16" i="7"/>
  <c r="M11" i="7"/>
  <c r="M5" i="7"/>
  <c r="I19" i="7"/>
  <c r="I24" i="7"/>
  <c r="E27" i="7"/>
  <c r="E20" i="7"/>
  <c r="E12" i="7"/>
  <c r="O9" i="46"/>
  <c r="M9" i="46"/>
  <c r="O9" i="40"/>
  <c r="O11" i="40"/>
  <c r="D11" i="44"/>
  <c r="C11" i="45"/>
  <c r="O7" i="40"/>
  <c r="E6" i="9" a="1"/>
  <c r="E11" i="44"/>
  <c r="C11" i="44"/>
  <c r="D25" i="43" a="1"/>
  <c r="O8" i="40"/>
  <c r="B12" i="44"/>
  <c r="C12" i="44"/>
  <c r="B12" i="45"/>
  <c r="B13" i="45" s="1"/>
  <c r="E5" i="13" a="1"/>
  <c r="E30" i="13" a="1"/>
  <c r="O12" i="40"/>
  <c r="O13" i="40"/>
  <c r="O6" i="40"/>
  <c r="C12" i="45"/>
  <c r="D12" i="44"/>
  <c r="O10" i="40"/>
  <c r="B12" i="42"/>
  <c r="C12" i="42" s="1"/>
  <c r="C11" i="42"/>
  <c r="E11" i="36"/>
  <c r="B12" i="36"/>
  <c r="C11" i="36"/>
  <c r="D12" i="36"/>
  <c r="D11" i="36"/>
  <c r="E12" i="36"/>
  <c r="B13" i="36"/>
  <c r="D25" i="41" a="1"/>
  <c r="I14" i="7"/>
  <c r="D13" i="36"/>
  <c r="B14" i="36"/>
  <c r="C13" i="36"/>
  <c r="E13" i="36"/>
  <c r="E14" i="36"/>
  <c r="C14" i="36"/>
  <c r="D14" i="36"/>
  <c r="B13" i="44"/>
  <c r="E12" i="44"/>
  <c r="B14" i="45"/>
  <c r="C13" i="45"/>
  <c r="E13" i="44"/>
  <c r="B14" i="44"/>
  <c r="C13" i="44"/>
  <c r="D13" i="44"/>
  <c r="D14" i="44"/>
  <c r="C14" i="44"/>
  <c r="E14" i="44"/>
  <c r="D26" i="41" l="1"/>
  <c r="D25" i="41"/>
  <c r="D29" i="41" s="1"/>
  <c r="D28" i="41"/>
  <c r="D27" i="41"/>
  <c r="D26" i="43"/>
  <c r="D28" i="43"/>
  <c r="D25" i="43"/>
  <c r="D29" i="43" s="1"/>
  <c r="D27" i="43"/>
  <c r="F30" i="13"/>
  <c r="G31" i="13"/>
  <c r="H32" i="13"/>
  <c r="I33" i="13"/>
  <c r="J34" i="13"/>
  <c r="K35" i="13"/>
  <c r="E37" i="13"/>
  <c r="F38" i="13"/>
  <c r="G39" i="13"/>
  <c r="H40" i="13"/>
  <c r="I41" i="13"/>
  <c r="J42" i="13"/>
  <c r="K43" i="13"/>
  <c r="E45" i="13"/>
  <c r="F46" i="13"/>
  <c r="G47" i="13"/>
  <c r="H48" i="13"/>
  <c r="I49" i="13"/>
  <c r="J50" i="13"/>
  <c r="K51" i="13"/>
  <c r="G30" i="13"/>
  <c r="H31" i="13"/>
  <c r="I32" i="13"/>
  <c r="K34" i="13"/>
  <c r="E36" i="13"/>
  <c r="F37" i="13"/>
  <c r="H39" i="13"/>
  <c r="I40" i="13"/>
  <c r="J41" i="13"/>
  <c r="E44" i="13"/>
  <c r="F45" i="13"/>
  <c r="G46" i="13"/>
  <c r="I48" i="13"/>
  <c r="J49" i="13"/>
  <c r="K50" i="13"/>
  <c r="J33" i="13"/>
  <c r="G38" i="13"/>
  <c r="K42" i="13"/>
  <c r="H47" i="13"/>
  <c r="H30" i="13"/>
  <c r="I31" i="13"/>
  <c r="J32" i="13"/>
  <c r="K33" i="13"/>
  <c r="E35" i="13"/>
  <c r="F36" i="13"/>
  <c r="G37" i="13"/>
  <c r="H38" i="13"/>
  <c r="I39" i="13"/>
  <c r="J40" i="13"/>
  <c r="K41" i="13"/>
  <c r="E43" i="13"/>
  <c r="F44" i="13"/>
  <c r="G45" i="13"/>
  <c r="H46" i="13"/>
  <c r="I47" i="13"/>
  <c r="J48" i="13"/>
  <c r="K49" i="13"/>
  <c r="E51" i="13"/>
  <c r="J30" i="13"/>
  <c r="K31" i="13"/>
  <c r="E33" i="13"/>
  <c r="F34" i="13"/>
  <c r="G35" i="13"/>
  <c r="H36" i="13"/>
  <c r="I37" i="13"/>
  <c r="J38" i="13"/>
  <c r="K39" i="13"/>
  <c r="E41" i="13"/>
  <c r="F42" i="13"/>
  <c r="G43" i="13"/>
  <c r="H44" i="13"/>
  <c r="I45" i="13"/>
  <c r="J46" i="13"/>
  <c r="K47" i="13"/>
  <c r="E49" i="13"/>
  <c r="F50" i="13"/>
  <c r="G51" i="13"/>
  <c r="E32" i="13"/>
  <c r="G34" i="13"/>
  <c r="I36" i="13"/>
  <c r="K38" i="13"/>
  <c r="F41" i="13"/>
  <c r="H43" i="13"/>
  <c r="J45" i="13"/>
  <c r="E48" i="13"/>
  <c r="G50" i="13"/>
  <c r="F32" i="13"/>
  <c r="H34" i="13"/>
  <c r="E39" i="13"/>
  <c r="G41" i="13"/>
  <c r="I43" i="13"/>
  <c r="F48" i="13"/>
  <c r="H50" i="13"/>
  <c r="H37" i="13"/>
  <c r="G44" i="13"/>
  <c r="F51" i="13"/>
  <c r="K30" i="13"/>
  <c r="E40" i="13"/>
  <c r="G42" i="13"/>
  <c r="F49" i="13"/>
  <c r="E31" i="13"/>
  <c r="K37" i="13"/>
  <c r="J44" i="13"/>
  <c r="E47" i="13"/>
  <c r="H33" i="13"/>
  <c r="G40" i="13"/>
  <c r="I42" i="13"/>
  <c r="H49" i="13"/>
  <c r="J36" i="13"/>
  <c r="K45" i="13"/>
  <c r="I30" i="13"/>
  <c r="E42" i="13"/>
  <c r="K48" i="13"/>
  <c r="J37" i="13"/>
  <c r="K46" i="13"/>
  <c r="I35" i="13"/>
  <c r="I51" i="13"/>
  <c r="F31" i="13"/>
  <c r="K44" i="13"/>
  <c r="E30" i="13"/>
  <c r="G32" i="13"/>
  <c r="I34" i="13"/>
  <c r="K36" i="13"/>
  <c r="F39" i="13"/>
  <c r="H41" i="13"/>
  <c r="J43" i="13"/>
  <c r="E46" i="13"/>
  <c r="G48" i="13"/>
  <c r="I50" i="13"/>
  <c r="K32" i="13"/>
  <c r="F35" i="13"/>
  <c r="J39" i="13"/>
  <c r="I46" i="13"/>
  <c r="F33" i="13"/>
  <c r="H51" i="13"/>
  <c r="F40" i="13"/>
  <c r="E38" i="13"/>
  <c r="J51" i="13"/>
  <c r="J31" i="13"/>
  <c r="E34" i="13"/>
  <c r="G36" i="13"/>
  <c r="I38" i="13"/>
  <c r="K40" i="13"/>
  <c r="F43" i="13"/>
  <c r="H45" i="13"/>
  <c r="J47" i="13"/>
  <c r="E50" i="13"/>
  <c r="H35" i="13"/>
  <c r="I44" i="13"/>
  <c r="G33" i="13"/>
  <c r="H42" i="13"/>
  <c r="G49" i="13"/>
  <c r="J35" i="13"/>
  <c r="F47" i="13"/>
  <c r="K5" i="13"/>
  <c r="E7" i="13"/>
  <c r="F8" i="13"/>
  <c r="G9" i="13"/>
  <c r="H10" i="13"/>
  <c r="I11" i="13"/>
  <c r="J12" i="13"/>
  <c r="K13" i="13"/>
  <c r="E15" i="13"/>
  <c r="F16" i="13"/>
  <c r="G17" i="13"/>
  <c r="H18" i="13"/>
  <c r="I19" i="13"/>
  <c r="J20" i="13"/>
  <c r="K21" i="13"/>
  <c r="E23" i="13"/>
  <c r="F24" i="13"/>
  <c r="G25" i="13"/>
  <c r="H26" i="13"/>
  <c r="E6" i="13"/>
  <c r="F7" i="13"/>
  <c r="G8" i="13"/>
  <c r="H9" i="13"/>
  <c r="I10" i="13"/>
  <c r="J11" i="13"/>
  <c r="K12" i="13"/>
  <c r="E14" i="13"/>
  <c r="F15" i="13"/>
  <c r="G16" i="13"/>
  <c r="H17" i="13"/>
  <c r="E5" i="13"/>
  <c r="F6" i="13"/>
  <c r="G7" i="13"/>
  <c r="H8" i="13"/>
  <c r="I9" i="13"/>
  <c r="J10" i="13"/>
  <c r="K11" i="13"/>
  <c r="E13" i="13"/>
  <c r="G5" i="13"/>
  <c r="H6" i="13"/>
  <c r="I7" i="13"/>
  <c r="J8" i="13"/>
  <c r="K9" i="13"/>
  <c r="E11" i="13"/>
  <c r="F12" i="13"/>
  <c r="G13" i="13"/>
  <c r="H14" i="13"/>
  <c r="I15" i="13"/>
  <c r="J16" i="13"/>
  <c r="K17" i="13"/>
  <c r="E19" i="13"/>
  <c r="F20" i="13"/>
  <c r="G21" i="13"/>
  <c r="H22" i="13"/>
  <c r="I23" i="13"/>
  <c r="J24" i="13"/>
  <c r="K25" i="13"/>
  <c r="H5" i="13"/>
  <c r="J7" i="13"/>
  <c r="E10" i="13"/>
  <c r="G12" i="13"/>
  <c r="G14" i="13"/>
  <c r="E16" i="13"/>
  <c r="E18" i="13"/>
  <c r="H19" i="13"/>
  <c r="E21" i="13"/>
  <c r="I22" i="13"/>
  <c r="E24" i="13"/>
  <c r="I25" i="13"/>
  <c r="I5" i="13"/>
  <c r="K7" i="13"/>
  <c r="H12" i="13"/>
  <c r="I14" i="13"/>
  <c r="H16" i="13"/>
  <c r="J19" i="13"/>
  <c r="F21" i="13"/>
  <c r="J22" i="13"/>
  <c r="G24" i="13"/>
  <c r="I8" i="13"/>
  <c r="K14" i="13"/>
  <c r="I18" i="13"/>
  <c r="I21" i="13"/>
  <c r="F26" i="13"/>
  <c r="K8" i="13"/>
  <c r="G15" i="13"/>
  <c r="J18" i="13"/>
  <c r="G23" i="13"/>
  <c r="J6" i="13"/>
  <c r="I13" i="13"/>
  <c r="K18" i="13"/>
  <c r="H23" i="13"/>
  <c r="I26" i="13"/>
  <c r="F9" i="13"/>
  <c r="J15" i="13"/>
  <c r="F19" i="13"/>
  <c r="J23" i="13"/>
  <c r="F10" i="13"/>
  <c r="F18" i="13"/>
  <c r="J25" i="13"/>
  <c r="F13" i="13"/>
  <c r="I24" i="13"/>
  <c r="F11" i="13"/>
  <c r="J21" i="13"/>
  <c r="F17" i="13"/>
  <c r="E25" i="13"/>
  <c r="H11" i="13"/>
  <c r="F22" i="13"/>
  <c r="J5" i="13"/>
  <c r="E8" i="13"/>
  <c r="G10" i="13"/>
  <c r="I12" i="13"/>
  <c r="J14" i="13"/>
  <c r="I16" i="13"/>
  <c r="G18" i="13"/>
  <c r="K19" i="13"/>
  <c r="H21" i="13"/>
  <c r="K22" i="13"/>
  <c r="H24" i="13"/>
  <c r="E26" i="13"/>
  <c r="G6" i="13"/>
  <c r="K16" i="13"/>
  <c r="F23" i="13"/>
  <c r="G26" i="13"/>
  <c r="E9" i="13"/>
  <c r="H20" i="13"/>
  <c r="I17" i="13"/>
  <c r="F25" i="13"/>
  <c r="F5" i="13"/>
  <c r="H7" i="13"/>
  <c r="J9" i="13"/>
  <c r="E12" i="13"/>
  <c r="F14" i="13"/>
  <c r="K15" i="13"/>
  <c r="J17" i="13"/>
  <c r="G19" i="13"/>
  <c r="K20" i="13"/>
  <c r="G22" i="13"/>
  <c r="K23" i="13"/>
  <c r="H25" i="13"/>
  <c r="K26" i="13"/>
  <c r="K10" i="13"/>
  <c r="E20" i="13"/>
  <c r="I6" i="13"/>
  <c r="H13" i="13"/>
  <c r="E17" i="13"/>
  <c r="G20" i="13"/>
  <c r="K24" i="13"/>
  <c r="G11" i="13"/>
  <c r="H15" i="13"/>
  <c r="E22" i="13"/>
  <c r="K6" i="13"/>
  <c r="J13" i="13"/>
  <c r="I20" i="13"/>
  <c r="J26" i="13"/>
  <c r="F7" i="9"/>
  <c r="E6" i="9"/>
  <c r="G7" i="9"/>
  <c r="I8" i="9"/>
  <c r="E10" i="9"/>
  <c r="G11" i="9"/>
  <c r="I12" i="9"/>
  <c r="E14" i="9"/>
  <c r="G15" i="9"/>
  <c r="I16" i="9"/>
  <c r="E18" i="9"/>
  <c r="G19" i="9"/>
  <c r="I20" i="9"/>
  <c r="E22" i="9"/>
  <c r="H7" i="9"/>
  <c r="H11" i="9"/>
  <c r="F14" i="9"/>
  <c r="H15" i="9"/>
  <c r="J16" i="9"/>
  <c r="H19" i="9"/>
  <c r="J20" i="9"/>
  <c r="F6" i="9"/>
  <c r="J8" i="9"/>
  <c r="F10" i="9"/>
  <c r="J12" i="9"/>
  <c r="F18" i="9"/>
  <c r="F22" i="9"/>
  <c r="G6" i="9"/>
  <c r="I7" i="9"/>
  <c r="E9" i="9"/>
  <c r="G10" i="9"/>
  <c r="I11" i="9"/>
  <c r="E13" i="9"/>
  <c r="G14" i="9"/>
  <c r="I15" i="9"/>
  <c r="E17" i="9"/>
  <c r="G18" i="9"/>
  <c r="I19" i="9"/>
  <c r="E21" i="9"/>
  <c r="G22" i="9"/>
  <c r="I6" i="9"/>
  <c r="E8" i="9"/>
  <c r="G9" i="9"/>
  <c r="I10" i="9"/>
  <c r="E12" i="9"/>
  <c r="G13" i="9"/>
  <c r="I14" i="9"/>
  <c r="E16" i="9"/>
  <c r="G17" i="9"/>
  <c r="I18" i="9"/>
  <c r="E20" i="9"/>
  <c r="G21" i="9"/>
  <c r="I22" i="9"/>
  <c r="H6" i="9"/>
  <c r="H9" i="9"/>
  <c r="F12" i="9"/>
  <c r="J14" i="9"/>
  <c r="H17" i="9"/>
  <c r="F20" i="9"/>
  <c r="J22" i="9"/>
  <c r="H18" i="9"/>
  <c r="F8" i="9"/>
  <c r="J18" i="9"/>
  <c r="E11" i="9"/>
  <c r="E19" i="9"/>
  <c r="F11" i="9"/>
  <c r="J21" i="9"/>
  <c r="J6" i="9"/>
  <c r="I9" i="9"/>
  <c r="G12" i="9"/>
  <c r="E15" i="9"/>
  <c r="I17" i="9"/>
  <c r="G20" i="9"/>
  <c r="F16" i="9"/>
  <c r="I13" i="9"/>
  <c r="H16" i="9"/>
  <c r="E7" i="9"/>
  <c r="J9" i="9"/>
  <c r="H12" i="9"/>
  <c r="F15" i="9"/>
  <c r="J17" i="9"/>
  <c r="H20" i="9"/>
  <c r="J7" i="9"/>
  <c r="H10" i="9"/>
  <c r="F13" i="9"/>
  <c r="J15" i="9"/>
  <c r="F21" i="9"/>
  <c r="H13" i="9"/>
  <c r="G16" i="9"/>
  <c r="J13" i="9"/>
  <c r="F9" i="9"/>
  <c r="J11" i="9"/>
  <c r="H14" i="9"/>
  <c r="F17" i="9"/>
  <c r="J19" i="9"/>
  <c r="H22" i="9"/>
  <c r="J10" i="9"/>
  <c r="H21" i="9"/>
  <c r="G8" i="9"/>
  <c r="I21" i="9"/>
  <c r="H8" i="9"/>
  <c r="F19" i="9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G27" i="3"/>
  <c r="H27" i="3" s="1"/>
  <c r="G26" i="3"/>
  <c r="H26" i="3" s="1"/>
  <c r="G25" i="3"/>
  <c r="H25" i="3" s="1"/>
  <c r="G24" i="3"/>
  <c r="H24" i="3" s="1"/>
  <c r="G23" i="3"/>
  <c r="H23" i="3" s="1"/>
  <c r="G22" i="3"/>
  <c r="H22" i="3" s="1"/>
  <c r="G21" i="3"/>
  <c r="H21" i="3" s="1"/>
  <c r="G20" i="3"/>
  <c r="H20" i="3" s="1"/>
  <c r="G19" i="3"/>
  <c r="H19" i="3" s="1"/>
  <c r="G18" i="3"/>
  <c r="H18" i="3" s="1"/>
  <c r="H30" i="3"/>
  <c r="G30" i="3"/>
  <c r="F30" i="3"/>
  <c r="H29" i="3"/>
  <c r="G29" i="3"/>
  <c r="F29" i="3"/>
  <c r="H28" i="3"/>
  <c r="G28" i="3"/>
  <c r="F28" i="3"/>
  <c r="M71" i="3" a="1"/>
  <c r="M17" i="3" a="1"/>
  <c r="D54" i="43" a="1"/>
  <c r="C14" i="45"/>
  <c r="M63" i="3" a="1"/>
  <c r="F9" i="3"/>
  <c r="B13" i="42"/>
  <c r="C13" i="42" s="1"/>
  <c r="C12" i="36"/>
  <c r="D54" i="41" a="1"/>
  <c r="E30" i="7"/>
  <c r="M23" i="7"/>
  <c r="M17" i="7"/>
  <c r="M12" i="7"/>
  <c r="M7" i="7"/>
  <c r="D56" i="41" l="1"/>
  <c r="D55" i="41"/>
  <c r="D54" i="41"/>
  <c r="D58" i="41" s="1"/>
  <c r="D57" i="41"/>
  <c r="D57" i="43"/>
  <c r="D55" i="43"/>
  <c r="D54" i="43"/>
  <c r="D58" i="43" s="1"/>
  <c r="D56" i="43"/>
  <c r="N72" i="3"/>
  <c r="N73" i="3"/>
  <c r="M73" i="3"/>
  <c r="M74" i="3"/>
  <c r="N74" i="3"/>
  <c r="M71" i="3"/>
  <c r="N71" i="3"/>
  <c r="N75" i="3"/>
  <c r="M72" i="3"/>
  <c r="M75" i="3"/>
  <c r="M64" i="3"/>
  <c r="M65" i="3"/>
  <c r="M63" i="3"/>
  <c r="M67" i="3"/>
  <c r="N67" i="3"/>
  <c r="N64" i="3"/>
  <c r="N65" i="3"/>
  <c r="M66" i="3"/>
  <c r="N66" i="3"/>
  <c r="N63" i="3"/>
  <c r="N18" i="3"/>
  <c r="Q19" i="3"/>
  <c r="O21" i="3"/>
  <c r="M23" i="3"/>
  <c r="P24" i="3"/>
  <c r="N26" i="3"/>
  <c r="Q27" i="3"/>
  <c r="O29" i="3"/>
  <c r="M17" i="3"/>
  <c r="P18" i="3"/>
  <c r="N20" i="3"/>
  <c r="Q21" i="3"/>
  <c r="O23" i="3"/>
  <c r="M25" i="3"/>
  <c r="P26" i="3"/>
  <c r="N28" i="3"/>
  <c r="Q29" i="3"/>
  <c r="P17" i="3"/>
  <c r="N19" i="3"/>
  <c r="Q20" i="3"/>
  <c r="O22" i="3"/>
  <c r="M24" i="3"/>
  <c r="N27" i="3"/>
  <c r="Q28" i="3"/>
  <c r="O30" i="3"/>
  <c r="O19" i="3"/>
  <c r="N24" i="3"/>
  <c r="O27" i="3"/>
  <c r="M29" i="3"/>
  <c r="M18" i="3"/>
  <c r="P27" i="3"/>
  <c r="O18" i="3"/>
  <c r="M20" i="3"/>
  <c r="P21" i="3"/>
  <c r="N23" i="3"/>
  <c r="Q24" i="3"/>
  <c r="O26" i="3"/>
  <c r="M28" i="3"/>
  <c r="P29" i="3"/>
  <c r="N17" i="3"/>
  <c r="Q18" i="3"/>
  <c r="O20" i="3"/>
  <c r="M22" i="3"/>
  <c r="P23" i="3"/>
  <c r="N25" i="3"/>
  <c r="Q26" i="3"/>
  <c r="O28" i="3"/>
  <c r="M30" i="3"/>
  <c r="O17" i="3"/>
  <c r="M19" i="3"/>
  <c r="P20" i="3"/>
  <c r="N22" i="3"/>
  <c r="Q23" i="3"/>
  <c r="O25" i="3"/>
  <c r="M27" i="3"/>
  <c r="P28" i="3"/>
  <c r="N30" i="3"/>
  <c r="P25" i="3"/>
  <c r="M21" i="3"/>
  <c r="P22" i="3"/>
  <c r="Q25" i="3"/>
  <c r="P30" i="3"/>
  <c r="P19" i="3"/>
  <c r="Q22" i="3"/>
  <c r="O24" i="3"/>
  <c r="M26" i="3"/>
  <c r="N29" i="3"/>
  <c r="Q17" i="3"/>
  <c r="N21" i="3"/>
  <c r="Q30" i="3"/>
  <c r="E5" i="7"/>
  <c r="E6" i="7" s="1"/>
  <c r="D83" i="43" a="1"/>
  <c r="B14" i="42"/>
  <c r="D83" i="41" a="1"/>
  <c r="I20" i="7"/>
  <c r="I25" i="7"/>
  <c r="E16" i="7"/>
  <c r="E23" i="7"/>
  <c r="E8" i="7"/>
  <c r="I6" i="7"/>
  <c r="D83" i="43" l="1"/>
  <c r="D87" i="43" s="1"/>
  <c r="D84" i="43"/>
  <c r="D85" i="43"/>
  <c r="D86" i="43"/>
  <c r="D83" i="41"/>
  <c r="D87" i="41" s="1"/>
  <c r="D85" i="41"/>
  <c r="D86" i="41"/>
  <c r="D84" i="41"/>
  <c r="C14" i="42"/>
  <c r="P5" i="46" l="1" a="1"/>
  <c r="P5" i="40" a="1"/>
  <c r="P7" i="40" l="1"/>
  <c r="P12" i="40"/>
  <c r="P11" i="40"/>
  <c r="P10" i="40"/>
  <c r="P6" i="40"/>
  <c r="P13" i="40"/>
  <c r="P9" i="40"/>
  <c r="P8" i="40"/>
  <c r="P5" i="40"/>
  <c r="P10" i="46"/>
  <c r="P11" i="46"/>
  <c r="P12" i="46"/>
  <c r="P5" i="46"/>
  <c r="P8" i="46"/>
  <c r="P7" i="46"/>
  <c r="P9" i="46"/>
  <c r="P6" i="46"/>
  <c r="P13" i="46"/>
</calcChain>
</file>

<file path=xl/sharedStrings.xml><?xml version="1.0" encoding="utf-8"?>
<sst xmlns="http://schemas.openxmlformats.org/spreadsheetml/2006/main" count="2191" uniqueCount="557">
  <si>
    <t>EUR</t>
  </si>
  <si>
    <t>CurveCollection</t>
  </si>
  <si>
    <t>EURYC</t>
  </si>
  <si>
    <t>OIS</t>
  </si>
  <si>
    <t>AsOfDate</t>
  </si>
  <si>
    <t>Currency</t>
  </si>
  <si>
    <t xml:space="preserve"> </t>
  </si>
  <si>
    <t>TGT</t>
  </si>
  <si>
    <t>Term</t>
  </si>
  <si>
    <t>Rate</t>
  </si>
  <si>
    <t>StartDate</t>
  </si>
  <si>
    <t>EndDate</t>
  </si>
  <si>
    <t>Use</t>
  </si>
  <si>
    <t>Calendar</t>
  </si>
  <si>
    <t>ACT/360</t>
  </si>
  <si>
    <t>DayCount</t>
  </si>
  <si>
    <t>FOLLOWING</t>
  </si>
  <si>
    <t>0D</t>
  </si>
  <si>
    <t>MOD_FOLLOWING</t>
  </si>
  <si>
    <t>SEMI-ANNUAL</t>
  </si>
  <si>
    <t>QUARTERLY</t>
  </si>
  <si>
    <t>EUR3ML</t>
  </si>
  <si>
    <t>EUR6ML</t>
  </si>
  <si>
    <t>6M</t>
  </si>
  <si>
    <t>1M</t>
  </si>
  <si>
    <t>12M</t>
  </si>
  <si>
    <t>Volatility</t>
  </si>
  <si>
    <t>30/360</t>
  </si>
  <si>
    <t>Semi-Annual</t>
  </si>
  <si>
    <t>NYB</t>
  </si>
  <si>
    <t>1Y</t>
  </si>
  <si>
    <t>ON</t>
  </si>
  <si>
    <t/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</si>
  <si>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</si>
  <si>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</si>
  <si>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</si>
  <si>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</si>
  <si>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</si>
  <si>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</si>
  <si>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</si>
  <si>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</si>
  <si>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</si>
  <si>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</si>
  <si>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</si>
  <si>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</si>
  <si>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2X8</t>
  </si>
  <si>
    <t>20Y</t>
  </si>
  <si>
    <t>3X9</t>
  </si>
  <si>
    <t>25Y</t>
  </si>
  <si>
    <t>4X10</t>
  </si>
  <si>
    <t>30Y</t>
  </si>
  <si>
    <t>18M</t>
  </si>
  <si>
    <t>5X11</t>
  </si>
  <si>
    <t>6X12</t>
  </si>
  <si>
    <t>7X13</t>
  </si>
  <si>
    <t>8X14</t>
  </si>
  <si>
    <t>9X15</t>
  </si>
  <si>
    <t>10X16</t>
  </si>
  <si>
    <t>11X17</t>
  </si>
  <si>
    <t>40Y</t>
  </si>
  <si>
    <t>50Y</t>
  </si>
  <si>
    <t>COB</t>
  </si>
  <si>
    <t>EUROIS</t>
  </si>
  <si>
    <t>meDateBusinessDays</t>
  </si>
  <si>
    <t>meDateCentralBank</t>
  </si>
  <si>
    <t>meDateECB</t>
  </si>
  <si>
    <t>meDateFromTenor</t>
  </si>
  <si>
    <t>meDateFromYearFraction</t>
  </si>
  <si>
    <t>meDateFuturesContract</t>
  </si>
  <si>
    <t>meDateIMMFromMonth</t>
  </si>
  <si>
    <t>meDateIsHoliday</t>
  </si>
  <si>
    <t>meDateIsWeekday</t>
  </si>
  <si>
    <t>meDateIsWeekend</t>
  </si>
  <si>
    <t>meDateIsWorkingDay</t>
  </si>
  <si>
    <t>meDateNthIMM</t>
  </si>
  <si>
    <t>meDateNthIMMFromStartDate</t>
  </si>
  <si>
    <t>meDateYearFraction</t>
  </si>
  <si>
    <t>From</t>
  </si>
  <si>
    <t>To</t>
  </si>
  <si>
    <t>meDate…</t>
  </si>
  <si>
    <t>CentralBankID</t>
  </si>
  <si>
    <t>ECB</t>
  </si>
  <si>
    <t>NextCentralBankDate</t>
  </si>
  <si>
    <t>ReferenceDate</t>
  </si>
  <si>
    <t>NextECBDate</t>
  </si>
  <si>
    <t>Tenor</t>
  </si>
  <si>
    <t>BusinessDayAdjustment</t>
  </si>
  <si>
    <t>ResultDate</t>
  </si>
  <si>
    <t>NumberOfBusinessDays</t>
  </si>
  <si>
    <t>YearFraction</t>
  </si>
  <si>
    <t>ACT/365</t>
  </si>
  <si>
    <t>Ticker</t>
  </si>
  <si>
    <t>Z9</t>
  </si>
  <si>
    <t>Year</t>
  </si>
  <si>
    <t>Month</t>
  </si>
  <si>
    <t>Calendars</t>
  </si>
  <si>
    <t>Daycounts</t>
  </si>
  <si>
    <t>AmB</t>
  </si>
  <si>
    <t>AuB</t>
  </si>
  <si>
    <t>BeB</t>
  </si>
  <si>
    <t>BkB</t>
  </si>
  <si>
    <t>BMA</t>
  </si>
  <si>
    <t>BmB</t>
  </si>
  <si>
    <t>BxB</t>
  </si>
  <si>
    <t>CoB</t>
  </si>
  <si>
    <t>FrB</t>
  </si>
  <si>
    <t>HeB</t>
  </si>
  <si>
    <t>HKB</t>
  </si>
  <si>
    <t>IsB</t>
  </si>
  <si>
    <t>JaB</t>
  </si>
  <si>
    <t>JoB</t>
  </si>
  <si>
    <t>KLB</t>
  </si>
  <si>
    <t>LnB</t>
  </si>
  <si>
    <t>LxB</t>
  </si>
  <si>
    <t>MeB</t>
  </si>
  <si>
    <t>MoB</t>
  </si>
  <si>
    <t>MwB</t>
  </si>
  <si>
    <t>MxB</t>
  </si>
  <si>
    <t>NBR</t>
  </si>
  <si>
    <t>OsB</t>
  </si>
  <si>
    <t>RiB</t>
  </si>
  <si>
    <t>RJB</t>
  </si>
  <si>
    <t>SeB</t>
  </si>
  <si>
    <t>SiB</t>
  </si>
  <si>
    <t>SPB</t>
  </si>
  <si>
    <t>SyB</t>
  </si>
  <si>
    <t>Tgt</t>
  </si>
  <si>
    <t>TkB</t>
  </si>
  <si>
    <t>TpB</t>
  </si>
  <si>
    <t>TrB</t>
  </si>
  <si>
    <t>StB</t>
  </si>
  <si>
    <t>ViB</t>
  </si>
  <si>
    <t>WeB</t>
  </si>
  <si>
    <t>ZuB</t>
  </si>
  <si>
    <t>MOD_PRECEDING</t>
  </si>
  <si>
    <t>PRECEDING</t>
  </si>
  <si>
    <t>NO_CHANGE</t>
  </si>
  <si>
    <t>ACT/ACT</t>
  </si>
  <si>
    <t>ACT/365_ISDA</t>
  </si>
  <si>
    <t>ACT/365FJ</t>
  </si>
  <si>
    <t>ACT/ACT_ISMA</t>
  </si>
  <si>
    <r>
      <t>Calendar Codes</t>
    </r>
    <r>
      <rPr>
        <b/>
        <sz val="11"/>
        <color theme="1" tint="0.499984740745262"/>
        <rFont val="Calibri"/>
        <family val="2"/>
        <scheme val="minor"/>
      </rPr>
      <t xml:space="preserve"> </t>
    </r>
    <r>
      <rPr>
        <b/>
        <i/>
        <sz val="11"/>
        <color theme="1" tint="0.499984740745262"/>
        <rFont val="Calibri"/>
        <family val="2"/>
        <scheme val="minor"/>
      </rPr>
      <t>(Sourced from SwapsWire)</t>
    </r>
  </si>
  <si>
    <t>Result</t>
  </si>
  <si>
    <t>LNB:NYB:TKB</t>
  </si>
  <si>
    <t>meUtilities…</t>
  </si>
  <si>
    <t>meUtilityClearLWOCache</t>
  </si>
  <si>
    <t>meUtilityVersion</t>
  </si>
  <si>
    <t>meUtilityResize</t>
  </si>
  <si>
    <t>meUtilityRecord</t>
  </si>
  <si>
    <t>meUtilityReplay</t>
  </si>
  <si>
    <t>1=meUtilityClearLWOCache()</t>
  </si>
  <si>
    <t>Data</t>
  </si>
  <si>
    <t>Value1</t>
  </si>
  <si>
    <t>Value2</t>
  </si>
  <si>
    <t>Input</t>
  </si>
  <si>
    <t>meProductSwapSchedule</t>
  </si>
  <si>
    <t>Mlibrary - Getting Started</t>
  </si>
  <si>
    <t xml:space="preserve">   Excel Launcher</t>
  </si>
  <si>
    <t xml:space="preserve">  X:\Secure\DIR_MLib_Analytics\MLIB_Excel_Addin</t>
  </si>
  <si>
    <t>meUtilityLVB</t>
  </si>
  <si>
    <t>Label1</t>
  </si>
  <si>
    <t>Label2</t>
  </si>
  <si>
    <t>Label3</t>
  </si>
  <si>
    <t>Label4</t>
  </si>
  <si>
    <t>Value3</t>
  </si>
  <si>
    <t>Value4</t>
  </si>
  <si>
    <t>Value5</t>
  </si>
  <si>
    <t>Label5</t>
  </si>
  <si>
    <t>meUtilityLVBFromMultipleKeysValues</t>
  </si>
  <si>
    <t>Input1</t>
  </si>
  <si>
    <t>Input2</t>
  </si>
  <si>
    <t>EffectiveDate</t>
  </si>
  <si>
    <t>MaturityDate</t>
  </si>
  <si>
    <t>AccrualDaycount</t>
  </si>
  <si>
    <t>AccrualFrequency</t>
  </si>
  <si>
    <t>Quarterly</t>
  </si>
  <si>
    <t>AccrualBusinessDayAdjustment</t>
  </si>
  <si>
    <t>AccrualCalendar</t>
  </si>
  <si>
    <t>PaymentFrequency</t>
  </si>
  <si>
    <t>PaymentBusinessDayAdjustment</t>
  </si>
  <si>
    <t>PaymentCalendar</t>
  </si>
  <si>
    <t>PaymentLag</t>
  </si>
  <si>
    <t>FixingBusinessDayAdjustment</t>
  </si>
  <si>
    <t>FixingCalendar</t>
  </si>
  <si>
    <t>FixingLag</t>
  </si>
  <si>
    <t>FixingAdvanceOrArrear</t>
  </si>
  <si>
    <t>ADVANCE</t>
  </si>
  <si>
    <t>FirstStubDate</t>
  </si>
  <si>
    <t>LastStubDate</t>
  </si>
  <si>
    <t>RollDay</t>
  </si>
  <si>
    <t>BondLVB</t>
  </si>
  <si>
    <t>Fixed Bond Schedule</t>
  </si>
  <si>
    <t>FixedRate</t>
  </si>
  <si>
    <t>AccrualDayCount</t>
  </si>
  <si>
    <t>Act/Act</t>
  </si>
  <si>
    <t>Float Bond Schedule</t>
  </si>
  <si>
    <t>meProductBondSchedule</t>
  </si>
  <si>
    <t>Swap Pricing</t>
  </si>
  <si>
    <t>MLIB Analytics Ribbon</t>
  </si>
  <si>
    <t>Highlights</t>
  </si>
  <si>
    <t>Clear MLIB Cache</t>
  </si>
  <si>
    <t>MLIB Version</t>
  </si>
  <si>
    <t>Record MLIB Functions</t>
  </si>
  <si>
    <t>Show the MLIB Version and License Expiry Date!!!</t>
  </si>
  <si>
    <t>Record / Log MLIB Functions</t>
  </si>
  <si>
    <t>Sticky Handles</t>
  </si>
  <si>
    <t>Toggle the Object Safety Feature On / Off ( discussed later )</t>
  </si>
  <si>
    <t>Developer Tools</t>
  </si>
  <si>
    <t>MLIB Dojo - Automation Dashboard</t>
  </si>
  <si>
    <t>Test Ninja - Test Harness</t>
  </si>
  <si>
    <r>
      <rPr>
        <u/>
        <sz val="11"/>
        <rFont val="Arial"/>
        <family val="2"/>
      </rPr>
      <t>Features</t>
    </r>
    <r>
      <rPr>
        <sz val="11"/>
        <rFont val="Arial"/>
        <family val="2"/>
      </rPr>
      <t>: Parallized Tests, Debug Support, Test Rebasing / Reset Features, Test Failure Logging and Explain</t>
    </r>
  </si>
  <si>
    <r>
      <rPr>
        <u/>
        <sz val="11"/>
        <rFont val="Arial"/>
        <family val="2"/>
      </rPr>
      <t>Features</t>
    </r>
    <r>
      <rPr>
        <sz val="11"/>
        <rFont val="Arial"/>
        <family val="2"/>
      </rPr>
      <t>: Regional and Customized Automation Dashboard for Speedy Automation of Quant Tasks</t>
    </r>
  </si>
  <si>
    <t>meCurve…</t>
  </si>
  <si>
    <t>meLWO…</t>
  </si>
  <si>
    <t>meCurveCalibrateOIS</t>
  </si>
  <si>
    <t>meCurveCalibrateSwap</t>
  </si>
  <si>
    <t>meCurveCalibrateBasis</t>
  </si>
  <si>
    <t>meLWOCurveCreateOIS</t>
  </si>
  <si>
    <t>meLWOCurveCreateSwap</t>
  </si>
  <si>
    <t>meLWOCurveCreateBasis</t>
  </si>
  <si>
    <t>meLWOCurveCreateFXForwards</t>
  </si>
  <si>
    <t>meLWOCurveCalibrate</t>
  </si>
  <si>
    <t>meLWOCurveGeneratorDisplay</t>
  </si>
  <si>
    <t>meLWOCurveGeneratorCreate</t>
  </si>
  <si>
    <t>meLWOCurveDisplay</t>
  </si>
  <si>
    <t>meLWOCurveMarketDataCreate</t>
  </si>
  <si>
    <t>meLWOCurveMarketDataDisplay</t>
  </si>
  <si>
    <t>meLWOCurveDiscountFactors</t>
  </si>
  <si>
    <t>meLWOCurveForwardRates</t>
  </si>
  <si>
    <t>meLWOCurve…</t>
  </si>
  <si>
    <t>meCurveCalibrateFXForwards</t>
  </si>
  <si>
    <t>meCurveDiscountFactors</t>
  </si>
  <si>
    <t>meCurveForwardRates</t>
  </si>
  <si>
    <t>meLWOSwap…</t>
  </si>
  <si>
    <t>meLWOSwapCreateFromGenerator</t>
  </si>
  <si>
    <t>meLWOSwapDisplayCashflows</t>
  </si>
  <si>
    <t>meLWOSwapCreate</t>
  </si>
  <si>
    <t>meLWOSwapAddFee</t>
  </si>
  <si>
    <t>meLWOSwapDeltaLadder</t>
  </si>
  <si>
    <t>meLWOSwapAnnuity</t>
  </si>
  <si>
    <t>meLWOSwapParRate</t>
  </si>
  <si>
    <t>meLWOSwapParSpread</t>
  </si>
  <si>
    <t>meLWOSwapPV01</t>
  </si>
  <si>
    <t>meLWOSwapDV01</t>
  </si>
  <si>
    <t>meLWOSwapDisplay</t>
  </si>
  <si>
    <t>meLWOBondCreate</t>
  </si>
  <si>
    <t>meLWOBondDirtyPrice</t>
  </si>
  <si>
    <t>meLWOBondCleanPrice</t>
  </si>
  <si>
    <t>meLWOBondAccruedInterest</t>
  </si>
  <si>
    <t>meLWOBondAccruedInterestDays</t>
  </si>
  <si>
    <t>meLWOBondCompoundYield</t>
  </si>
  <si>
    <t>meLWOBondYield</t>
  </si>
  <si>
    <t>meLWOBondDV01</t>
  </si>
  <si>
    <t>meLWOBondModifiedDuration</t>
  </si>
  <si>
    <t>meLWOBondDisplayCashflows</t>
  </si>
  <si>
    <t>meLWOBondDisplaySchedule</t>
  </si>
  <si>
    <t>meLWOBondDV01Numerical</t>
  </si>
  <si>
    <t>meLWOBond…</t>
  </si>
  <si>
    <t>meLWOFeeScheduleCreate</t>
  </si>
  <si>
    <t>meLWOFeeLegCreate</t>
  </si>
  <si>
    <t>meLWOFixingTableCreate</t>
  </si>
  <si>
    <t>meLWOFixingTableDisplay</t>
  </si>
  <si>
    <t>meLWOFixingTableValues</t>
  </si>
  <si>
    <t>meLWOExists</t>
  </si>
  <si>
    <t>meLWOList</t>
  </si>
  <si>
    <t>meLWODelete</t>
  </si>
  <si>
    <t>meLWODeleteAll</t>
  </si>
  <si>
    <t>meLWOSave</t>
  </si>
  <si>
    <t>meLWOScheduleCreate</t>
  </si>
  <si>
    <t>meLWOScheduleCreateBespoke</t>
  </si>
  <si>
    <t>meLWOScheduleDisplay</t>
  </si>
  <si>
    <t>meLWOLoad</t>
  </si>
  <si>
    <t>meLWOType</t>
  </si>
  <si>
    <t>meLWOXccySwapCreate</t>
  </si>
  <si>
    <t>meLWOXccySwapParSpread</t>
  </si>
  <si>
    <t>meLWOXccySwapSpread</t>
  </si>
  <si>
    <t>meLWOSchedule</t>
  </si>
  <si>
    <t>meLWOFee</t>
  </si>
  <si>
    <t>meLWOFixingTable</t>
  </si>
  <si>
    <t>meLWOXccy</t>
  </si>
  <si>
    <t>IMM</t>
  </si>
  <si>
    <t>1W</t>
  </si>
  <si>
    <t>2W</t>
  </si>
  <si>
    <t>3W</t>
  </si>
  <si>
    <t>2M</t>
  </si>
  <si>
    <t>3M</t>
  </si>
  <si>
    <t>4M</t>
  </si>
  <si>
    <t>5M</t>
  </si>
  <si>
    <t>9M</t>
  </si>
  <si>
    <t>Variable Notional Swaps ( VNS )</t>
  </si>
  <si>
    <t>Asset Swap Pricing ( ASW )</t>
  </si>
  <si>
    <t>Interest Rate Swaps ( IRS )</t>
  </si>
  <si>
    <t>Standard Swaps</t>
  </si>
  <si>
    <t>Custom Swaps</t>
  </si>
  <si>
    <t>Xccy Swaps</t>
  </si>
  <si>
    <t>MLIB Quant Analytics</t>
  </si>
  <si>
    <t>MLIB Ribbon</t>
  </si>
  <si>
    <t>Orientation</t>
  </si>
  <si>
    <t>Functions</t>
  </si>
  <si>
    <t>Conventions</t>
  </si>
  <si>
    <t>Dates &amp; Schedule Generation</t>
  </si>
  <si>
    <t>Utilities</t>
  </si>
  <si>
    <t>Purpose:</t>
  </si>
  <si>
    <r>
      <t xml:space="preserve">meUtilityRecord( </t>
    </r>
    <r>
      <rPr>
        <sz val="11"/>
        <rFont val="Calibri"/>
        <family val="2"/>
        <scheme val="minor"/>
      </rPr>
      <t>Enable</t>
    </r>
    <r>
      <rPr>
        <sz val="11"/>
        <color rgb="FF006600"/>
        <rFont val="Calibri"/>
        <family val="2"/>
        <scheme val="minor"/>
      </rPr>
      <t xml:space="preserve">=True\False, </t>
    </r>
    <r>
      <rPr>
        <sz val="11"/>
        <rFont val="Calibri"/>
        <family val="2"/>
        <scheme val="minor"/>
      </rPr>
      <t>Folder</t>
    </r>
    <r>
      <rPr>
        <sz val="11"/>
        <color rgb="FF006600"/>
        <rFont val="Calibri"/>
        <family val="2"/>
        <scheme val="minor"/>
      </rPr>
      <t>="C:\Temp\" )</t>
    </r>
  </si>
  <si>
    <r>
      <t xml:space="preserve">Functions … </t>
    </r>
    <r>
      <rPr>
        <sz val="12"/>
        <color theme="1"/>
        <rFont val="Arial"/>
        <family val="2"/>
      </rPr>
      <t>not an exhaustive list</t>
    </r>
  </si>
  <si>
    <t>Calendar &amp; Daycount Conventions</t>
  </si>
  <si>
    <t>Swap Schedule Generation</t>
  </si>
  <si>
    <t>Bond Schedule Generation</t>
  </si>
  <si>
    <t>Utility Functions</t>
  </si>
  <si>
    <t>Date Functions</t>
  </si>
  <si>
    <t>GEOMETRIC</t>
  </si>
  <si>
    <t>1X7</t>
  </si>
  <si>
    <t>FixingDate</t>
  </si>
  <si>
    <t>Forward Rates</t>
  </si>
  <si>
    <t>Curve Collection</t>
  </si>
  <si>
    <t>Leg1:Fixed</t>
  </si>
  <si>
    <t>Leg2:Float</t>
  </si>
  <si>
    <t>Notional</t>
  </si>
  <si>
    <t>NONE</t>
  </si>
  <si>
    <t>Annual</t>
  </si>
  <si>
    <t>NORMAL</t>
  </si>
  <si>
    <t>ShortStart</t>
  </si>
  <si>
    <t>Swap Definition</t>
  </si>
  <si>
    <t>Create Swap</t>
  </si>
  <si>
    <t>PV</t>
  </si>
  <si>
    <t>ParRate</t>
  </si>
  <si>
    <t>PV01</t>
  </si>
  <si>
    <t>DV01</t>
  </si>
  <si>
    <t>Yield Curves</t>
  </si>
  <si>
    <t>Forward Rates &amp; Discount Factors</t>
  </si>
  <si>
    <t>Swap PV and Risk</t>
  </si>
  <si>
    <t>Tool: Swap Pricer</t>
  </si>
  <si>
    <t>Tool: Pricing Examples</t>
  </si>
  <si>
    <t>Curve Calibration</t>
  </si>
  <si>
    <t>Quant Curve Calibration Tool - Used to confirm all major curve currencies and their instruments reprice</t>
  </si>
  <si>
    <t>Bond Pricer</t>
  </si>
  <si>
    <t>Swap Pricer</t>
  </si>
  <si>
    <t>Live Swap Pricing and Risk Templates for: Asset Swaps, OIS, IRS, Tenor Basis, Xccy Basis, Variable Notional Swaps et al.</t>
  </si>
  <si>
    <t>Bond Pricing Tool - Used to confirm all Bonds in the following markets reprice vs Bloomberg. Supports government bonds for : USA, Germany, UK, Japan, France, Italy, Holland, Australia et al</t>
  </si>
  <si>
    <t>Clear all objects stored in the MLIB Memory Cache</t>
  </si>
  <si>
    <t>Refresh Bloomberg Links</t>
  </si>
  <si>
    <t>Refresh Static and Non-Volatile Bloomberg Functions</t>
  </si>
  <si>
    <t>Quick Save, Load and Email</t>
  </si>
  <si>
    <t>Highlighting an LWO object and clicking these buttons will quickly save, load and email the object respectively, using the C:\Temp folder</t>
  </si>
  <si>
    <t>meUtilityAppend</t>
  </si>
  <si>
    <t>meUtilityClean</t>
  </si>
  <si>
    <t>meUtilityDataFilter</t>
  </si>
  <si>
    <t>An introduction to Mizuho Quant Analytics for Curve Construction &amp; Bond Pricing</t>
  </si>
  <si>
    <t>Binance</t>
  </si>
  <si>
    <t>HitBTC</t>
  </si>
  <si>
    <t>Conabase GDAX</t>
  </si>
  <si>
    <t>BitStamp</t>
  </si>
  <si>
    <t>Bitfinex</t>
  </si>
  <si>
    <t>meUtilityFilter</t>
  </si>
  <si>
    <t>MARKETDATAPROPERTIES</t>
  </si>
  <si>
    <t>OISFIXINGS</t>
  </si>
  <si>
    <t>LIBOROISBASISSPREADS</t>
  </si>
  <si>
    <t>SWAPS</t>
  </si>
  <si>
    <t>BaseDate</t>
  </si>
  <si>
    <t>CurveType</t>
  </si>
  <si>
    <t>ECB1</t>
  </si>
  <si>
    <t>CurveIndexFrequency</t>
  </si>
  <si>
    <t>DAILY</t>
  </si>
  <si>
    <t>ECB2</t>
  </si>
  <si>
    <t>ECB3</t>
  </si>
  <si>
    <t>ECB4</t>
  </si>
  <si>
    <t>Create Market Data Handle</t>
  </si>
  <si>
    <t>Handle Name</t>
  </si>
  <si>
    <t>EUR_OIS_CURVE_MARKETDATA</t>
  </si>
  <si>
    <t>Market Data Handle</t>
  </si>
  <si>
    <t>Curve Dictionary</t>
  </si>
  <si>
    <t>EUR_OIS_CURVE</t>
  </si>
  <si>
    <t>Curve Generator</t>
  </si>
  <si>
    <t>EUR_OIS</t>
  </si>
  <si>
    <t>Domestic Curve Collection</t>
  </si>
  <si>
    <t>Foreign Curve Collection</t>
  </si>
  <si>
    <t>Curve Build</t>
  </si>
  <si>
    <t>Curve Index</t>
  </si>
  <si>
    <t>Calibration Time Taken</t>
  </si>
  <si>
    <t>Curve Loaded</t>
  </si>
  <si>
    <t>LIBORFIXINGS</t>
  </si>
  <si>
    <t>FRAS</t>
  </si>
  <si>
    <t>FUTURES</t>
  </si>
  <si>
    <t>SWAP</t>
  </si>
  <si>
    <t>ER1</t>
  </si>
  <si>
    <t>ER2</t>
  </si>
  <si>
    <t>ER3</t>
  </si>
  <si>
    <t>ER4</t>
  </si>
  <si>
    <t>EUR_SWAP_3M_CURVE_MARKETDATA</t>
  </si>
  <si>
    <t>EUR_SWAP_3M_CURVE</t>
  </si>
  <si>
    <t>EUR_SWAP_3M</t>
  </si>
  <si>
    <t>CREATE EUROIS CURVE</t>
  </si>
  <si>
    <t>CREATE EUR3ML CURVE</t>
  </si>
  <si>
    <t>CREATE EUR6ML CURVE</t>
  </si>
  <si>
    <t>EUR_SWAP_6M_CURVE_MARKETDATA</t>
  </si>
  <si>
    <t>EUR_SWAP_6M_CURVE</t>
  </si>
  <si>
    <t>EUR_SWAP_6M</t>
  </si>
  <si>
    <t>meLWOCurveForwardRatesTable</t>
  </si>
  <si>
    <t>Start</t>
  </si>
  <si>
    <t>End</t>
  </si>
  <si>
    <t>PaymentDate</t>
  </si>
  <si>
    <t>meLWOCurveDiscountFactorsTable</t>
  </si>
  <si>
    <t>CREATE USDOIS CURVE</t>
  </si>
  <si>
    <t>USDOIS</t>
  </si>
  <si>
    <t>USD3ML</t>
  </si>
  <si>
    <t>USD6ML</t>
  </si>
  <si>
    <t>USD</t>
  </si>
  <si>
    <t>USD_OIS_CURVE_MARKETDATA</t>
  </si>
  <si>
    <t>USD_OIS_CURVE</t>
  </si>
  <si>
    <t>USD_OIS</t>
  </si>
  <si>
    <t>USDYC</t>
  </si>
  <si>
    <t>ED1</t>
  </si>
  <si>
    <t>ED2</t>
  </si>
  <si>
    <t>ED3</t>
  </si>
  <si>
    <t>ED4</t>
  </si>
  <si>
    <t>ED5</t>
  </si>
  <si>
    <t>ED6</t>
  </si>
  <si>
    <t>ED7</t>
  </si>
  <si>
    <t>ED8</t>
  </si>
  <si>
    <t>USD_SWAP_3M_CURVE_MARKETDATA</t>
  </si>
  <si>
    <t>USD_SWAP_3M_CURVE</t>
  </si>
  <si>
    <t>USD_SWAP_3M</t>
  </si>
  <si>
    <t>CREATE USD3ML CURVE</t>
  </si>
  <si>
    <t>CREATE USD6ML CURVE</t>
  </si>
  <si>
    <t>USD_BASIS_3X6</t>
  </si>
  <si>
    <t>USD_BASIS_6M_CURVE</t>
  </si>
  <si>
    <t>BASISSWAPS</t>
  </si>
  <si>
    <t>USD_BASIS_6M_CURVE_MARKETDATA</t>
  </si>
  <si>
    <t>TENORBASIS</t>
  </si>
  <si>
    <t>USDDF</t>
  </si>
  <si>
    <t>EURDF</t>
  </si>
  <si>
    <t>Maturity</t>
  </si>
  <si>
    <t>Generator</t>
  </si>
  <si>
    <t>PayRec</t>
  </si>
  <si>
    <t>Spread</t>
  </si>
  <si>
    <t>CreateSwap</t>
  </si>
  <si>
    <t>PAY</t>
  </si>
  <si>
    <t>2D</t>
  </si>
  <si>
    <t>SpotLag</t>
  </si>
  <si>
    <t>EUR_3ML</t>
  </si>
  <si>
    <t>EUR_6ML</t>
  </si>
  <si>
    <t>0Y</t>
  </si>
  <si>
    <t>Display Swap Generator</t>
  </si>
  <si>
    <t>Display Swap</t>
  </si>
  <si>
    <t>Display Cashflows</t>
  </si>
  <si>
    <t>USD_3ML</t>
  </si>
  <si>
    <t>USD_6ML</t>
  </si>
  <si>
    <t>LEGTYPE</t>
  </si>
  <si>
    <t>FORECASTCURVE</t>
  </si>
  <si>
    <t>COMPOUNDMETHOD</t>
  </si>
  <si>
    <t>DISCOUNTCURVE</t>
  </si>
  <si>
    <t>VALUATIONCURRENCY</t>
  </si>
  <si>
    <t>CURRENCY</t>
  </si>
  <si>
    <t>FIRSTFIXING</t>
  </si>
  <si>
    <t>LASTFIXING</t>
  </si>
  <si>
    <t>FIRSTSTUBCURVEINDEX</t>
  </si>
  <si>
    <t>NATURAL</t>
  </si>
  <si>
    <t>LASTSTUBCURVEINDEX</t>
  </si>
  <si>
    <t>NOTIONAL</t>
  </si>
  <si>
    <t>NOTIONALEXCHANGE</t>
  </si>
  <si>
    <t>LEVERAGE</t>
  </si>
  <si>
    <t>1</t>
  </si>
  <si>
    <t>PAYRECEIVE</t>
  </si>
  <si>
    <t>RECEIVE</t>
  </si>
  <si>
    <t>EFFECTIVEDATE</t>
  </si>
  <si>
    <t>MATURITYDATE</t>
  </si>
  <si>
    <t>ACCRUALFREQUENCY</t>
  </si>
  <si>
    <t>ACCRUALBUSINESSDAYADJUSTMENT</t>
  </si>
  <si>
    <t>ACCRUALCALENDAR</t>
  </si>
  <si>
    <t>ACCRUALDAYCOUNT</t>
  </si>
  <si>
    <t>PAYMENTFREQUENCY</t>
  </si>
  <si>
    <t>PAYMENTBUSINESSDAYADJUSTMENT</t>
  </si>
  <si>
    <t>PAYMENTCALENDAR</t>
  </si>
  <si>
    <t>PAYMENTLAG</t>
  </si>
  <si>
    <t>FIRSTSTUBDATE</t>
  </si>
  <si>
    <t>LASTSTUBDATE</t>
  </si>
  <si>
    <t>ROLLDAY</t>
  </si>
  <si>
    <t>STUBTYPE</t>
  </si>
  <si>
    <t>FIXINGBUSINESSDAYADJUSTMENT</t>
  </si>
  <si>
    <t>FIXINGCALENDAR</t>
  </si>
  <si>
    <t>FIXINGLAG</t>
  </si>
  <si>
    <t>FIXINGADVANCEORARREAR</t>
  </si>
  <si>
    <t>FIXEDRATE</t>
  </si>
  <si>
    <t>FLOATSPREAD</t>
  </si>
  <si>
    <t>0</t>
  </si>
  <si>
    <t>Curve</t>
  </si>
  <si>
    <t>NYB:LNB</t>
  </si>
  <si>
    <t>Swap Risk</t>
  </si>
  <si>
    <t>LegType</t>
  </si>
  <si>
    <t>Leg1:FixedBond</t>
  </si>
  <si>
    <t>NotionalExchange</t>
  </si>
  <si>
    <t>START_AND_END</t>
  </si>
  <si>
    <t>PayReceive</t>
  </si>
  <si>
    <t>REC</t>
  </si>
  <si>
    <t>ForecastCurve</t>
  </si>
  <si>
    <t>AUD3ML</t>
  </si>
  <si>
    <t>DiscountCurve</t>
  </si>
  <si>
    <t>AUDDF_USDCSA</t>
  </si>
  <si>
    <t>AUD</t>
  </si>
  <si>
    <t>Leverage</t>
  </si>
  <si>
    <t>FirstStubCurveIndex</t>
  </si>
  <si>
    <t>LastStubCurveIndex</t>
  </si>
  <si>
    <t>FirstFixing</t>
  </si>
  <si>
    <t>LastFixing</t>
  </si>
  <si>
    <t>FloatSpread</t>
  </si>
  <si>
    <t>Frequency</t>
  </si>
  <si>
    <t>Daycount</t>
  </si>
  <si>
    <t>30E/360</t>
  </si>
  <si>
    <t>SYB</t>
  </si>
  <si>
    <t>FirstFixingLag</t>
  </si>
  <si>
    <t>ValuationLag</t>
  </si>
  <si>
    <t>ValuationBusinessDayAdjustment</t>
  </si>
  <si>
    <t>ValuationCalendar</t>
  </si>
  <si>
    <t>StubType</t>
  </si>
  <si>
    <t>* Set effective date to the last coupon date to include accrued, use meLWOBondLastCouponDate</t>
  </si>
  <si>
    <t>PROXY_XCCY_ASSET_SWAP</t>
  </si>
  <si>
    <t>Proxy Bond Leg</t>
  </si>
  <si>
    <t>AUD Funding</t>
  </si>
  <si>
    <t>URIDASHI_ASSET_SWAP</t>
  </si>
  <si>
    <t>AUDOIS</t>
  </si>
  <si>
    <t>Create Asset Swap</t>
  </si>
  <si>
    <t>AUDYC</t>
  </si>
  <si>
    <t>Xccy Asset Swap Spread</t>
  </si>
  <si>
    <t>Uridashi Price</t>
  </si>
  <si>
    <t>Xccy Swap Properties</t>
  </si>
  <si>
    <t>MTM</t>
  </si>
  <si>
    <t>ValuationCurrency</t>
  </si>
  <si>
    <t>FxRate</t>
  </si>
  <si>
    <t>NotionalFxResetLeg</t>
  </si>
  <si>
    <t>Valuation Date (for Accrued Int)</t>
  </si>
  <si>
    <t>BOND SPECIFICATION</t>
  </si>
  <si>
    <t>Proxy Bond</t>
  </si>
  <si>
    <t>Uridashi Bond</t>
  </si>
  <si>
    <t>ISIN</t>
  </si>
  <si>
    <t>USJ46186BC59</t>
  </si>
  <si>
    <t>XS1344710857</t>
  </si>
  <si>
    <t>BondPrice</t>
  </si>
  <si>
    <t>PAYER</t>
  </si>
  <si>
    <t>IssueDate</t>
  </si>
  <si>
    <t>LastCouponDate</t>
  </si>
  <si>
    <t>AUD6ML</t>
  </si>
  <si>
    <t>isCleanPrice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</si>
  <si>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</si>
  <si>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</si>
  <si>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</si>
  <si>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</si>
  <si>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</si>
  <si>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</si>
  <si>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</si>
  <si>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FixedStubType</t>
  </si>
  <si>
    <t>FixedPaymentLag</t>
  </si>
  <si>
    <t>CalculationType</t>
  </si>
  <si>
    <t>Type1</t>
  </si>
  <si>
    <t>Illiquid Bond Price</t>
  </si>
  <si>
    <t>*</t>
  </si>
  <si>
    <t>*** TO USE THIS PAGE: Please build the AUD Curve using the Curve Calibration Tool ***</t>
  </si>
  <si>
    <t>Workshop May-2018: Getting Started with MLIB Curves &amp; Swap Pricing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</si>
</sst>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0%"/>
    <numFmt numFmtId="165" formatCode="0.000%"/>
    <numFmt numFmtId="166" formatCode="0.00000%"/>
    <numFmt numFmtId="167" formatCode="_(* #,##0.00_);_(* \(#,##0.00\);_(* &quot;-&quot;??_);_(@_)"/>
    <numFmt numFmtId="168" formatCode="_(* #,##0_);_(* \(#,##0\);_(* &quot;-&quot;_);_(@_)"/>
    <numFmt numFmtId="169" formatCode="#,##0.0000"/>
    <numFmt numFmtId="170" formatCode="_(&quot;£&quot;* #,##0.00_);_(&quot;£&quot;* \(#,##0.00\);_(&quot;£&quot;* &quot;-&quot;??_);_(@_)"/>
    <numFmt numFmtId="171" formatCode="_(&quot;$&quot;* #,##0.00_);_(&quot;$&quot;* \(#,##0.00\);_(&quot;$&quot;* &quot;-&quot;??_);_(@_)"/>
    <numFmt numFmtId="172" formatCode="0\ &quot; days&quot;"/>
    <numFmt numFmtId="173" formatCode="mmm\-yyyy"/>
    <numFmt numFmtId="174" formatCode="0.000"/>
    <numFmt numFmtId="175" formatCode="dd/m/yy"/>
    <numFmt numFmtId="176" formatCode="_(&quot;$&quot;* #,##0_);_(&quot;$&quot;* \(#,##0\);_(&quot;$&quot;* &quot;-&quot;_);_(@_)"/>
    <numFmt numFmtId="177" formatCode="0.00_)"/>
    <numFmt numFmtId="178" formatCode="dd\-mmm\-yy;dd\-mmm\-yy;"/>
    <numFmt numFmtId="179" formatCode="_ * #,##0_ ;_ * \-#,##0_ ;_ * &quot;-&quot;_ ;_ @_ "/>
    <numFmt numFmtId="180" formatCode="ddd\,\ d\-mmm\-yy"/>
    <numFmt numFmtId="181" formatCode="d\,\ ddd\-mmm\-yy"/>
    <numFmt numFmtId="182" formatCode="0.000%;[Red]\-0.000%"/>
    <numFmt numFmtId="183" formatCode="#,##0.000000"/>
    <numFmt numFmtId="184" formatCode="#,##0.000"/>
    <numFmt numFmtId="185" formatCode="0.00000"/>
    <numFmt numFmtId="186" formatCode="ddd\ d\-mmm\-yy"/>
    <numFmt numFmtId="187" formatCode="ddd\,\ dd\-mmm\-yy"/>
  </numFmts>
  <fonts count="10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1"/>
      <name val="ＭＳ Ｐゴシック"/>
      <family val="3"/>
      <charset val="128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theme="1" tint="0.499984740745262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Arial Narrow"/>
      <family val="2"/>
    </font>
    <font>
      <sz val="18"/>
      <color rgb="FF0000FF"/>
      <name val="Arial"/>
      <family val="2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sz val="11"/>
      <color rgb="FF006600"/>
      <name val="Calibri"/>
      <family val="2"/>
      <scheme val="minor"/>
    </font>
    <font>
      <sz val="12"/>
      <color rgb="FF0000FF"/>
      <name val="Arial"/>
      <family val="2"/>
    </font>
    <font>
      <sz val="12"/>
      <color theme="1"/>
      <name val="Arial"/>
      <family val="2"/>
    </font>
    <font>
      <sz val="14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8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6600"/>
        <bgColor indexed="64"/>
      </patternFill>
    </fill>
  </fills>
  <borders count="7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14993743705557422"/>
      </left>
      <right/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7425">
    <xf numFmtId="0" fontId="0" fillId="0" borderId="0"/>
    <xf numFmtId="167" fontId="1" fillId="0" borderId="0" applyFont="0" applyFill="0" applyBorder="0" applyAlignment="0" applyProtection="0"/>
    <xf numFmtId="0" fontId="9" fillId="0" borderId="0">
      <alignment vertical="center"/>
    </xf>
    <xf numFmtId="168" fontId="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/>
    <xf numFmtId="0" fontId="11" fillId="0" borderId="0">
      <alignment vertical="center"/>
    </xf>
    <xf numFmtId="9" fontId="12" fillId="0" borderId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7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4" borderId="0" applyNumberFormat="0" applyBorder="0" applyAlignment="0" applyProtection="0"/>
    <xf numFmtId="0" fontId="13" fillId="12" borderId="0" applyNumberFormat="0" applyBorder="0" applyAlignment="0" applyProtection="0"/>
    <xf numFmtId="0" fontId="13" fillId="6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7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17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4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9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7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7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28" borderId="0" applyNumberFormat="0" applyBorder="0" applyAlignment="0" applyProtection="0"/>
    <xf numFmtId="0" fontId="14" fillId="16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2" borderId="0" applyNumberFormat="0" applyBorder="0" applyAlignment="0" applyProtection="0"/>
    <xf numFmtId="0" fontId="14" fillId="29" borderId="0" applyNumberFormat="0" applyBorder="0" applyAlignment="0" applyProtection="0"/>
    <xf numFmtId="0" fontId="14" fillId="18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26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5" borderId="0" applyNumberFormat="0" applyBorder="0" applyAlignment="0" applyProtection="0"/>
    <xf numFmtId="0" fontId="14" fillId="35" borderId="0" applyNumberFormat="0" applyBorder="0" applyAlignment="0" applyProtection="0"/>
    <xf numFmtId="0" fontId="14" fillId="30" borderId="0" applyNumberFormat="0" applyBorder="0" applyAlignment="0" applyProtection="0"/>
    <xf numFmtId="0" fontId="14" fillId="28" borderId="0" applyNumberFormat="0" applyBorder="0" applyAlignment="0" applyProtection="0"/>
    <xf numFmtId="0" fontId="14" fillId="36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7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38" borderId="0" applyNumberFormat="0" applyBorder="0" applyAlignment="0" applyProtection="0"/>
    <xf numFmtId="0" fontId="14" fillId="38" borderId="0" applyNumberFormat="0" applyBorder="0" applyAlignment="0" applyProtection="0"/>
    <xf numFmtId="0" fontId="14" fillId="38" borderId="0" applyNumberFormat="0" applyBorder="0" applyAlignment="0" applyProtection="0"/>
    <xf numFmtId="0" fontId="15" fillId="0" borderId="14" applyNumberFormat="0" applyFill="0" applyAlignment="0" applyProtection="0">
      <alignment horizontal="left"/>
    </xf>
    <xf numFmtId="0" fontId="16" fillId="0" borderId="14">
      <protection hidden="1"/>
    </xf>
    <xf numFmtId="0" fontId="17" fillId="39" borderId="0" applyNumberFormat="0" applyFont="0" applyBorder="0" applyAlignment="0" applyProtection="0"/>
    <xf numFmtId="0" fontId="10" fillId="17" borderId="0"/>
    <xf numFmtId="0" fontId="10" fillId="17" borderId="0"/>
    <xf numFmtId="0" fontId="10" fillId="17" borderId="0"/>
    <xf numFmtId="0" fontId="10" fillId="17" borderId="0"/>
    <xf numFmtId="0" fontId="10" fillId="17" borderId="0"/>
    <xf numFmtId="0" fontId="10" fillId="17" borderId="0"/>
    <xf numFmtId="0" fontId="10" fillId="17" borderId="0"/>
    <xf numFmtId="0" fontId="18" fillId="40" borderId="0" applyNumberFormat="0" applyBorder="0" applyAlignment="0" applyProtection="0"/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21" fillId="41" borderId="0"/>
    <xf numFmtId="0" fontId="22" fillId="42" borderId="0" applyNumberFormat="0" applyFont="0" applyBorder="0" applyAlignment="0" applyProtection="0">
      <alignment horizontal="center"/>
    </xf>
    <xf numFmtId="0" fontId="23" fillId="0" borderId="0">
      <alignment horizontal="right"/>
    </xf>
    <xf numFmtId="165" fontId="24" fillId="43" borderId="0"/>
    <xf numFmtId="0" fontId="25" fillId="44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1" fillId="34" borderId="16" applyNumberFormat="0" applyAlignment="0" applyProtection="0"/>
    <xf numFmtId="0" fontId="21" fillId="45" borderId="16" applyNumberFormat="0" applyAlignment="0" applyProtection="0"/>
    <xf numFmtId="0" fontId="21" fillId="45" borderId="16" applyNumberFormat="0" applyAlignment="0" applyProtection="0"/>
    <xf numFmtId="0" fontId="21" fillId="45" borderId="16" applyNumberFormat="0" applyAlignment="0" applyProtection="0"/>
    <xf numFmtId="0" fontId="27" fillId="0" borderId="14" applyNumberFormat="0" applyBorder="0" applyAlignment="0" applyProtection="0">
      <alignment horizontal="left"/>
    </xf>
    <xf numFmtId="168" fontId="10" fillId="0" borderId="0" applyFont="0" applyFill="0" applyBorder="0" applyAlignment="0" applyProtection="0"/>
    <xf numFmtId="38" fontId="9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9" fillId="0" borderId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30" fillId="0" borderId="0">
      <alignment horizontal="right"/>
    </xf>
    <xf numFmtId="0" fontId="12" fillId="46" borderId="17" applyNumberFormat="0" applyFont="0" applyBorder="0" applyAlignment="0" applyProtection="0">
      <alignment horizontal="centerContinuous"/>
    </xf>
    <xf numFmtId="0" fontId="31" fillId="47" borderId="0" applyNumberFormat="0" applyBorder="0" applyAlignment="0">
      <alignment horizontal="center"/>
    </xf>
    <xf numFmtId="0" fontId="32" fillId="48" borderId="18">
      <alignment horizontal="center"/>
      <protection locked="0"/>
    </xf>
    <xf numFmtId="15" fontId="33" fillId="49" borderId="19" applyFont="0" applyFill="0" applyBorder="0" applyAlignment="0" applyProtection="0">
      <alignment horizontal="left"/>
    </xf>
    <xf numFmtId="17" fontId="33" fillId="49" borderId="19" applyFont="0" applyFill="0" applyBorder="0" applyAlignment="0" applyProtection="0">
      <alignment horizontal="left"/>
    </xf>
    <xf numFmtId="0" fontId="33" fillId="49" borderId="0">
      <alignment vertical="center"/>
    </xf>
    <xf numFmtId="172" fontId="33" fillId="0" borderId="0" applyFont="0" applyFill="0" applyBorder="0" applyAlignment="0" applyProtection="0"/>
    <xf numFmtId="0" fontId="17" fillId="1" borderId="2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4" borderId="0"/>
    <xf numFmtId="173" fontId="36" fillId="50" borderId="21" applyBorder="0"/>
    <xf numFmtId="0" fontId="10" fillId="19" borderId="20"/>
    <xf numFmtId="0" fontId="10" fillId="19" borderId="20"/>
    <xf numFmtId="0" fontId="10" fillId="19" borderId="20"/>
    <xf numFmtId="0" fontId="10" fillId="19" borderId="20"/>
    <xf numFmtId="174" fontId="37" fillId="44" borderId="0"/>
    <xf numFmtId="0" fontId="38" fillId="51" borderId="20"/>
    <xf numFmtId="173" fontId="36" fillId="0" borderId="20"/>
    <xf numFmtId="173" fontId="36" fillId="52" borderId="20"/>
    <xf numFmtId="173" fontId="36" fillId="53" borderId="22" applyBorder="0"/>
    <xf numFmtId="173" fontId="36" fillId="54" borderId="20"/>
    <xf numFmtId="0" fontId="39" fillId="44" borderId="20"/>
    <xf numFmtId="0" fontId="35" fillId="55" borderId="20"/>
    <xf numFmtId="0" fontId="40" fillId="56" borderId="23" applyBorder="0">
      <alignment horizontal="right"/>
    </xf>
    <xf numFmtId="38" fontId="10" fillId="0" borderId="20"/>
    <xf numFmtId="0" fontId="10" fillId="0" borderId="20"/>
    <xf numFmtId="0" fontId="10" fillId="7" borderId="20"/>
    <xf numFmtId="0" fontId="10" fillId="7" borderId="20"/>
    <xf numFmtId="0" fontId="10" fillId="7" borderId="20"/>
    <xf numFmtId="0" fontId="10" fillId="7" borderId="20"/>
    <xf numFmtId="173" fontId="36" fillId="52" borderId="20"/>
    <xf numFmtId="0" fontId="41" fillId="50" borderId="24">
      <alignment horizontal="center"/>
    </xf>
    <xf numFmtId="173" fontId="36" fillId="44" borderId="20"/>
    <xf numFmtId="0" fontId="42" fillId="57" borderId="0"/>
    <xf numFmtId="0" fontId="43" fillId="0" borderId="0"/>
    <xf numFmtId="0" fontId="44" fillId="0" borderId="0" applyNumberFormat="0" applyFill="0" applyBorder="0" applyAlignment="0" applyProtection="0"/>
    <xf numFmtId="0" fontId="45" fillId="34" borderId="0">
      <alignment horizontal="center"/>
    </xf>
    <xf numFmtId="0" fontId="46" fillId="19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7" fillId="58" borderId="25" applyNumberFormat="0" applyFont="0" applyBorder="0" applyAlignment="0">
      <alignment horizontal="centerContinuous"/>
    </xf>
    <xf numFmtId="0" fontId="48" fillId="17" borderId="20" applyProtection="0">
      <alignment horizontal="center"/>
      <protection locked="0"/>
    </xf>
    <xf numFmtId="0" fontId="49" fillId="0" borderId="26" applyNumberFormat="0" applyFill="0" applyAlignment="0" applyProtection="0"/>
    <xf numFmtId="0" fontId="50" fillId="0" borderId="27" applyNumberFormat="0" applyFill="0" applyAlignment="0" applyProtection="0"/>
    <xf numFmtId="0" fontId="49" fillId="0" borderId="28" applyNumberFormat="0" applyFill="0" applyAlignment="0" applyProtection="0"/>
    <xf numFmtId="0" fontId="50" fillId="0" borderId="27" applyNumberFormat="0" applyFill="0" applyAlignment="0" applyProtection="0"/>
    <xf numFmtId="0" fontId="50" fillId="0" borderId="27" applyNumberFormat="0" applyFill="0" applyAlignment="0" applyProtection="0"/>
    <xf numFmtId="0" fontId="50" fillId="0" borderId="27" applyNumberFormat="0" applyFill="0" applyAlignment="0" applyProtection="0"/>
    <xf numFmtId="0" fontId="50" fillId="0" borderId="27" applyNumberFormat="0" applyFill="0" applyAlignment="0" applyProtection="0"/>
    <xf numFmtId="0" fontId="51" fillId="0" borderId="29" applyNumberFormat="0" applyFill="0" applyAlignment="0" applyProtection="0"/>
    <xf numFmtId="0" fontId="52" fillId="0" borderId="30" applyNumberFormat="0" applyFill="0" applyAlignment="0" applyProtection="0"/>
    <xf numFmtId="0" fontId="51" fillId="0" borderId="30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3" fillId="0" borderId="31" applyNumberFormat="0" applyFill="0" applyAlignment="0" applyProtection="0"/>
    <xf numFmtId="0" fontId="54" fillId="0" borderId="32" applyNumberFormat="0" applyFill="0" applyAlignment="0" applyProtection="0"/>
    <xf numFmtId="0" fontId="53" fillId="0" borderId="33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59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2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2" fontId="10" fillId="60" borderId="34" applyNumberFormat="0" applyBorder="0">
      <alignment horizontal="right" vertical="center"/>
    </xf>
    <xf numFmtId="2" fontId="59" fillId="61" borderId="35" applyBorder="0">
      <alignment horizontal="left" vertical="center"/>
    </xf>
    <xf numFmtId="10" fontId="60" fillId="44" borderId="0" applyBorder="0">
      <alignment horizontal="right"/>
      <protection locked="0"/>
    </xf>
    <xf numFmtId="15" fontId="60" fillId="44" borderId="20" applyBorder="0">
      <alignment horizontal="center"/>
      <protection locked="0"/>
    </xf>
    <xf numFmtId="15" fontId="60" fillId="44" borderId="0" applyBorder="0">
      <alignment horizontal="left"/>
      <protection locked="0"/>
    </xf>
    <xf numFmtId="0" fontId="61" fillId="62" borderId="0" applyFont="0" applyFill="0" applyBorder="0" applyAlignment="0" applyProtection="0">
      <alignment horizontal="right" vertical="center"/>
    </xf>
    <xf numFmtId="2" fontId="62" fillId="63" borderId="35" applyNumberFormat="0">
      <alignment horizontal="center" vertical="center"/>
    </xf>
    <xf numFmtId="0" fontId="63" fillId="0" borderId="14" applyNumberFormat="0" applyFill="0" applyBorder="0" applyAlignment="0" applyProtection="0"/>
    <xf numFmtId="175" fontId="64" fillId="17" borderId="25" applyBorder="0">
      <alignment horizontal="left"/>
      <protection locked="0"/>
    </xf>
    <xf numFmtId="175" fontId="64" fillId="17" borderId="36" applyBorder="0">
      <alignment horizontal="right"/>
      <protection locked="0"/>
    </xf>
    <xf numFmtId="0" fontId="65" fillId="0" borderId="37" applyNumberFormat="0" applyFill="0" applyAlignment="0" applyProtection="0"/>
    <xf numFmtId="0" fontId="66" fillId="0" borderId="37" applyNumberFormat="0" applyFill="0" applyAlignment="0" applyProtection="0"/>
    <xf numFmtId="0" fontId="66" fillId="0" borderId="37" applyNumberFormat="0" applyFill="0" applyAlignment="0" applyProtection="0"/>
    <xf numFmtId="0" fontId="66" fillId="0" borderId="37" applyNumberFormat="0" applyFill="0" applyAlignment="0" applyProtection="0"/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40" fillId="0" borderId="24"/>
    <xf numFmtId="0" fontId="17" fillId="0" borderId="0"/>
    <xf numFmtId="0" fontId="68" fillId="0" borderId="14">
      <alignment horizontal="left"/>
      <protection locked="0"/>
    </xf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69" fillId="64" borderId="0" applyNumberFormat="0" applyBorder="0" applyAlignment="0" applyProtection="0"/>
    <xf numFmtId="0" fontId="70" fillId="21" borderId="0" applyNumberFormat="0" applyBorder="0" applyAlignment="0" applyProtection="0"/>
    <xf numFmtId="0" fontId="70" fillId="21" borderId="0" applyNumberFormat="0" applyBorder="0" applyAlignment="0" applyProtection="0"/>
    <xf numFmtId="0" fontId="70" fillId="21" borderId="0" applyNumberFormat="0" applyBorder="0" applyAlignment="0" applyProtection="0"/>
    <xf numFmtId="177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2" fillId="0" borderId="0">
      <alignment vertical="center"/>
    </xf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7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73" fillId="0" borderId="14" applyNumberFormat="0" applyFill="0" applyBorder="0" applyAlignment="0" applyProtection="0">
      <alignment horizontal="left"/>
      <protection locked="0"/>
    </xf>
    <xf numFmtId="0" fontId="74" fillId="44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5" fillId="65" borderId="0" applyNumberFormat="0" applyFont="0" applyBorder="0" applyAlignment="0" applyProtection="0"/>
    <xf numFmtId="0" fontId="75" fillId="66" borderId="0" applyNumberFormat="0" applyFont="0" applyBorder="0" applyAlignment="0" applyProtection="0"/>
    <xf numFmtId="0" fontId="75" fillId="67" borderId="0" applyNumberFormat="0" applyFont="0" applyBorder="0" applyAlignment="0" applyProtection="0">
      <alignment horizontal="center"/>
    </xf>
    <xf numFmtId="0" fontId="75" fillId="68" borderId="40" applyNumberFormat="0" applyFont="0" applyBorder="0" applyAlignment="0" applyProtection="0"/>
    <xf numFmtId="0" fontId="75" fillId="69" borderId="40" applyNumberFormat="0" applyFont="0" applyBorder="0" applyAlignment="0"/>
    <xf numFmtId="0" fontId="75" fillId="70" borderId="40" applyNumberFormat="0" applyFont="0" applyBorder="0" applyAlignment="0"/>
    <xf numFmtId="0" fontId="17" fillId="71" borderId="0" applyNumberFormat="0" applyFont="0" applyBorder="0" applyAlignment="0" applyProtection="0">
      <alignment horizontal="center"/>
      <protection hidden="1"/>
    </xf>
    <xf numFmtId="0" fontId="10" fillId="39" borderId="0" applyNumberFormat="0" applyFont="0" applyBorder="0" applyAlignment="0" applyProtection="0">
      <protection hidden="1"/>
    </xf>
    <xf numFmtId="0" fontId="10" fillId="72" borderId="0" applyNumberFormat="0" applyFont="0" applyBorder="0" applyAlignment="0" applyProtection="0">
      <protection hidden="1"/>
    </xf>
    <xf numFmtId="0" fontId="10" fillId="73" borderId="0" applyNumberFormat="0" applyFont="0" applyBorder="0" applyAlignment="0" applyProtection="0">
      <protection hidden="1"/>
    </xf>
    <xf numFmtId="0" fontId="10" fillId="74" borderId="0" applyNumberFormat="0" applyFont="0" applyBorder="0" applyAlignment="0" applyProtection="0">
      <protection hidden="1"/>
    </xf>
    <xf numFmtId="0" fontId="10" fillId="75" borderId="0" applyNumberFormat="0" applyFont="0" applyBorder="0" applyAlignment="0" applyProtection="0">
      <protection hidden="1"/>
    </xf>
    <xf numFmtId="0" fontId="10" fillId="76" borderId="0" applyNumberFormat="0" applyFont="0" applyBorder="0" applyAlignment="0" applyProtection="0">
      <protection hidden="1"/>
    </xf>
    <xf numFmtId="9" fontId="10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33" fillId="49" borderId="19" applyFont="0" applyFill="0" applyBorder="0" applyAlignment="0" applyProtection="0">
      <alignment horizontal="left"/>
    </xf>
    <xf numFmtId="0" fontId="76" fillId="0" borderId="41" applyBorder="0"/>
    <xf numFmtId="0" fontId="33" fillId="77" borderId="0" applyFont="0" applyFill="0" applyBorder="0">
      <alignment horizontal="left"/>
    </xf>
    <xf numFmtId="0" fontId="77" fillId="0" borderId="0"/>
    <xf numFmtId="178" fontId="78" fillId="0" borderId="41" applyBorder="0">
      <alignment horizontal="center"/>
      <protection locked="0"/>
    </xf>
    <xf numFmtId="0" fontId="10" fillId="0" borderId="0">
      <alignment horizontal="left" wrapText="1"/>
    </xf>
    <xf numFmtId="0" fontId="10" fillId="0" borderId="0"/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 applyNumberFormat="0" applyFill="0" applyBorder="0" applyAlignment="0" applyProtection="0"/>
    <xf numFmtId="0" fontId="10" fillId="44" borderId="20" applyAlignment="0">
      <alignment horizontal="right"/>
    </xf>
    <xf numFmtId="0" fontId="10" fillId="44" borderId="20" applyAlignment="0">
      <alignment horizontal="right"/>
    </xf>
    <xf numFmtId="0" fontId="80" fillId="0" borderId="0"/>
    <xf numFmtId="0" fontId="81" fillId="0" borderId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5" fillId="0" borderId="0">
      <alignment horizontal="center"/>
    </xf>
    <xf numFmtId="0" fontId="86" fillId="16" borderId="14"/>
    <xf numFmtId="0" fontId="87" fillId="0" borderId="42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8" fillId="17" borderId="0" applyNumberFormat="0" applyFont="0" applyBorder="0" applyAlignment="0" applyProtection="0">
      <alignment horizontal="left"/>
    </xf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179" fontId="10" fillId="0" borderId="0" applyFont="0" applyFill="0" applyBorder="0" applyAlignment="0" applyProtection="0"/>
    <xf numFmtId="0" fontId="72" fillId="0" borderId="0">
      <alignment vertical="center"/>
    </xf>
    <xf numFmtId="0" fontId="90" fillId="0" borderId="0">
      <alignment vertical="center"/>
    </xf>
    <xf numFmtId="0" fontId="9" fillId="0" borderId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left" vertical="center"/>
    </xf>
    <xf numFmtId="0" fontId="0" fillId="0" borderId="11" xfId="0" applyBorder="1"/>
    <xf numFmtId="15" fontId="0" fillId="0" borderId="0" xfId="0" applyNumberFormat="1"/>
    <xf numFmtId="180" fontId="5" fillId="78" borderId="45" xfId="0" applyNumberFormat="1" applyFont="1" applyFill="1" applyBorder="1" applyAlignment="1">
      <alignment horizontal="center" vertical="center"/>
    </xf>
    <xf numFmtId="180" fontId="0" fillId="78" borderId="54" xfId="0" applyNumberFormat="1" applyFill="1" applyBorder="1" applyAlignment="1">
      <alignment horizontal="center" vertical="center"/>
    </xf>
    <xf numFmtId="180" fontId="0" fillId="78" borderId="55" xfId="0" applyNumberFormat="1" applyFill="1" applyBorder="1" applyAlignment="1">
      <alignment horizontal="center" vertical="center"/>
    </xf>
    <xf numFmtId="0" fontId="0" fillId="78" borderId="55" xfId="0" applyFill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0" fontId="0" fillId="3" borderId="54" xfId="0" applyFill="1" applyBorder="1"/>
    <xf numFmtId="0" fontId="0" fillId="3" borderId="55" xfId="0" applyFill="1" applyBorder="1"/>
    <xf numFmtId="0" fontId="0" fillId="3" borderId="56" xfId="0" applyFill="1" applyBorder="1"/>
    <xf numFmtId="0" fontId="2" fillId="3" borderId="0" xfId="0" applyFont="1" applyFill="1" applyBorder="1"/>
    <xf numFmtId="0" fontId="0" fillId="78" borderId="57" xfId="0" applyFill="1" applyBorder="1" applyAlignment="1">
      <alignment horizontal="center" vertical="center"/>
    </xf>
    <xf numFmtId="180" fontId="0" fillId="78" borderId="58" xfId="0" applyNumberFormat="1" applyFill="1" applyBorder="1" applyAlignment="1">
      <alignment horizontal="center" vertical="center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1" xfId="0" applyBorder="1"/>
    <xf numFmtId="180" fontId="0" fillId="78" borderId="1" xfId="0" applyNumberFormat="1" applyFill="1" applyBorder="1" applyAlignment="1">
      <alignment horizontal="center" vertical="center"/>
    </xf>
    <xf numFmtId="0" fontId="0" fillId="78" borderId="11" xfId="0" applyFill="1" applyBorder="1" applyAlignment="1">
      <alignment horizontal="center" vertical="center"/>
    </xf>
    <xf numFmtId="0" fontId="0" fillId="0" borderId="2" xfId="0" applyBorder="1"/>
    <xf numFmtId="180" fontId="3" fillId="2" borderId="59" xfId="0" applyNumberFormat="1" applyFont="1" applyFill="1" applyBorder="1" applyAlignment="1">
      <alignment horizontal="center" vertical="center"/>
    </xf>
    <xf numFmtId="180" fontId="3" fillId="2" borderId="64" xfId="0" applyNumberFormat="1" applyFont="1" applyFill="1" applyBorder="1" applyAlignment="1">
      <alignment horizontal="center" vertical="center"/>
    </xf>
    <xf numFmtId="180" fontId="3" fillId="2" borderId="2" xfId="0" applyNumberFormat="1" applyFont="1" applyFill="1" applyBorder="1" applyAlignment="1">
      <alignment horizontal="center" vertical="center"/>
    </xf>
    <xf numFmtId="0" fontId="0" fillId="78" borderId="60" xfId="0" applyFill="1" applyBorder="1" applyAlignment="1">
      <alignment horizontal="center" vertical="center"/>
    </xf>
    <xf numFmtId="180" fontId="3" fillId="2" borderId="6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78" borderId="63" xfId="0" applyFill="1" applyBorder="1" applyAlignment="1">
      <alignment horizontal="center" vertical="center"/>
    </xf>
    <xf numFmtId="0" fontId="0" fillId="0" borderId="65" xfId="0" applyBorder="1"/>
    <xf numFmtId="0" fontId="0" fillId="78" borderId="65" xfId="0" applyFill="1" applyBorder="1" applyAlignment="1">
      <alignment horizontal="center" vertical="center"/>
    </xf>
    <xf numFmtId="0" fontId="3" fillId="2" borderId="2" xfId="0" applyFont="1" applyFill="1" applyBorder="1"/>
    <xf numFmtId="180" fontId="0" fillId="78" borderId="11" xfId="0" applyNumberForma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0" xfId="0" applyFont="1" applyFill="1" applyBorder="1"/>
    <xf numFmtId="0" fontId="0" fillId="3" borderId="0" xfId="0" applyFill="1" applyBorder="1"/>
    <xf numFmtId="0" fontId="3" fillId="2" borderId="46" xfId="0" applyFont="1" applyFill="1" applyBorder="1"/>
    <xf numFmtId="0" fontId="3" fillId="2" borderId="48" xfId="0" applyFont="1" applyFill="1" applyBorder="1"/>
    <xf numFmtId="0" fontId="3" fillId="2" borderId="49" xfId="0" applyFont="1" applyFill="1" applyBorder="1"/>
    <xf numFmtId="0" fontId="3" fillId="2" borderId="50" xfId="0" applyFont="1" applyFill="1" applyBorder="1"/>
    <xf numFmtId="0" fontId="3" fillId="2" borderId="51" xfId="0" applyFont="1" applyFill="1" applyBorder="1"/>
    <xf numFmtId="0" fontId="3" fillId="2" borderId="53" xfId="0" applyFont="1" applyFill="1" applyBorder="1"/>
    <xf numFmtId="0" fontId="93" fillId="0" borderId="0" xfId="0" applyFont="1"/>
    <xf numFmtId="0" fontId="94" fillId="0" borderId="0" xfId="0" applyFont="1"/>
    <xf numFmtId="0" fontId="95" fillId="0" borderId="0" xfId="0" applyFont="1"/>
    <xf numFmtId="0" fontId="0" fillId="78" borderId="46" xfId="0" applyFill="1" applyBorder="1"/>
    <xf numFmtId="0" fontId="0" fillId="78" borderId="47" xfId="0" applyFill="1" applyBorder="1"/>
    <xf numFmtId="0" fontId="0" fillId="78" borderId="48" xfId="0" applyFill="1" applyBorder="1"/>
    <xf numFmtId="0" fontId="0" fillId="78" borderId="51" xfId="0" applyFill="1" applyBorder="1"/>
    <xf numFmtId="0" fontId="0" fillId="78" borderId="52" xfId="0" applyFill="1" applyBorder="1"/>
    <xf numFmtId="0" fontId="0" fillId="78" borderId="53" xfId="0" applyFill="1" applyBorder="1"/>
    <xf numFmtId="0" fontId="0" fillId="78" borderId="49" xfId="0" applyFill="1" applyBorder="1"/>
    <xf numFmtId="0" fontId="0" fillId="78" borderId="50" xfId="0" applyFill="1" applyBorder="1"/>
    <xf numFmtId="0" fontId="8" fillId="0" borderId="0" xfId="0" applyFont="1" applyAlignment="1">
      <alignment vertical="center"/>
    </xf>
    <xf numFmtId="14" fontId="3" fillId="2" borderId="3" xfId="0" applyNumberFormat="1" applyFont="1" applyFill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center" vertical="center"/>
    </xf>
    <xf numFmtId="3" fontId="3" fillId="2" borderId="4" xfId="0" applyNumberFormat="1" applyFont="1" applyFill="1" applyBorder="1" applyAlignment="1">
      <alignment horizontal="center" vertical="center"/>
    </xf>
    <xf numFmtId="169" fontId="3" fillId="2" borderId="4" xfId="0" applyNumberFormat="1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3" fontId="3" fillId="2" borderId="0" xfId="0" applyNumberFormat="1" applyFont="1" applyFill="1" applyBorder="1" applyAlignment="1">
      <alignment horizontal="center" vertical="center"/>
    </xf>
    <xf numFmtId="169" fontId="3" fillId="2" borderId="0" xfId="0" applyNumberFormat="1" applyFont="1" applyFill="1" applyBorder="1" applyAlignment="1">
      <alignment horizontal="center" vertical="center"/>
    </xf>
    <xf numFmtId="3" fontId="3" fillId="2" borderId="7" xfId="0" applyNumberFormat="1" applyFont="1" applyFill="1" applyBorder="1" applyAlignment="1">
      <alignment horizontal="center" vertical="center"/>
    </xf>
    <xf numFmtId="169" fontId="3" fillId="2" borderId="7" xfId="0" applyNumberFormat="1" applyFont="1" applyFill="1" applyBorder="1" applyAlignment="1">
      <alignment horizontal="center" vertical="center"/>
    </xf>
    <xf numFmtId="0" fontId="0" fillId="2" borderId="11" xfId="0" applyFill="1" applyBorder="1"/>
    <xf numFmtId="180" fontId="3" fillId="2" borderId="9" xfId="0" applyNumberFormat="1" applyFont="1" applyFill="1" applyBorder="1" applyAlignment="1">
      <alignment horizontal="center" vertical="center"/>
    </xf>
    <xf numFmtId="180" fontId="3" fillId="2" borderId="0" xfId="0" applyNumberFormat="1" applyFont="1" applyFill="1" applyBorder="1" applyAlignment="1">
      <alignment horizontal="center" vertical="center"/>
    </xf>
    <xf numFmtId="180" fontId="3" fillId="2" borderId="6" xfId="0" applyNumberFormat="1" applyFont="1" applyFill="1" applyBorder="1" applyAlignment="1">
      <alignment horizontal="center" vertical="center"/>
    </xf>
    <xf numFmtId="180" fontId="3" fillId="2" borderId="7" xfId="0" applyNumberFormat="1" applyFont="1" applyFill="1" applyBorder="1" applyAlignment="1">
      <alignment horizontal="center" vertical="center"/>
    </xf>
    <xf numFmtId="180" fontId="3" fillId="2" borderId="10" xfId="0" applyNumberFormat="1" applyFont="1" applyFill="1" applyBorder="1" applyAlignment="1">
      <alignment horizontal="center" vertical="center"/>
    </xf>
    <xf numFmtId="180" fontId="3" fillId="2" borderId="8" xfId="0" applyNumberFormat="1" applyFont="1" applyFill="1" applyBorder="1" applyAlignment="1">
      <alignment horizontal="center" vertical="center"/>
    </xf>
    <xf numFmtId="0" fontId="0" fillId="2" borderId="1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81" fontId="3" fillId="2" borderId="4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81" fontId="3" fillId="2" borderId="0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181" fontId="3" fillId="2" borderId="7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2" borderId="11" xfId="0" applyFont="1" applyFill="1" applyBorder="1"/>
    <xf numFmtId="182" fontId="0" fillId="78" borderId="11" xfId="0" applyNumberFormat="1" applyFill="1" applyBorder="1" applyAlignment="1">
      <alignment horizontal="center" vertical="center"/>
    </xf>
    <xf numFmtId="15" fontId="0" fillId="78" borderId="11" xfId="0" applyNumberFormat="1" applyFill="1" applyBorder="1" applyAlignment="1">
      <alignment horizontal="center" vertical="center"/>
    </xf>
    <xf numFmtId="0" fontId="0" fillId="2" borderId="2" xfId="0" applyFont="1" applyFill="1" applyBorder="1"/>
    <xf numFmtId="0" fontId="0" fillId="78" borderId="2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0" borderId="0" xfId="0" applyFont="1"/>
    <xf numFmtId="0" fontId="96" fillId="0" borderId="0" xfId="0" applyFont="1"/>
    <xf numFmtId="0" fontId="97" fillId="0" borderId="0" xfId="0" applyFont="1"/>
    <xf numFmtId="0" fontId="6" fillId="0" borderId="0" xfId="0" applyFont="1"/>
    <xf numFmtId="0" fontId="98" fillId="0" borderId="0" xfId="0" applyFont="1"/>
    <xf numFmtId="0" fontId="2" fillId="2" borderId="1" xfId="0" applyFont="1" applyFill="1" applyBorder="1"/>
    <xf numFmtId="0" fontId="2" fillId="2" borderId="11" xfId="0" applyFont="1" applyFill="1" applyBorder="1"/>
    <xf numFmtId="0" fontId="2" fillId="2" borderId="2" xfId="0" applyFont="1" applyFill="1" applyBorder="1"/>
    <xf numFmtId="15" fontId="100" fillId="78" borderId="1" xfId="0" applyNumberFormat="1" applyFont="1" applyFill="1" applyBorder="1" applyAlignment="1">
      <alignment horizontal="center" vertical="center"/>
    </xf>
    <xf numFmtId="15" fontId="2" fillId="78" borderId="11" xfId="0" applyNumberFormat="1" applyFont="1" applyFill="1" applyBorder="1" applyAlignment="1">
      <alignment horizontal="center" vertical="center"/>
    </xf>
    <xf numFmtId="0" fontId="0" fillId="78" borderId="11" xfId="0" applyFont="1" applyFill="1" applyBorder="1" applyAlignment="1">
      <alignment horizontal="center" vertical="center"/>
    </xf>
    <xf numFmtId="0" fontId="5" fillId="78" borderId="11" xfId="0" applyFont="1" applyFill="1" applyBorder="1" applyAlignment="1">
      <alignment horizontal="center" vertical="center"/>
    </xf>
    <xf numFmtId="0" fontId="5" fillId="78" borderId="12" xfId="0" applyFont="1" applyFill="1" applyBorder="1" applyAlignment="1">
      <alignment horizontal="center" vertical="center"/>
    </xf>
    <xf numFmtId="49" fontId="5" fillId="78" borderId="11" xfId="0" applyNumberFormat="1" applyFont="1" applyFill="1" applyBorder="1" applyAlignment="1">
      <alignment horizontal="center" vertical="center"/>
    </xf>
    <xf numFmtId="0" fontId="5" fillId="78" borderId="13" xfId="0" applyFont="1" applyFill="1" applyBorder="1" applyAlignment="1">
      <alignment horizontal="center" vertical="center"/>
    </xf>
    <xf numFmtId="49" fontId="5" fillId="78" borderId="11" xfId="0" quotePrefix="1" applyNumberFormat="1" applyFont="1" applyFill="1" applyBorder="1" applyAlignment="1">
      <alignment horizontal="center" vertical="center"/>
    </xf>
    <xf numFmtId="0" fontId="7" fillId="78" borderId="12" xfId="0" applyFont="1" applyFill="1" applyBorder="1" applyAlignment="1">
      <alignment horizontal="center" vertical="center"/>
    </xf>
    <xf numFmtId="0" fontId="2" fillId="78" borderId="2" xfId="0" applyFont="1" applyFill="1" applyBorder="1" applyAlignment="1">
      <alignment horizontal="center" vertical="center"/>
    </xf>
    <xf numFmtId="0" fontId="0" fillId="0" borderId="0" xfId="0"/>
    <xf numFmtId="0" fontId="101" fillId="0" borderId="0" xfId="0" applyFont="1"/>
    <xf numFmtId="0" fontId="3" fillId="0" borderId="0" xfId="0" applyFont="1"/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52" xfId="0" applyFont="1" applyFill="1" applyBorder="1" applyAlignment="1">
      <alignment horizontal="center" vertical="center"/>
    </xf>
    <xf numFmtId="0" fontId="3" fillId="2" borderId="53" xfId="0" applyFont="1" applyFill="1" applyBorder="1" applyAlignment="1">
      <alignment horizontal="center" vertical="center"/>
    </xf>
    <xf numFmtId="0" fontId="0" fillId="78" borderId="3" xfId="0" applyFill="1" applyBorder="1" applyAlignment="1">
      <alignment horizontal="center" vertical="center"/>
    </xf>
    <xf numFmtId="0" fontId="0" fillId="78" borderId="4" xfId="0" applyFill="1" applyBorder="1" applyAlignment="1">
      <alignment horizontal="center" vertical="center"/>
    </xf>
    <xf numFmtId="0" fontId="0" fillId="78" borderId="5" xfId="0" applyFill="1" applyBorder="1" applyAlignment="1">
      <alignment horizontal="center" vertical="center"/>
    </xf>
    <xf numFmtId="0" fontId="0" fillId="78" borderId="9" xfId="0" applyFill="1" applyBorder="1" applyAlignment="1">
      <alignment horizontal="center" vertical="center"/>
    </xf>
    <xf numFmtId="0" fontId="0" fillId="78" borderId="0" xfId="0" applyFill="1" applyBorder="1" applyAlignment="1">
      <alignment horizontal="center" vertical="center"/>
    </xf>
    <xf numFmtId="0" fontId="0" fillId="78" borderId="10" xfId="0" applyFill="1" applyBorder="1" applyAlignment="1">
      <alignment horizontal="center" vertical="center"/>
    </xf>
    <xf numFmtId="0" fontId="0" fillId="78" borderId="6" xfId="0" applyFill="1" applyBorder="1" applyAlignment="1">
      <alignment horizontal="center" vertical="center"/>
    </xf>
    <xf numFmtId="0" fontId="0" fillId="78" borderId="7" xfId="0" applyFill="1" applyBorder="1" applyAlignment="1">
      <alignment horizontal="center" vertical="center"/>
    </xf>
    <xf numFmtId="0" fontId="0" fillId="78" borderId="8" xfId="0" applyFill="1" applyBorder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5" fillId="0" borderId="4" xfId="0" applyNumberFormat="1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103" fillId="0" borderId="0" xfId="0" applyFont="1" applyAlignment="1">
      <alignment horizontal="left" vertical="center"/>
    </xf>
    <xf numFmtId="183" fontId="3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64" fontId="5" fillId="3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0" fontId="3" fillId="2" borderId="0" xfId="0" applyFont="1" applyFill="1" applyBorder="1"/>
    <xf numFmtId="180" fontId="3" fillId="0" borderId="0" xfId="0" applyNumberFormat="1" applyFont="1" applyAlignment="1">
      <alignment horizontal="left" vertical="center"/>
    </xf>
    <xf numFmtId="0" fontId="0" fillId="0" borderId="0" xfId="0"/>
    <xf numFmtId="0" fontId="4" fillId="0" borderId="0" xfId="0" applyFont="1"/>
    <xf numFmtId="0" fontId="2" fillId="0" borderId="0" xfId="0" applyFont="1"/>
    <xf numFmtId="0" fontId="0" fillId="78" borderId="66" xfId="0" applyFill="1" applyBorder="1"/>
    <xf numFmtId="0" fontId="0" fillId="78" borderId="57" xfId="0" applyFill="1" applyBorder="1"/>
    <xf numFmtId="0" fontId="0" fillId="78" borderId="67" xfId="0" applyFill="1" applyBorder="1"/>
    <xf numFmtId="0" fontId="0" fillId="78" borderId="59" xfId="0" applyFill="1" applyBorder="1"/>
    <xf numFmtId="0" fontId="3" fillId="2" borderId="47" xfId="0" applyFont="1" applyFill="1" applyBorder="1"/>
    <xf numFmtId="0" fontId="3" fillId="2" borderId="52" xfId="0" applyFont="1" applyFill="1" applyBorder="1"/>
    <xf numFmtId="0" fontId="0" fillId="78" borderId="66" xfId="0" applyFill="1" applyBorder="1" applyAlignment="1">
      <alignment horizontal="center" vertical="center"/>
    </xf>
    <xf numFmtId="0" fontId="0" fillId="78" borderId="68" xfId="0" applyFill="1" applyBorder="1" applyAlignment="1">
      <alignment horizontal="center" vertical="center"/>
    </xf>
    <xf numFmtId="0" fontId="0" fillId="78" borderId="58" xfId="0" applyFill="1" applyBorder="1" applyAlignment="1">
      <alignment horizontal="center" vertical="center"/>
    </xf>
    <xf numFmtId="0" fontId="0" fillId="78" borderId="67" xfId="0" applyFill="1" applyBorder="1" applyAlignment="1">
      <alignment horizontal="center" vertical="center"/>
    </xf>
    <xf numFmtId="0" fontId="0" fillId="78" borderId="59" xfId="0" applyFill="1" applyBorder="1" applyAlignment="1">
      <alignment horizontal="center" vertical="center"/>
    </xf>
    <xf numFmtId="0" fontId="0" fillId="78" borderId="3" xfId="0" applyFill="1" applyBorder="1" applyAlignment="1">
      <alignment horizontal="left" vertical="center"/>
    </xf>
    <xf numFmtId="0" fontId="0" fillId="78" borderId="9" xfId="0" applyFill="1" applyBorder="1" applyAlignment="1">
      <alignment horizontal="left" vertical="center"/>
    </xf>
    <xf numFmtId="0" fontId="0" fillId="78" borderId="6" xfId="0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10" xfId="0" applyFont="1" applyFill="1" applyBorder="1"/>
    <xf numFmtId="4" fontId="3" fillId="2" borderId="0" xfId="0" applyNumberFormat="1" applyFont="1" applyFill="1" applyBorder="1" applyAlignment="1">
      <alignment horizontal="center" vertical="center"/>
    </xf>
    <xf numFmtId="180" fontId="0" fillId="78" borderId="0" xfId="0" quotePrefix="1" applyNumberFormat="1" applyFill="1" applyBorder="1" applyAlignment="1">
      <alignment horizontal="center" vertical="center"/>
    </xf>
    <xf numFmtId="0" fontId="3" fillId="2" borderId="7" xfId="0" applyFont="1" applyFill="1" applyBorder="1"/>
    <xf numFmtId="3" fontId="3" fillId="2" borderId="10" xfId="0" applyNumberFormat="1" applyFont="1" applyFill="1" applyBorder="1" applyAlignment="1">
      <alignment horizontal="center" vertical="center"/>
    </xf>
    <xf numFmtId="15" fontId="5" fillId="3" borderId="0" xfId="2" applyNumberFormat="1" applyFont="1" applyFill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15" fontId="3" fillId="2" borderId="3" xfId="0" applyNumberFormat="1" applyFont="1" applyFill="1" applyBorder="1" applyAlignment="1">
      <alignment horizontal="center" vertical="center"/>
    </xf>
    <xf numFmtId="180" fontId="3" fillId="3" borderId="11" xfId="0" applyNumberFormat="1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/>
    </xf>
    <xf numFmtId="15" fontId="3" fillId="2" borderId="9" xfId="0" applyNumberFormat="1" applyFont="1" applyFill="1" applyBorder="1" applyAlignment="1">
      <alignment horizontal="left" vertical="center"/>
    </xf>
    <xf numFmtId="0" fontId="0" fillId="0" borderId="0" xfId="0" applyFill="1" applyBorder="1"/>
    <xf numFmtId="3" fontId="3" fillId="0" borderId="0" xfId="0" applyNumberFormat="1" applyFont="1" applyAlignment="1">
      <alignment horizontal="center" vertical="center"/>
    </xf>
    <xf numFmtId="15" fontId="3" fillId="2" borderId="3" xfId="0" applyNumberFormat="1" applyFont="1" applyFill="1" applyBorder="1" applyAlignment="1">
      <alignment horizontal="left" vertical="center"/>
    </xf>
    <xf numFmtId="164" fontId="5" fillId="3" borderId="10" xfId="0" applyNumberFormat="1" applyFont="1" applyFill="1" applyBorder="1" applyAlignment="1">
      <alignment horizontal="center" vertical="center"/>
    </xf>
    <xf numFmtId="3" fontId="3" fillId="2" borderId="5" xfId="0" applyNumberFormat="1" applyFont="1" applyFill="1" applyBorder="1" applyAlignment="1">
      <alignment horizontal="center" vertical="center"/>
    </xf>
    <xf numFmtId="0" fontId="6" fillId="2" borderId="7" xfId="0" applyFont="1" applyFill="1" applyBorder="1"/>
    <xf numFmtId="15" fontId="5" fillId="3" borderId="7" xfId="2" applyNumberFormat="1" applyFont="1" applyFill="1" applyBorder="1" applyAlignment="1">
      <alignment horizontal="center" vertical="center"/>
    </xf>
    <xf numFmtId="164" fontId="5" fillId="3" borderId="5" xfId="0" applyNumberFormat="1" applyFont="1" applyFill="1" applyBorder="1" applyAlignment="1">
      <alignment horizontal="center" vertical="center"/>
    </xf>
    <xf numFmtId="184" fontId="5" fillId="3" borderId="0" xfId="0" applyNumberFormat="1" applyFont="1" applyFill="1" applyBorder="1" applyAlignment="1">
      <alignment horizontal="center" vertical="center"/>
    </xf>
    <xf numFmtId="180" fontId="0" fillId="78" borderId="7" xfId="0" quotePrefix="1" applyNumberFormat="1" applyFill="1" applyBorder="1" applyAlignment="1">
      <alignment horizontal="center" vertical="center"/>
    </xf>
    <xf numFmtId="164" fontId="5" fillId="3" borderId="4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/>
    </xf>
    <xf numFmtId="0" fontId="0" fillId="2" borderId="4" xfId="0" applyFont="1" applyFill="1" applyBorder="1" applyAlignment="1">
      <alignment horizontal="center" vertical="center"/>
    </xf>
    <xf numFmtId="15" fontId="5" fillId="0" borderId="9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15" fontId="5" fillId="3" borderId="4" xfId="2" quotePrefix="1" applyNumberFormat="1" applyFont="1" applyFill="1" applyBorder="1" applyAlignment="1">
      <alignment horizontal="center" vertical="center"/>
    </xf>
    <xf numFmtId="184" fontId="5" fillId="3" borderId="7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/>
    </xf>
    <xf numFmtId="15" fontId="3" fillId="2" borderId="0" xfId="0" applyNumberFormat="1" applyFont="1" applyFill="1" applyBorder="1"/>
    <xf numFmtId="0" fontId="0" fillId="2" borderId="1" xfId="0" applyFill="1" applyBorder="1" applyAlignment="1">
      <alignment horizontal="left" vertical="center"/>
    </xf>
    <xf numFmtId="15" fontId="5" fillId="3" borderId="0" xfId="2" quotePrefix="1" applyNumberFormat="1" applyFont="1" applyFill="1" applyBorder="1" applyAlignment="1">
      <alignment horizontal="center" vertical="center"/>
    </xf>
    <xf numFmtId="0" fontId="5" fillId="2" borderId="0" xfId="0" applyFont="1" applyFill="1"/>
    <xf numFmtId="180" fontId="3" fillId="2" borderId="11" xfId="0" applyNumberFormat="1" applyFont="1" applyFill="1" applyBorder="1" applyAlignment="1">
      <alignment horizontal="center" vertical="center"/>
    </xf>
    <xf numFmtId="15" fontId="5" fillId="0" borderId="6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center" vertical="center"/>
    </xf>
    <xf numFmtId="0" fontId="3" fillId="2" borderId="9" xfId="0" applyFont="1" applyFill="1" applyBorder="1"/>
    <xf numFmtId="183" fontId="0" fillId="0" borderId="0" xfId="0" applyNumberFormat="1"/>
    <xf numFmtId="184" fontId="5" fillId="3" borderId="4" xfId="0" applyNumberFormat="1" applyFont="1" applyFill="1" applyBorder="1" applyAlignment="1">
      <alignment horizontal="center" vertical="center"/>
    </xf>
    <xf numFmtId="15" fontId="3" fillId="2" borderId="9" xfId="0" applyNumberFormat="1" applyFont="1" applyFill="1" applyBorder="1"/>
    <xf numFmtId="15" fontId="3" fillId="2" borderId="4" xfId="0" applyNumberFormat="1" applyFont="1" applyFill="1" applyBorder="1" applyAlignment="1">
      <alignment horizontal="center" vertical="center"/>
    </xf>
    <xf numFmtId="180" fontId="0" fillId="78" borderId="4" xfId="0" quotePrefix="1" applyNumberFormat="1" applyFill="1" applyBorder="1" applyAlignment="1">
      <alignment horizontal="center" vertical="center"/>
    </xf>
    <xf numFmtId="180" fontId="3" fillId="3" borderId="2" xfId="0" applyNumberFormat="1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15" fontId="5" fillId="3" borderId="3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164" fontId="5" fillId="3" borderId="7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/>
    </xf>
    <xf numFmtId="3" fontId="3" fillId="2" borderId="8" xfId="0" applyNumberFormat="1" applyFont="1" applyFill="1" applyBorder="1" applyAlignment="1">
      <alignment horizontal="center" vertical="center"/>
    </xf>
    <xf numFmtId="164" fontId="5" fillId="0" borderId="5" xfId="0" applyNumberFormat="1" applyFont="1" applyFill="1" applyBorder="1" applyAlignment="1">
      <alignment horizontal="center" vertical="center"/>
    </xf>
    <xf numFmtId="0" fontId="0" fillId="0" borderId="0" xfId="0"/>
    <xf numFmtId="0" fontId="0" fillId="2" borderId="9" xfId="0" applyFill="1" applyBorder="1"/>
    <xf numFmtId="0" fontId="0" fillId="2" borderId="0" xfId="0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0" borderId="11" xfId="0" applyFont="1" applyFill="1" applyBorder="1"/>
    <xf numFmtId="0" fontId="0" fillId="0" borderId="2" xfId="0" applyFont="1" applyFill="1" applyBorder="1"/>
    <xf numFmtId="0" fontId="0" fillId="0" borderId="11" xfId="0" applyBorder="1"/>
    <xf numFmtId="0" fontId="0" fillId="0" borderId="1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0" fillId="0" borderId="1" xfId="0" applyFont="1" applyFill="1" applyBorder="1"/>
    <xf numFmtId="0" fontId="2" fillId="2" borderId="0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1" xfId="0" applyFont="1" applyFill="1" applyBorder="1"/>
    <xf numFmtId="0" fontId="0" fillId="3" borderId="11" xfId="0" applyFont="1" applyFill="1" applyBorder="1"/>
    <xf numFmtId="0" fontId="0" fillId="3" borderId="2" xfId="0" applyFont="1" applyFill="1" applyBorder="1"/>
    <xf numFmtId="0" fontId="0" fillId="0" borderId="2" xfId="0" applyBorder="1"/>
    <xf numFmtId="0" fontId="0" fillId="0" borderId="1" xfId="0" applyBorder="1"/>
    <xf numFmtId="0" fontId="0" fillId="3" borderId="1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2" fillId="0" borderId="0" xfId="0" applyFont="1"/>
    <xf numFmtId="0" fontId="0" fillId="2" borderId="3" xfId="0" applyFill="1" applyBorder="1"/>
    <xf numFmtId="0" fontId="6" fillId="2" borderId="4" xfId="0" applyFont="1" applyFill="1" applyBorder="1"/>
    <xf numFmtId="0" fontId="4" fillId="2" borderId="4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4" fillId="2" borderId="7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0" fillId="0" borderId="0" xfId="0"/>
    <xf numFmtId="0" fontId="2" fillId="0" borderId="0" xfId="0" applyFont="1"/>
    <xf numFmtId="0" fontId="5" fillId="2" borderId="0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0" borderId="0" xfId="0" applyFont="1"/>
    <xf numFmtId="0" fontId="4" fillId="2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0" borderId="11" xfId="0" applyFont="1" applyFill="1" applyBorder="1"/>
    <xf numFmtId="0" fontId="0" fillId="0" borderId="2" xfId="0" applyFont="1" applyFill="1" applyBorder="1"/>
    <xf numFmtId="0" fontId="5" fillId="2" borderId="0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166" fontId="5" fillId="0" borderId="5" xfId="0" applyNumberFormat="1" applyFont="1" applyFill="1" applyBorder="1" applyAlignment="1">
      <alignment horizontal="center" vertical="center"/>
    </xf>
    <xf numFmtId="166" fontId="5" fillId="0" borderId="10" xfId="0" applyNumberFormat="1" applyFont="1" applyFill="1" applyBorder="1" applyAlignment="1">
      <alignment horizontal="center" vertical="center"/>
    </xf>
    <xf numFmtId="166" fontId="5" fillId="0" borderId="8" xfId="0" applyNumberFormat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166" fontId="5" fillId="0" borderId="7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15" fontId="5" fillId="0" borderId="0" xfId="0" applyNumberFormat="1" applyFont="1" applyFill="1" applyBorder="1" applyAlignment="1">
      <alignment horizontal="center" vertical="center"/>
    </xf>
    <xf numFmtId="15" fontId="5" fillId="0" borderId="10" xfId="0" applyNumberFormat="1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15" fontId="5" fillId="0" borderId="8" xfId="0" applyNumberFormat="1" applyFont="1" applyFill="1" applyBorder="1" applyAlignment="1">
      <alignment horizontal="center" vertical="center"/>
    </xf>
    <xf numFmtId="165" fontId="5" fillId="0" borderId="10" xfId="0" applyNumberFormat="1" applyFont="1" applyFill="1" applyBorder="1" applyAlignment="1">
      <alignment horizontal="center" vertical="center"/>
    </xf>
    <xf numFmtId="165" fontId="5" fillId="0" borderId="8" xfId="0" applyNumberFormat="1" applyFont="1" applyFill="1" applyBorder="1" applyAlignment="1">
      <alignment horizontal="center" vertical="center"/>
    </xf>
    <xf numFmtId="15" fontId="5" fillId="0" borderId="4" xfId="0" applyNumberFormat="1" applyFont="1" applyFill="1" applyBorder="1" applyAlignment="1">
      <alignment horizontal="center" vertical="center"/>
    </xf>
    <xf numFmtId="164" fontId="5" fillId="0" borderId="10" xfId="0" applyNumberFormat="1" applyFont="1" applyFill="1" applyBorder="1" applyAlignment="1">
      <alignment horizontal="center" vertical="center"/>
    </xf>
    <xf numFmtId="0" fontId="0" fillId="0" borderId="1" xfId="0" applyFont="1" applyFill="1" applyBorder="1"/>
    <xf numFmtId="0" fontId="2" fillId="2" borderId="0" xfId="0" applyFont="1" applyFill="1" applyBorder="1"/>
    <xf numFmtId="0" fontId="0" fillId="3" borderId="1" xfId="0" applyFill="1" applyBorder="1"/>
    <xf numFmtId="0" fontId="0" fillId="3" borderId="11" xfId="0" applyFill="1" applyBorder="1"/>
    <xf numFmtId="0" fontId="0" fillId="3" borderId="2" xfId="0" applyFill="1" applyBorder="1"/>
    <xf numFmtId="0" fontId="0" fillId="0" borderId="2" xfId="0" applyBorder="1"/>
    <xf numFmtId="0" fontId="0" fillId="0" borderId="1" xfId="0" applyBorder="1"/>
    <xf numFmtId="0" fontId="0" fillId="3" borderId="1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/>
    </xf>
    <xf numFmtId="0" fontId="5" fillId="3" borderId="11" xfId="0" applyFont="1" applyFill="1" applyBorder="1" applyAlignment="1">
      <alignment horizontal="left"/>
    </xf>
    <xf numFmtId="165" fontId="5" fillId="3" borderId="5" xfId="7322" quotePrefix="1" applyNumberFormat="1" applyFont="1" applyFill="1" applyBorder="1" applyAlignment="1">
      <alignment horizontal="center" vertical="center"/>
    </xf>
    <xf numFmtId="165" fontId="5" fillId="3" borderId="8" xfId="7322" applyNumberFormat="1" applyFont="1" applyFill="1" applyBorder="1" applyAlignment="1">
      <alignment horizontal="center" vertical="center"/>
    </xf>
    <xf numFmtId="15" fontId="5" fillId="3" borderId="11" xfId="0" applyNumberFormat="1" applyFont="1" applyFill="1" applyBorder="1" applyAlignment="1">
      <alignment horizontal="left" vertical="center"/>
    </xf>
    <xf numFmtId="0" fontId="5" fillId="3" borderId="1" xfId="0" applyFont="1" applyFill="1" applyBorder="1"/>
    <xf numFmtId="165" fontId="5" fillId="3" borderId="10" xfId="7322" applyNumberFormat="1" applyFont="1" applyFill="1" applyBorder="1" applyAlignment="1">
      <alignment horizontal="center" vertical="center"/>
    </xf>
    <xf numFmtId="165" fontId="5" fillId="3" borderId="10" xfId="7322" quotePrefix="1" applyNumberFormat="1" applyFont="1" applyFill="1" applyBorder="1" applyAlignment="1">
      <alignment horizontal="center" vertical="center"/>
    </xf>
    <xf numFmtId="0" fontId="5" fillId="3" borderId="11" xfId="0" applyFont="1" applyFill="1" applyBorder="1"/>
    <xf numFmtId="15" fontId="5" fillId="3" borderId="1" xfId="0" applyNumberFormat="1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4" fontId="3" fillId="2" borderId="7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/>
    <xf numFmtId="0" fontId="5" fillId="2" borderId="0" xfId="0" applyFont="1" applyFill="1" applyBorder="1"/>
    <xf numFmtId="0" fontId="0" fillId="2" borderId="3" xfId="0" applyFill="1" applyBorder="1"/>
    <xf numFmtId="0" fontId="6" fillId="2" borderId="4" xfId="0" applyFont="1" applyFill="1" applyBorder="1"/>
    <xf numFmtId="0" fontId="4" fillId="2" borderId="4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0" borderId="0" xfId="0" applyFont="1"/>
    <xf numFmtId="0" fontId="4" fillId="2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0" borderId="11" xfId="0" applyFont="1" applyFill="1" applyBorder="1"/>
    <xf numFmtId="0" fontId="0" fillId="0" borderId="2" xfId="0" applyFont="1" applyFill="1" applyBorder="1"/>
    <xf numFmtId="0" fontId="5" fillId="2" borderId="0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/>
    <xf numFmtId="0" fontId="0" fillId="0" borderId="1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166" fontId="5" fillId="0" borderId="0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166" fontId="5" fillId="0" borderId="7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15" fontId="5" fillId="0" borderId="0" xfId="0" applyNumberFormat="1" applyFont="1" applyFill="1" applyBorder="1" applyAlignment="1">
      <alignment horizontal="center" vertical="center"/>
    </xf>
    <xf numFmtId="15" fontId="5" fillId="0" borderId="10" xfId="0" applyNumberFormat="1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15" fontId="5" fillId="0" borderId="8" xfId="0" applyNumberFormat="1" applyFont="1" applyFill="1" applyBorder="1" applyAlignment="1">
      <alignment horizontal="center" vertical="center"/>
    </xf>
    <xf numFmtId="165" fontId="5" fillId="0" borderId="10" xfId="0" applyNumberFormat="1" applyFont="1" applyFill="1" applyBorder="1" applyAlignment="1">
      <alignment horizontal="center" vertical="center"/>
    </xf>
    <xf numFmtId="165" fontId="5" fillId="0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1" xfId="0" applyFont="1" applyFill="1" applyBorder="1"/>
    <xf numFmtId="0" fontId="2" fillId="2" borderId="0" xfId="0" applyFont="1" applyFill="1" applyBorder="1"/>
    <xf numFmtId="0" fontId="0" fillId="3" borderId="1" xfId="0" applyFill="1" applyBorder="1"/>
    <xf numFmtId="0" fontId="0" fillId="3" borderId="11" xfId="0" applyFill="1" applyBorder="1"/>
    <xf numFmtId="0" fontId="0" fillId="3" borderId="2" xfId="0" applyFill="1" applyBorder="1"/>
    <xf numFmtId="0" fontId="0" fillId="3" borderId="1" xfId="0" applyFont="1" applyFill="1" applyBorder="1"/>
    <xf numFmtId="0" fontId="0" fillId="3" borderId="11" xfId="0" applyFont="1" applyFill="1" applyBorder="1"/>
    <xf numFmtId="0" fontId="0" fillId="3" borderId="2" xfId="0" applyFont="1" applyFill="1" applyBorder="1"/>
    <xf numFmtId="0" fontId="0" fillId="0" borderId="2" xfId="0" applyBorder="1"/>
    <xf numFmtId="0" fontId="0" fillId="0" borderId="1" xfId="0" applyBorder="1"/>
    <xf numFmtId="0" fontId="0" fillId="3" borderId="1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/>
    </xf>
    <xf numFmtId="0" fontId="5" fillId="3" borderId="11" xfId="0" applyFont="1" applyFill="1" applyBorder="1" applyAlignment="1">
      <alignment horizontal="left"/>
    </xf>
    <xf numFmtId="165" fontId="5" fillId="3" borderId="8" xfId="7322" applyNumberFormat="1" applyFont="1" applyFill="1" applyBorder="1" applyAlignment="1">
      <alignment horizontal="center" vertical="center"/>
    </xf>
    <xf numFmtId="15" fontId="5" fillId="3" borderId="11" xfId="0" applyNumberFormat="1" applyFont="1" applyFill="1" applyBorder="1" applyAlignment="1">
      <alignment horizontal="left" vertical="center"/>
    </xf>
    <xf numFmtId="0" fontId="5" fillId="3" borderId="1" xfId="0" applyFont="1" applyFill="1" applyBorder="1"/>
    <xf numFmtId="165" fontId="5" fillId="3" borderId="10" xfId="7322" applyNumberFormat="1" applyFont="1" applyFill="1" applyBorder="1" applyAlignment="1">
      <alignment horizontal="center" vertical="center"/>
    </xf>
    <xf numFmtId="0" fontId="5" fillId="3" borderId="11" xfId="0" applyFont="1" applyFill="1" applyBorder="1"/>
    <xf numFmtId="15" fontId="5" fillId="3" borderId="1" xfId="0" applyNumberFormat="1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5" fontId="5" fillId="0" borderId="0" xfId="0" applyNumberFormat="1" applyFont="1" applyFill="1" applyBorder="1" applyAlignment="1">
      <alignment horizontal="center" vertical="center"/>
    </xf>
    <xf numFmtId="15" fontId="5" fillId="0" borderId="10" xfId="0" applyNumberFormat="1" applyFont="1" applyFill="1" applyBorder="1" applyAlignment="1">
      <alignment horizontal="center" vertical="center"/>
    </xf>
    <xf numFmtId="15" fontId="5" fillId="0" borderId="4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0" fontId="5" fillId="0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166" fontId="5" fillId="0" borderId="5" xfId="0" applyNumberFormat="1" applyFont="1" applyFill="1" applyBorder="1" applyAlignment="1">
      <alignment horizontal="center" vertical="center"/>
    </xf>
    <xf numFmtId="166" fontId="5" fillId="0" borderId="10" xfId="0" applyNumberFormat="1" applyFont="1" applyFill="1" applyBorder="1" applyAlignment="1">
      <alignment horizontal="center" vertical="center"/>
    </xf>
    <xf numFmtId="166" fontId="5" fillId="0" borderId="8" xfId="0" applyNumberFormat="1" applyFont="1" applyFill="1" applyBorder="1" applyAlignment="1">
      <alignment horizontal="center" vertical="center"/>
    </xf>
    <xf numFmtId="164" fontId="5" fillId="0" borderId="1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0" fontId="5" fillId="0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166" fontId="5" fillId="0" borderId="8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164" fontId="5" fillId="0" borderId="10" xfId="0" applyNumberFormat="1" applyFont="1" applyFill="1" applyBorder="1" applyAlignment="1">
      <alignment horizontal="center" vertical="center"/>
    </xf>
    <xf numFmtId="165" fontId="5" fillId="3" borderId="5" xfId="7322" quotePrefix="1" applyNumberFormat="1" applyFont="1" applyFill="1" applyBorder="1" applyAlignment="1">
      <alignment horizontal="center" vertical="center"/>
    </xf>
    <xf numFmtId="165" fontId="5" fillId="3" borderId="10" xfId="7322" applyNumberFormat="1" applyFont="1" applyFill="1" applyBorder="1" applyAlignment="1">
      <alignment horizontal="center" vertical="center"/>
    </xf>
    <xf numFmtId="165" fontId="5" fillId="3" borderId="10" xfId="7322" quotePrefix="1" applyNumberFormat="1" applyFont="1" applyFill="1" applyBorder="1" applyAlignment="1">
      <alignment horizontal="center" vertical="center"/>
    </xf>
    <xf numFmtId="0" fontId="0" fillId="0" borderId="11" xfId="0" applyBorder="1"/>
    <xf numFmtId="0" fontId="0" fillId="0" borderId="1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0" xfId="0"/>
    <xf numFmtId="0" fontId="2" fillId="0" borderId="0" xfId="0" applyFont="1"/>
    <xf numFmtId="0" fontId="0" fillId="2" borderId="0" xfId="0" applyFill="1" applyBorder="1"/>
    <xf numFmtId="0" fontId="0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5" fillId="0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5" fillId="0" borderId="5" xfId="0" applyNumberFormat="1" applyFont="1" applyFill="1" applyBorder="1" applyAlignment="1">
      <alignment horizontal="center" vertical="center"/>
    </xf>
    <xf numFmtId="166" fontId="5" fillId="0" borderId="1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/>
    <xf numFmtId="0" fontId="0" fillId="2" borderId="0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6" fontId="3" fillId="2" borderId="0" xfId="0" applyNumberFormat="1" applyFont="1" applyFill="1" applyBorder="1" applyAlignment="1">
      <alignment horizontal="center" vertical="center"/>
    </xf>
    <xf numFmtId="166" fontId="3" fillId="2" borderId="7" xfId="0" applyNumberFormat="1" applyFont="1" applyFill="1" applyBorder="1" applyAlignment="1">
      <alignment horizontal="center" vertical="center"/>
    </xf>
    <xf numFmtId="183" fontId="3" fillId="2" borderId="0" xfId="0" applyNumberFormat="1" applyFont="1" applyFill="1" applyBorder="1" applyAlignment="1">
      <alignment horizontal="center" vertical="center"/>
    </xf>
    <xf numFmtId="183" fontId="3" fillId="2" borderId="7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80" fontId="0" fillId="78" borderId="4" xfId="0" applyNumberFormat="1" applyFill="1" applyBorder="1" applyAlignment="1">
      <alignment horizontal="center" vertical="center"/>
    </xf>
    <xf numFmtId="0" fontId="0" fillId="78" borderId="4" xfId="0" applyFill="1" applyBorder="1" applyAlignment="1">
      <alignment horizontal="center" vertical="center"/>
    </xf>
    <xf numFmtId="3" fontId="0" fillId="78" borderId="4" xfId="0" applyNumberFormat="1" applyFill="1" applyBorder="1" applyAlignment="1">
      <alignment horizontal="center" vertical="center"/>
    </xf>
    <xf numFmtId="166" fontId="0" fillId="78" borderId="4" xfId="0" applyNumberFormat="1" applyFill="1" applyBorder="1" applyAlignment="1">
      <alignment horizontal="center" vertical="center"/>
    </xf>
    <xf numFmtId="180" fontId="0" fillId="78" borderId="0" xfId="0" applyNumberFormat="1" applyFill="1" applyBorder="1" applyAlignment="1">
      <alignment horizontal="center" vertical="center"/>
    </xf>
    <xf numFmtId="0" fontId="0" fillId="78" borderId="0" xfId="0" applyFill="1" applyBorder="1" applyAlignment="1">
      <alignment horizontal="center" vertical="center"/>
    </xf>
    <xf numFmtId="3" fontId="0" fillId="78" borderId="0" xfId="0" applyNumberFormat="1" applyFill="1" applyBorder="1" applyAlignment="1">
      <alignment horizontal="center" vertical="center"/>
    </xf>
    <xf numFmtId="166" fontId="0" fillId="78" borderId="0" xfId="0" applyNumberFormat="1" applyFill="1" applyBorder="1" applyAlignment="1">
      <alignment horizontal="center" vertical="center"/>
    </xf>
    <xf numFmtId="180" fontId="0" fillId="78" borderId="7" xfId="0" applyNumberFormat="1" applyFill="1" applyBorder="1" applyAlignment="1">
      <alignment horizontal="center" vertical="center"/>
    </xf>
    <xf numFmtId="0" fontId="0" fillId="78" borderId="7" xfId="0" applyFill="1" applyBorder="1" applyAlignment="1">
      <alignment horizontal="center" vertical="center"/>
    </xf>
    <xf numFmtId="3" fontId="0" fillId="78" borderId="7" xfId="0" applyNumberFormat="1" applyFill="1" applyBorder="1" applyAlignment="1">
      <alignment horizontal="center" vertical="center"/>
    </xf>
    <xf numFmtId="166" fontId="0" fillId="78" borderId="7" xfId="0" applyNumberFormat="1" applyFill="1" applyBorder="1" applyAlignment="1">
      <alignment horizontal="center" vertical="center"/>
    </xf>
    <xf numFmtId="169" fontId="0" fillId="78" borderId="5" xfId="0" applyNumberFormat="1" applyFill="1" applyBorder="1" applyAlignment="1">
      <alignment horizontal="center" vertical="center"/>
    </xf>
    <xf numFmtId="169" fontId="0" fillId="78" borderId="10" xfId="0" applyNumberFormat="1" applyFill="1" applyBorder="1" applyAlignment="1">
      <alignment horizontal="center" vertical="center"/>
    </xf>
    <xf numFmtId="169" fontId="0" fillId="78" borderId="8" xfId="0" applyNumberForma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79" borderId="69" xfId="0" applyFont="1" applyFill="1" applyBorder="1" applyAlignment="1">
      <alignment horizontal="center" vertical="center"/>
    </xf>
    <xf numFmtId="0" fontId="7" fillId="79" borderId="70" xfId="0" applyFont="1" applyFill="1" applyBorder="1" applyAlignment="1">
      <alignment horizontal="center" vertical="center"/>
    </xf>
    <xf numFmtId="0" fontId="7" fillId="79" borderId="71" xfId="0" applyFont="1" applyFill="1" applyBorder="1" applyAlignment="1">
      <alignment horizontal="center" vertical="center"/>
    </xf>
    <xf numFmtId="15" fontId="3" fillId="2" borderId="0" xfId="0" applyNumberFormat="1" applyFont="1" applyFill="1" applyBorder="1" applyAlignment="1">
      <alignment horizontal="center" vertical="center"/>
    </xf>
    <xf numFmtId="15" fontId="3" fillId="2" borderId="9" xfId="0" applyNumberFormat="1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164" fontId="3" fillId="2" borderId="7" xfId="0" applyNumberFormat="1" applyFont="1" applyFill="1" applyBorder="1" applyAlignment="1">
      <alignment horizontal="center" vertical="center"/>
    </xf>
    <xf numFmtId="0" fontId="3" fillId="2" borderId="3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8" xfId="0" applyFont="1" applyFill="1" applyBorder="1"/>
    <xf numFmtId="0" fontId="3" fillId="2" borderId="4" xfId="0" applyFont="1" applyFill="1" applyBorder="1"/>
    <xf numFmtId="15" fontId="3" fillId="2" borderId="6" xfId="0" applyNumberFormat="1" applyFont="1" applyFill="1" applyBorder="1" applyAlignment="1">
      <alignment horizontal="center" vertical="center"/>
    </xf>
    <xf numFmtId="15" fontId="3" fillId="2" borderId="7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8" fillId="0" borderId="0" xfId="0" applyFont="1"/>
    <xf numFmtId="0" fontId="8" fillId="0" borderId="0" xfId="0" applyFont="1" applyFill="1" applyBorder="1"/>
    <xf numFmtId="169" fontId="3" fillId="2" borderId="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1" xfId="0" applyFill="1" applyBorder="1"/>
    <xf numFmtId="3" fontId="100" fillId="2" borderId="11" xfId="0" applyNumberFormat="1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180" fontId="100" fillId="2" borderId="11" xfId="0" applyNumberFormat="1" applyFont="1" applyFill="1" applyBorder="1" applyAlignment="1">
      <alignment horizontal="center" vertical="center"/>
    </xf>
    <xf numFmtId="0" fontId="5" fillId="2" borderId="72" xfId="0" applyFont="1" applyFill="1" applyBorder="1" applyAlignment="1">
      <alignment horizontal="center" vertical="center"/>
    </xf>
    <xf numFmtId="0" fontId="0" fillId="2" borderId="2" xfId="0" applyFill="1" applyBorder="1"/>
    <xf numFmtId="0" fontId="105" fillId="0" borderId="0" xfId="0" applyFont="1" applyFill="1"/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184" fontId="104" fillId="81" borderId="45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7" fillId="3" borderId="1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185" fontId="100" fillId="80" borderId="11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80" fontId="0" fillId="78" borderId="45" xfId="0" applyNumberFormat="1" applyFont="1" applyFill="1" applyBorder="1" applyAlignment="1">
      <alignment horizontal="center" vertical="center"/>
    </xf>
    <xf numFmtId="0" fontId="0" fillId="2" borderId="73" xfId="0" applyFill="1" applyBorder="1"/>
    <xf numFmtId="184" fontId="7" fillId="2" borderId="73" xfId="0" applyNumberFormat="1" applyFont="1" applyFill="1" applyBorder="1" applyAlignment="1">
      <alignment horizontal="center" vertical="center"/>
    </xf>
    <xf numFmtId="0" fontId="0" fillId="2" borderId="72" xfId="0" applyFill="1" applyBorder="1"/>
    <xf numFmtId="184" fontId="100" fillId="2" borderId="72" xfId="0" applyNumberFormat="1" applyFont="1" applyFill="1" applyBorder="1" applyAlignment="1">
      <alignment horizontal="center" vertical="center"/>
    </xf>
    <xf numFmtId="0" fontId="0" fillId="2" borderId="74" xfId="0" applyFill="1" applyBorder="1"/>
    <xf numFmtId="3" fontId="5" fillId="3" borderId="72" xfId="0" applyNumberFormat="1" applyFont="1" applyFill="1" applyBorder="1" applyAlignment="1">
      <alignment horizontal="center" vertical="center"/>
    </xf>
    <xf numFmtId="0" fontId="5" fillId="3" borderId="72" xfId="0" applyFont="1" applyFill="1" applyBorder="1" applyAlignment="1">
      <alignment horizontal="center" vertical="center"/>
    </xf>
    <xf numFmtId="186" fontId="5" fillId="3" borderId="72" xfId="0" applyNumberFormat="1" applyFont="1" applyFill="1" applyBorder="1" applyAlignment="1">
      <alignment horizontal="center" vertical="center"/>
    </xf>
    <xf numFmtId="0" fontId="5" fillId="3" borderId="72" xfId="0" applyFont="1" applyFill="1" applyBorder="1" applyAlignment="1">
      <alignment horizontal="center"/>
    </xf>
    <xf numFmtId="169" fontId="5" fillId="3" borderId="72" xfId="0" applyNumberFormat="1" applyFont="1" applyFill="1" applyBorder="1" applyAlignment="1">
      <alignment horizontal="center"/>
    </xf>
    <xf numFmtId="14" fontId="5" fillId="3" borderId="72" xfId="0" applyNumberFormat="1" applyFont="1" applyFill="1" applyBorder="1" applyAlignment="1">
      <alignment horizontal="center" vertical="center"/>
    </xf>
    <xf numFmtId="0" fontId="0" fillId="2" borderId="74" xfId="0" applyNumberFormat="1" applyFont="1" applyFill="1" applyBorder="1" applyAlignment="1">
      <alignment horizontal="left" vertical="center"/>
    </xf>
    <xf numFmtId="0" fontId="5" fillId="0" borderId="72" xfId="0" applyFont="1" applyFill="1" applyBorder="1" applyAlignment="1">
      <alignment horizontal="center" vertical="center"/>
    </xf>
    <xf numFmtId="187" fontId="5" fillId="3" borderId="72" xfId="0" applyNumberFormat="1" applyFont="1" applyFill="1" applyBorder="1" applyAlignment="1">
      <alignment horizontal="center" vertical="center"/>
    </xf>
    <xf numFmtId="0" fontId="5" fillId="3" borderId="72" xfId="0" quotePrefix="1" applyFont="1" applyFill="1" applyBorder="1" applyAlignment="1">
      <alignment horizontal="center" vertical="center"/>
    </xf>
    <xf numFmtId="0" fontId="0" fillId="2" borderId="75" xfId="0" applyFill="1" applyBorder="1"/>
    <xf numFmtId="0" fontId="5" fillId="3" borderId="76" xfId="0" quotePrefix="1" applyFont="1" applyFill="1" applyBorder="1" applyAlignment="1">
      <alignment horizontal="center" vertic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5" fillId="0" borderId="0" xfId="0" applyFont="1"/>
    <xf numFmtId="0" fontId="5" fillId="2" borderId="11" xfId="0" applyFont="1" applyFill="1" applyBorder="1"/>
    <xf numFmtId="3" fontId="7" fillId="2" borderId="11" xfId="0" applyNumberFormat="1" applyFont="1" applyFill="1" applyBorder="1" applyAlignment="1">
      <alignment horizontal="center" vertical="center"/>
    </xf>
    <xf numFmtId="10" fontId="7" fillId="2" borderId="11" xfId="0" applyNumberFormat="1" applyFont="1" applyFill="1" applyBorder="1" applyAlignment="1">
      <alignment horizontal="center" vertical="center"/>
    </xf>
    <xf numFmtId="10" fontId="5" fillId="2" borderId="11" xfId="0" applyNumberFormat="1" applyFont="1" applyFill="1" applyBorder="1" applyAlignment="1">
      <alignment horizontal="center" vertical="center"/>
    </xf>
    <xf numFmtId="166" fontId="5" fillId="2" borderId="11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Alignment="1">
      <alignment horizontal="center" vertical="center"/>
    </xf>
    <xf numFmtId="4" fontId="5" fillId="2" borderId="11" xfId="0" applyNumberFormat="1" applyFont="1" applyFill="1" applyBorder="1" applyAlignment="1">
      <alignment horizontal="center" vertical="center"/>
    </xf>
    <xf numFmtId="0" fontId="5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166" fontId="5" fillId="3" borderId="72" xfId="0" quotePrefix="1" applyNumberFormat="1" applyFont="1" applyFill="1" applyBorder="1" applyAlignment="1">
      <alignment horizontal="center" vertical="center"/>
    </xf>
    <xf numFmtId="4" fontId="104" fillId="81" borderId="45" xfId="0" applyNumberFormat="1" applyFont="1" applyFill="1" applyBorder="1" applyAlignment="1">
      <alignment horizontal="center" vertical="center"/>
    </xf>
    <xf numFmtId="4" fontId="104" fillId="82" borderId="1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07" fillId="0" borderId="0" xfId="0" applyFont="1"/>
    <xf numFmtId="166" fontId="0" fillId="0" borderId="0" xfId="0" applyNumberFormat="1"/>
    <xf numFmtId="184" fontId="106" fillId="81" borderId="3" xfId="0" applyNumberFormat="1" applyFont="1" applyFill="1" applyBorder="1" applyAlignment="1">
      <alignment horizontal="center" vertical="center"/>
    </xf>
    <xf numFmtId="0" fontId="107" fillId="0" borderId="5" xfId="0" applyFont="1" applyBorder="1" applyAlignment="1">
      <alignment horizontal="center" vertical="center"/>
    </xf>
    <xf numFmtId="0" fontId="107" fillId="0" borderId="6" xfId="0" applyFont="1" applyBorder="1" applyAlignment="1">
      <alignment horizontal="center" vertical="center"/>
    </xf>
    <xf numFmtId="0" fontId="107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3" fontId="5" fillId="3" borderId="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15" fontId="5" fillId="3" borderId="0" xfId="0" applyNumberFormat="1" applyFont="1" applyFill="1" applyBorder="1" applyAlignment="1">
      <alignment horizontal="center" vertical="center"/>
    </xf>
    <xf numFmtId="15" fontId="5" fillId="3" borderId="10" xfId="0" applyNumberFormat="1" applyFont="1" applyFill="1" applyBorder="1" applyAlignment="1">
      <alignment horizontal="center" vertical="center"/>
    </xf>
    <xf numFmtId="10" fontId="5" fillId="3" borderId="0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08" fillId="0" borderId="0" xfId="0" applyFont="1"/>
  </cellXfs>
  <cellStyles count="7425">
    <cellStyle name="_ADN" xfId="4"/>
    <cellStyle name="_Apollo" xfId="5"/>
    <cellStyle name="_Book2" xfId="6"/>
    <cellStyle name="_Book2_ValuationViewer" xfId="7"/>
    <cellStyle name="_btec" xfId="8"/>
    <cellStyle name="_Composite Page" xfId="9"/>
    <cellStyle name="_Composite Page_Composite Page" xfId="10"/>
    <cellStyle name="_Composite Page_Config" xfId="11"/>
    <cellStyle name="_Config" xfId="12"/>
    <cellStyle name="_Config_apollo_curves" xfId="13"/>
    <cellStyle name="_Config_Apollo_Spread" xfId="14"/>
    <cellStyle name="_config_db" xfId="15"/>
    <cellStyle name="_Cprty" xfId="16"/>
    <cellStyle name="_data" xfId="17"/>
    <cellStyle name="_DISPLAY" xfId="18"/>
    <cellStyle name="_DISPLAY 2" xfId="19"/>
    <cellStyle name="_DISPLAY_121Fut_View" xfId="20"/>
    <cellStyle name="_DISPLAY_121Fut_View 2" xfId="21"/>
    <cellStyle name="_DISPLAY_Apollo" xfId="22"/>
    <cellStyle name="_DISPLAY_AssetSwap" xfId="23"/>
    <cellStyle name="_DISPLAY_Closes" xfId="24"/>
    <cellStyle name="_DISPLAY_Composite Page" xfId="25"/>
    <cellStyle name="_DISPLAY_Config" xfId="26"/>
    <cellStyle name="_DISPLAY_Config_Composite Page" xfId="27"/>
    <cellStyle name="_DISPLAY_Convexity" xfId="28"/>
    <cellStyle name="_DISPLAY_Core" xfId="29"/>
    <cellStyle name="_DISPLAY_Core 2" xfId="30"/>
    <cellStyle name="_DISPLAY_Core_Composite Page" xfId="31"/>
    <cellStyle name="_DISPLAY_Core_Config" xfId="32"/>
    <cellStyle name="_DISPLAY_cp_Closes" xfId="33"/>
    <cellStyle name="_DISPLAY_DISPLAY" xfId="34"/>
    <cellStyle name="_DISPLAY_EOD_Closes" xfId="35"/>
    <cellStyle name="_DISPLAY_EOD_Closes_1" xfId="36"/>
    <cellStyle name="_DISPLAY_EOD_Curve" xfId="37"/>
    <cellStyle name="_DISPLAY_EOD_Curve 2" xfId="38"/>
    <cellStyle name="_DISPLAY_EOD_Curve 3" xfId="39"/>
    <cellStyle name="_DISPLAY_EOD_Curve_Composite Page" xfId="40"/>
    <cellStyle name="_DISPLAY_EOD_Curve_Core" xfId="41"/>
    <cellStyle name="_DISPLAY_EOD_Curve_Core 2" xfId="42"/>
    <cellStyle name="_DISPLAY_EOD_Curve_Futures" xfId="43"/>
    <cellStyle name="_DISPLAY_EOD_Curve_Swaps" xfId="44"/>
    <cellStyle name="_DISPLAY_Futures" xfId="45"/>
    <cellStyle name="_DISPLAY_Futures 2" xfId="46"/>
    <cellStyle name="_DISPLAY_Futures_Composite Page" xfId="47"/>
    <cellStyle name="_DISPLAY_Futures_Config" xfId="48"/>
    <cellStyle name="_DISPLAY_Gamma" xfId="49"/>
    <cellStyle name="_DISPLAY_Gamma_1" xfId="50"/>
    <cellStyle name="_DISPLAY_Gamma_Composite Page" xfId="51"/>
    <cellStyle name="_DISPLAY_Gamma_Core" xfId="52"/>
    <cellStyle name="_DISPLAY_Gamma_Futures" xfId="53"/>
    <cellStyle name="_DISPLAY_Gamma_Futures_1" xfId="54"/>
    <cellStyle name="_DISPLAY_Gamma_Swaps" xfId="55"/>
    <cellStyle name="_DISPLAY_Gamma_Treasuries" xfId="56"/>
    <cellStyle name="_DISPLAY_holidays" xfId="57"/>
    <cellStyle name="_DISPLAY_Real_Time" xfId="58"/>
    <cellStyle name="_DISPLAY_Real-Time" xfId="59"/>
    <cellStyle name="_DISPLAY_Real-Time 2" xfId="60"/>
    <cellStyle name="_DISPLAY_Real-Time_1" xfId="61"/>
    <cellStyle name="_DISPLAY_Real-Time_Composite Page" xfId="62"/>
    <cellStyle name="_DISPLAY_Real-Time_Core" xfId="63"/>
    <cellStyle name="_DISPLAY_Real-Time_Futures" xfId="64"/>
    <cellStyle name="_DISPLAY_Real-Time_Futures_1" xfId="65"/>
    <cellStyle name="_DISPLAY_Real-Time_Swaps" xfId="66"/>
    <cellStyle name="_DISPLAY_Real-Time_Treasuries" xfId="67"/>
    <cellStyle name="_DISPLAY_Sheet1" xfId="68"/>
    <cellStyle name="_DISPLAY_Swaps" xfId="69"/>
    <cellStyle name="_DISPLAY_Swaps 2" xfId="70"/>
    <cellStyle name="_DISPLAY_Swaps_Composite Page" xfId="71"/>
    <cellStyle name="_DISPLAY_Swaps_Config" xfId="72"/>
    <cellStyle name="_DISPLAY_T-Notes" xfId="73"/>
    <cellStyle name="_DISPLAY_T-Notes 2" xfId="74"/>
    <cellStyle name="_DISPLAY_T-Notes_Composite Page" xfId="75"/>
    <cellStyle name="_DISPLAY_T-Notes_Config" xfId="76"/>
    <cellStyle name="_DISPLAY_ToDo" xfId="77"/>
    <cellStyle name="_DISPLAY_ToDo 2" xfId="78"/>
    <cellStyle name="_DISPLAY_ToDoList" xfId="79"/>
    <cellStyle name="_DISPLAY_ToDoList 2" xfId="80"/>
    <cellStyle name="_DISPLAY_Treasuries" xfId="81"/>
    <cellStyle name="_DISPLAY_Treasuries 2" xfId="82"/>
    <cellStyle name="_DISPLAY_Treasuries_Composite Page" xfId="83"/>
    <cellStyle name="_DISPLAY_Treasuries_Config" xfId="84"/>
    <cellStyle name="_FRA_Map" xfId="85"/>
    <cellStyle name="_FRA_Map 2" xfId="86"/>
    <cellStyle name="_FRA_Map_121Fut_View" xfId="87"/>
    <cellStyle name="_FRA_Map_121Fut_View 2" xfId="88"/>
    <cellStyle name="_FRA_Map_Apollo" xfId="89"/>
    <cellStyle name="_FRA_Map_AssetSwap" xfId="90"/>
    <cellStyle name="_FRA_Map_Closes" xfId="91"/>
    <cellStyle name="_FRA_Map_Composite Page" xfId="92"/>
    <cellStyle name="_FRA_Map_Config" xfId="93"/>
    <cellStyle name="_FRA_Map_Config_Composite Page" xfId="94"/>
    <cellStyle name="_FRA_Map_Convexity" xfId="95"/>
    <cellStyle name="_FRA_Map_Core" xfId="96"/>
    <cellStyle name="_FRA_Map_Core 2" xfId="97"/>
    <cellStyle name="_FRA_Map_Core_Composite Page" xfId="98"/>
    <cellStyle name="_FRA_Map_Core_Config" xfId="99"/>
    <cellStyle name="_FRA_Map_cp_Closes" xfId="100"/>
    <cellStyle name="_FRA_Map_DISPLAY" xfId="101"/>
    <cellStyle name="_FRA_Map_EOD_Closes" xfId="102"/>
    <cellStyle name="_FRA_Map_EOD_Closes_1" xfId="103"/>
    <cellStyle name="_FRA_Map_EOD_Curve" xfId="104"/>
    <cellStyle name="_FRA_Map_EOD_Curve 2" xfId="105"/>
    <cellStyle name="_FRA_Map_EOD_Curve 3" xfId="106"/>
    <cellStyle name="_FRA_Map_EOD_Curve_Composite Page" xfId="107"/>
    <cellStyle name="_FRA_Map_EOD_Curve_Core" xfId="108"/>
    <cellStyle name="_FRA_Map_EOD_Curve_Core 2" xfId="109"/>
    <cellStyle name="_FRA_Map_EOD_Curve_Futures" xfId="110"/>
    <cellStyle name="_FRA_Map_EOD_Curve_Swaps" xfId="111"/>
    <cellStyle name="_FRA_Map_Futures" xfId="112"/>
    <cellStyle name="_FRA_Map_Futures 2" xfId="113"/>
    <cellStyle name="_FRA_Map_Futures_Composite Page" xfId="114"/>
    <cellStyle name="_FRA_Map_Futures_Config" xfId="115"/>
    <cellStyle name="_FRA_Map_Gamma" xfId="116"/>
    <cellStyle name="_FRA_Map_Gamma_1" xfId="117"/>
    <cellStyle name="_FRA_Map_Gamma_Composite Page" xfId="118"/>
    <cellStyle name="_FRA_Map_Gamma_Core" xfId="119"/>
    <cellStyle name="_FRA_Map_Gamma_Futures" xfId="120"/>
    <cellStyle name="_FRA_Map_Gamma_Futures_1" xfId="121"/>
    <cellStyle name="_FRA_Map_Gamma_Swaps" xfId="122"/>
    <cellStyle name="_FRA_Map_Gamma_Treasuries" xfId="123"/>
    <cellStyle name="_FRA_Map_holidays" xfId="124"/>
    <cellStyle name="_FRA_Map_Real_Time" xfId="125"/>
    <cellStyle name="_FRA_Map_Real-Time" xfId="126"/>
    <cellStyle name="_FRA_Map_Real-Time 2" xfId="127"/>
    <cellStyle name="_FRA_Map_Real-Time_1" xfId="128"/>
    <cellStyle name="_FRA_Map_Real-Time_Composite Page" xfId="129"/>
    <cellStyle name="_FRA_Map_Real-Time_Core" xfId="130"/>
    <cellStyle name="_FRA_Map_Real-Time_Futures" xfId="131"/>
    <cellStyle name="_FRA_Map_Real-Time_Futures_1" xfId="132"/>
    <cellStyle name="_FRA_Map_Real-Time_Swaps" xfId="133"/>
    <cellStyle name="_FRA_Map_Real-Time_Treasuries" xfId="134"/>
    <cellStyle name="_FRA_Map_Sheet1" xfId="135"/>
    <cellStyle name="_FRA_Map_Swaps" xfId="136"/>
    <cellStyle name="_FRA_Map_Swaps 2" xfId="137"/>
    <cellStyle name="_FRA_Map_Swaps_Composite Page" xfId="138"/>
    <cellStyle name="_FRA_Map_Swaps_Config" xfId="139"/>
    <cellStyle name="_FRA_Map_T-Notes" xfId="140"/>
    <cellStyle name="_FRA_Map_T-Notes 2" xfId="141"/>
    <cellStyle name="_FRA_Map_T-Notes_Composite Page" xfId="142"/>
    <cellStyle name="_FRA_Map_T-Notes_Config" xfId="143"/>
    <cellStyle name="_FRA_Map_ToDo" xfId="144"/>
    <cellStyle name="_FRA_Map_ToDo 2" xfId="145"/>
    <cellStyle name="_FRA_Map_ToDoList" xfId="146"/>
    <cellStyle name="_FRA_Map_ToDoList 2" xfId="147"/>
    <cellStyle name="_FRA_Map_Treasuries" xfId="148"/>
    <cellStyle name="_FRA_Map_Treasuries 2" xfId="149"/>
    <cellStyle name="_FRA_Map_Treasuries_Composite Page" xfId="150"/>
    <cellStyle name="_FRA_Map_Treasuries_Config" xfId="151"/>
    <cellStyle name="_Front" xfId="152"/>
    <cellStyle name="_Front_ADN" xfId="153"/>
    <cellStyle name="_Front_ImportBonds" xfId="154"/>
    <cellStyle name="_Front_Sheet1" xfId="155"/>
    <cellStyle name="_Front_Today" xfId="156"/>
    <cellStyle name="_Front_Yesterday" xfId="157"/>
    <cellStyle name="_Futures" xfId="158"/>
    <cellStyle name="_Gamma" xfId="159"/>
    <cellStyle name="_Gamma 2" xfId="160"/>
    <cellStyle name="_Gamma_Composite Page" xfId="161"/>
    <cellStyle name="_Gamma_Config" xfId="162"/>
    <cellStyle name="_Home" xfId="163"/>
    <cellStyle name="_Home 2" xfId="164"/>
    <cellStyle name="_Home_Composite Page" xfId="165"/>
    <cellStyle name="_Home_Config" xfId="166"/>
    <cellStyle name="_Hong Kong" xfId="167"/>
    <cellStyle name="_ImportBonds" xfId="168"/>
    <cellStyle name="_London" xfId="169"/>
    <cellStyle name="_London 2" xfId="170"/>
    <cellStyle name="_London_Composite Page" xfId="171"/>
    <cellStyle name="_London_Config" xfId="172"/>
    <cellStyle name="_LynxTrader" xfId="173"/>
    <cellStyle name="_LynxTrader_LynxTrader" xfId="174"/>
    <cellStyle name="_LynxTrader_Trade" xfId="175"/>
    <cellStyle name="_LynxTrader_Vector Editor" xfId="176"/>
    <cellStyle name="_Main" xfId="177"/>
    <cellStyle name="_manual" xfId="178"/>
    <cellStyle name="_manual_ADN" xfId="179"/>
    <cellStyle name="_manual_ImportBonds" xfId="180"/>
    <cellStyle name="_manual_Sheet1" xfId="181"/>
    <cellStyle name="_manual_Today" xfId="182"/>
    <cellStyle name="_manual_Yesterday" xfId="183"/>
    <cellStyle name="_New York" xfId="184"/>
    <cellStyle name="_NoteFuts" xfId="185"/>
    <cellStyle name="_Past 10 yr" xfId="186"/>
    <cellStyle name="_Past 10 yr 2" xfId="187"/>
    <cellStyle name="_Past 10 yr_Composite Page" xfId="188"/>
    <cellStyle name="_Past 10 yr_Config" xfId="189"/>
    <cellStyle name="_PnL" xfId="190"/>
    <cellStyle name="_PnL 2" xfId="191"/>
    <cellStyle name="_PnL Predictor" xfId="192"/>
    <cellStyle name="_PnL Predictor 2" xfId="193"/>
    <cellStyle name="_PnL Predictor_Composite Page" xfId="194"/>
    <cellStyle name="_PnL Predictor_Config" xfId="195"/>
    <cellStyle name="_PnL_Composite Page" xfId="196"/>
    <cellStyle name="_PnL_Config" xfId="197"/>
    <cellStyle name="_Positions" xfId="198"/>
    <cellStyle name="_Repo Blotter" xfId="199"/>
    <cellStyle name="_Repo Blotter_ADN" xfId="200"/>
    <cellStyle name="_Repo Blotter_ImportBonds" xfId="201"/>
    <cellStyle name="_Repo Blotter_Sheet1" xfId="202"/>
    <cellStyle name="_Repo Blotter_Today" xfId="203"/>
    <cellStyle name="_Repo Blotter_Yesterday" xfId="204"/>
    <cellStyle name="_Setup" xfId="205"/>
    <cellStyle name="_Setup_ADN" xfId="206"/>
    <cellStyle name="_Setup_ImportBonds" xfId="207"/>
    <cellStyle name="_Setup_Sheet1" xfId="208"/>
    <cellStyle name="_Setup_Today" xfId="209"/>
    <cellStyle name="_Setup_Yesterday" xfId="210"/>
    <cellStyle name="_Sheet1" xfId="211"/>
    <cellStyle name="_Strip_ZCurve" xfId="212"/>
    <cellStyle name="_Strip_ZCurve 2" xfId="213"/>
    <cellStyle name="_Strip_ZCurve_121Fut_View" xfId="214"/>
    <cellStyle name="_Strip_ZCurve_121Fut_View 2" xfId="215"/>
    <cellStyle name="_Strip_ZCurve_Apollo" xfId="216"/>
    <cellStyle name="_Strip_ZCurve_AssetSwap" xfId="217"/>
    <cellStyle name="_Strip_ZCurve_Closes" xfId="218"/>
    <cellStyle name="_Strip_ZCurve_Composite Page" xfId="219"/>
    <cellStyle name="_Strip_ZCurve_Config" xfId="220"/>
    <cellStyle name="_Strip_ZCurve_Config_Composite Page" xfId="221"/>
    <cellStyle name="_Strip_ZCurve_Convexity" xfId="222"/>
    <cellStyle name="_Strip_ZCurve_Core" xfId="223"/>
    <cellStyle name="_Strip_ZCurve_Core 2" xfId="224"/>
    <cellStyle name="_Strip_ZCurve_Core_Composite Page" xfId="225"/>
    <cellStyle name="_Strip_ZCurve_Core_Config" xfId="226"/>
    <cellStyle name="_Strip_ZCurve_cp_Closes" xfId="227"/>
    <cellStyle name="_Strip_ZCurve_DISPLAY" xfId="228"/>
    <cellStyle name="_Strip_ZCurve_EOD_Closes" xfId="229"/>
    <cellStyle name="_Strip_ZCurve_EOD_Closes_1" xfId="230"/>
    <cellStyle name="_Strip_ZCurve_EOD_Curve" xfId="231"/>
    <cellStyle name="_Strip_ZCurve_EOD_Curve 2" xfId="232"/>
    <cellStyle name="_Strip_ZCurve_EOD_Curve 3" xfId="233"/>
    <cellStyle name="_Strip_ZCurve_EOD_Curve_Composite Page" xfId="234"/>
    <cellStyle name="_Strip_ZCurve_EOD_Curve_Core" xfId="235"/>
    <cellStyle name="_Strip_ZCurve_EOD_Curve_Core 2" xfId="236"/>
    <cellStyle name="_Strip_ZCurve_EOD_Curve_Futures" xfId="237"/>
    <cellStyle name="_Strip_ZCurve_EOD_Curve_Swaps" xfId="238"/>
    <cellStyle name="_Strip_ZCurve_Futures" xfId="239"/>
    <cellStyle name="_Strip_ZCurve_Futures 2" xfId="240"/>
    <cellStyle name="_Strip_ZCurve_Futures_Composite Page" xfId="241"/>
    <cellStyle name="_Strip_ZCurve_Futures_Config" xfId="242"/>
    <cellStyle name="_Strip_ZCurve_Gamma" xfId="243"/>
    <cellStyle name="_Strip_ZCurve_Gamma_1" xfId="244"/>
    <cellStyle name="_Strip_ZCurve_Gamma_Composite Page" xfId="245"/>
    <cellStyle name="_Strip_ZCurve_Gamma_Core" xfId="246"/>
    <cellStyle name="_Strip_ZCurve_Gamma_Futures" xfId="247"/>
    <cellStyle name="_Strip_ZCurve_Gamma_Futures_1" xfId="248"/>
    <cellStyle name="_Strip_ZCurve_Gamma_Swaps" xfId="249"/>
    <cellStyle name="_Strip_ZCurve_Gamma_Treasuries" xfId="250"/>
    <cellStyle name="_Strip_ZCurve_holidays" xfId="251"/>
    <cellStyle name="_Strip_ZCurve_Real_Time" xfId="252"/>
    <cellStyle name="_Strip_ZCurve_Real-Time" xfId="253"/>
    <cellStyle name="_Strip_ZCurve_Real-Time 2" xfId="254"/>
    <cellStyle name="_Strip_ZCurve_Real-Time_1" xfId="255"/>
    <cellStyle name="_Strip_ZCurve_Real-Time_Composite Page" xfId="256"/>
    <cellStyle name="_Strip_ZCurve_Real-Time_Core" xfId="257"/>
    <cellStyle name="_Strip_ZCurve_Real-Time_Futures" xfId="258"/>
    <cellStyle name="_Strip_ZCurve_Real-Time_Futures_1" xfId="259"/>
    <cellStyle name="_Strip_ZCurve_Real-Time_Swaps" xfId="260"/>
    <cellStyle name="_Strip_ZCurve_Real-Time_Treasuries" xfId="261"/>
    <cellStyle name="_Strip_ZCurve_Sheet1" xfId="262"/>
    <cellStyle name="_Strip_ZCurve_Swaps" xfId="263"/>
    <cellStyle name="_Strip_ZCurve_Swaps 2" xfId="264"/>
    <cellStyle name="_Strip_ZCurve_Swaps_Composite Page" xfId="265"/>
    <cellStyle name="_Strip_ZCurve_Swaps_Config" xfId="266"/>
    <cellStyle name="_Strip_ZCurve_T-Notes" xfId="267"/>
    <cellStyle name="_Strip_ZCurve_T-Notes 2" xfId="268"/>
    <cellStyle name="_Strip_ZCurve_T-Notes_Composite Page" xfId="269"/>
    <cellStyle name="_Strip_ZCurve_T-Notes_Config" xfId="270"/>
    <cellStyle name="_Strip_ZCurve_ToDo" xfId="271"/>
    <cellStyle name="_Strip_ZCurve_ToDo 2" xfId="272"/>
    <cellStyle name="_Strip_ZCurve_ToDoList" xfId="273"/>
    <cellStyle name="_Strip_ZCurve_ToDoList 2" xfId="274"/>
    <cellStyle name="_Strip_ZCurve_Treasuries" xfId="275"/>
    <cellStyle name="_Strip_ZCurve_Treasuries 2" xfId="276"/>
    <cellStyle name="_Strip_ZCurve_Treasuries_Composite Page" xfId="277"/>
    <cellStyle name="_Strip_ZCurve_Treasuries_Config" xfId="278"/>
    <cellStyle name="_Summary" xfId="279"/>
    <cellStyle name="_Summary 2" xfId="280"/>
    <cellStyle name="_Summary_Composite Page" xfId="281"/>
    <cellStyle name="_Summary_Config" xfId="282"/>
    <cellStyle name="_Today" xfId="283"/>
    <cellStyle name="_Trade Blotter" xfId="284"/>
    <cellStyle name="_Treasuries" xfId="285"/>
    <cellStyle name="_Treasuries 2" xfId="286"/>
    <cellStyle name="_Treasuries_Composite Page" xfId="287"/>
    <cellStyle name="_Treasuries_Config" xfId="288"/>
    <cellStyle name="_Turn" xfId="289"/>
    <cellStyle name="_Turn 2" xfId="290"/>
    <cellStyle name="_Turn_121Fut_View" xfId="291"/>
    <cellStyle name="_Turn_121Fut_View 2" xfId="292"/>
    <cellStyle name="_Turn_Apollo" xfId="293"/>
    <cellStyle name="_Turn_apollo_curves" xfId="294"/>
    <cellStyle name="_Turn_Apollo_Spread" xfId="295"/>
    <cellStyle name="_Turn_AssetSwap" xfId="296"/>
    <cellStyle name="_Turn_Composite Page" xfId="297"/>
    <cellStyle name="_Turn_Config" xfId="298"/>
    <cellStyle name="_Turn_Config_Composite Page" xfId="299"/>
    <cellStyle name="_Turn_Convexity" xfId="300"/>
    <cellStyle name="_Turn_Core" xfId="301"/>
    <cellStyle name="_Turn_Core 2" xfId="302"/>
    <cellStyle name="_Turn_Core_Composite Page" xfId="303"/>
    <cellStyle name="_Turn_Core_Config" xfId="304"/>
    <cellStyle name="_Turn_cp_Closes" xfId="305"/>
    <cellStyle name="_Turn_DISPLAY" xfId="306"/>
    <cellStyle name="_Turn_EOD_Closes" xfId="307"/>
    <cellStyle name="_Turn_EOD_Curve" xfId="308"/>
    <cellStyle name="_Turn_EOD_Curve 2" xfId="309"/>
    <cellStyle name="_Turn_EOD_Curve 3" xfId="310"/>
    <cellStyle name="_Turn_EOD_Curve_Composite Page" xfId="311"/>
    <cellStyle name="_Turn_EOD_Curve_Core" xfId="312"/>
    <cellStyle name="_Turn_EOD_Curve_Core 2" xfId="313"/>
    <cellStyle name="_Turn_EOD_Curve_Futures" xfId="314"/>
    <cellStyle name="_Turn_EOD_Curve_Swaps" xfId="315"/>
    <cellStyle name="_Turn_Futures" xfId="316"/>
    <cellStyle name="_Turn_Futures 2" xfId="317"/>
    <cellStyle name="_Turn_Futures_Composite Page" xfId="318"/>
    <cellStyle name="_Turn_Futures_Config" xfId="319"/>
    <cellStyle name="_Turn_Gamma" xfId="320"/>
    <cellStyle name="_Turn_Gamma_1" xfId="321"/>
    <cellStyle name="_Turn_Gamma_Composite Page" xfId="322"/>
    <cellStyle name="_Turn_Gamma_Core" xfId="323"/>
    <cellStyle name="_Turn_Gamma_Futures" xfId="324"/>
    <cellStyle name="_Turn_Gamma_Futures_1" xfId="325"/>
    <cellStyle name="_Turn_Gamma_Swaps" xfId="326"/>
    <cellStyle name="_Turn_Gamma_Treasuries" xfId="327"/>
    <cellStyle name="_Turn_holidays" xfId="328"/>
    <cellStyle name="_Turn_Real_Time" xfId="329"/>
    <cellStyle name="_Turn_Real-Time" xfId="330"/>
    <cellStyle name="_Turn_Real-Time 2" xfId="331"/>
    <cellStyle name="_Turn_Real-Time_1" xfId="332"/>
    <cellStyle name="_Turn_Real-Time_Composite Page" xfId="333"/>
    <cellStyle name="_Turn_Real-Time_Core" xfId="334"/>
    <cellStyle name="_Turn_Real-Time_Futures" xfId="335"/>
    <cellStyle name="_Turn_Real-Time_Futures_1" xfId="336"/>
    <cellStyle name="_Turn_Real-Time_Swaps" xfId="337"/>
    <cellStyle name="_Turn_Real-Time_Treasuries" xfId="338"/>
    <cellStyle name="_Turn_Swaps" xfId="339"/>
    <cellStyle name="_Turn_Swaps 2" xfId="340"/>
    <cellStyle name="_Turn_Swaps_Composite Page" xfId="341"/>
    <cellStyle name="_Turn_Swaps_Config" xfId="342"/>
    <cellStyle name="_Turn_T-Notes" xfId="343"/>
    <cellStyle name="_Turn_T-Notes 2" xfId="344"/>
    <cellStyle name="_Turn_T-Notes_Composite Page" xfId="345"/>
    <cellStyle name="_Turn_T-Notes_Config" xfId="346"/>
    <cellStyle name="_Turn_ToDo" xfId="347"/>
    <cellStyle name="_Turn_ToDo 2" xfId="348"/>
    <cellStyle name="_Turn_ToDoList" xfId="349"/>
    <cellStyle name="_Turn_ToDoList 2" xfId="350"/>
    <cellStyle name="_Turn_Treasuries" xfId="351"/>
    <cellStyle name="_Turn_Treasuries 2" xfId="352"/>
    <cellStyle name="_Turn_Treasuries_Composite Page" xfId="353"/>
    <cellStyle name="_Turn_Treasuries_Config" xfId="354"/>
    <cellStyle name="_ValuationViewer" xfId="355"/>
    <cellStyle name="_ValuationViewer_ValuationViewer" xfId="356"/>
    <cellStyle name="_Yesterday" xfId="357"/>
    <cellStyle name="=C:\WINNT35\SYSTEM32\COMMAND.COM" xfId="358"/>
    <cellStyle name="0.0000%" xfId="359"/>
    <cellStyle name="20% - Accent1 2" xfId="360"/>
    <cellStyle name="20% - Accent1 2 2" xfId="361"/>
    <cellStyle name="20% - Accent1 3" xfId="362"/>
    <cellStyle name="20% - Accent1 4" xfId="363"/>
    <cellStyle name="20% - Accent1 5" xfId="364"/>
    <cellStyle name="20% - Accent1 6" xfId="365"/>
    <cellStyle name="20% - Accent2 2" xfId="366"/>
    <cellStyle name="20% - Accent2 2 2" xfId="367"/>
    <cellStyle name="20% - Accent2 3" xfId="368"/>
    <cellStyle name="20% - Accent2 4" xfId="369"/>
    <cellStyle name="20% - Accent2 5" xfId="370"/>
    <cellStyle name="20% - Accent2 6" xfId="371"/>
    <cellStyle name="20% - Accent3 2" xfId="372"/>
    <cellStyle name="20% - Accent3 2 2" xfId="373"/>
    <cellStyle name="20% - Accent3 3" xfId="374"/>
    <cellStyle name="20% - Accent3 4" xfId="375"/>
    <cellStyle name="20% - Accent3 5" xfId="376"/>
    <cellStyle name="20% - Accent3 6" xfId="377"/>
    <cellStyle name="20% - Accent4 2" xfId="378"/>
    <cellStyle name="20% - Accent4 2 2" xfId="379"/>
    <cellStyle name="20% - Accent4 3" xfId="380"/>
    <cellStyle name="20% - Accent4 4" xfId="381"/>
    <cellStyle name="20% - Accent4 5" xfId="382"/>
    <cellStyle name="20% - Accent4 6" xfId="383"/>
    <cellStyle name="20% - Accent5 2" xfId="384"/>
    <cellStyle name="20% - Accent5 2 2" xfId="385"/>
    <cellStyle name="20% - Accent5 3" xfId="386"/>
    <cellStyle name="20% - Accent5 4" xfId="387"/>
    <cellStyle name="20% - Accent6 2" xfId="388"/>
    <cellStyle name="20% - Accent6 2 2" xfId="389"/>
    <cellStyle name="20% - Accent6 3" xfId="390"/>
    <cellStyle name="20% - Accent6 4" xfId="391"/>
    <cellStyle name="40% - Accent1 2" xfId="392"/>
    <cellStyle name="40% - Accent1 2 2" xfId="393"/>
    <cellStyle name="40% - Accent1 3" xfId="394"/>
    <cellStyle name="40% - Accent1 4" xfId="395"/>
    <cellStyle name="40% - Accent1 5" xfId="396"/>
    <cellStyle name="40% - Accent1 6" xfId="397"/>
    <cellStyle name="40% - Accent2 2" xfId="398"/>
    <cellStyle name="40% - Accent2 2 2" xfId="399"/>
    <cellStyle name="40% - Accent2 3" xfId="400"/>
    <cellStyle name="40% - Accent2 4" xfId="401"/>
    <cellStyle name="40% - Accent3 2" xfId="402"/>
    <cellStyle name="40% - Accent3 2 2" xfId="403"/>
    <cellStyle name="40% - Accent3 3" xfId="404"/>
    <cellStyle name="40% - Accent3 4" xfId="405"/>
    <cellStyle name="40% - Accent3 5" xfId="406"/>
    <cellStyle name="40% - Accent3 6" xfId="407"/>
    <cellStyle name="40% - Accent4 2" xfId="408"/>
    <cellStyle name="40% - Accent4 2 2" xfId="409"/>
    <cellStyle name="40% - Accent4 3" xfId="410"/>
    <cellStyle name="40% - Accent4 4" xfId="411"/>
    <cellStyle name="40% - Accent4 5" xfId="412"/>
    <cellStyle name="40% - Accent4 6" xfId="413"/>
    <cellStyle name="40% - Accent5 2" xfId="414"/>
    <cellStyle name="40% - Accent5 2 2" xfId="415"/>
    <cellStyle name="40% - Accent5 3" xfId="416"/>
    <cellStyle name="40% - Accent5 4" xfId="417"/>
    <cellStyle name="40% - Accent6 2" xfId="418"/>
    <cellStyle name="40% - Accent6 2 2" xfId="419"/>
    <cellStyle name="40% - Accent6 3" xfId="420"/>
    <cellStyle name="40% - Accent6 4" xfId="421"/>
    <cellStyle name="40% - Accent6 5" xfId="422"/>
    <cellStyle name="40% - Accent6 6" xfId="423"/>
    <cellStyle name="60% - Accent1 2" xfId="424"/>
    <cellStyle name="60% - Accent1 2 2" xfId="425"/>
    <cellStyle name="60% - Accent1 3" xfId="426"/>
    <cellStyle name="60% - Accent1 4" xfId="427"/>
    <cellStyle name="60% - Accent1 5" xfId="428"/>
    <cellStyle name="60% - Accent1 6" xfId="429"/>
    <cellStyle name="60% - Accent2 2" xfId="430"/>
    <cellStyle name="60% - Accent2 2 2" xfId="431"/>
    <cellStyle name="60% - Accent2 3" xfId="432"/>
    <cellStyle name="60% - Accent2 4" xfId="433"/>
    <cellStyle name="60% - Accent3 2" xfId="434"/>
    <cellStyle name="60% - Accent3 2 2" xfId="435"/>
    <cellStyle name="60% - Accent3 3" xfId="436"/>
    <cellStyle name="60% - Accent3 4" xfId="437"/>
    <cellStyle name="60% - Accent3 5" xfId="438"/>
    <cellStyle name="60% - Accent3 6" xfId="439"/>
    <cellStyle name="60% - Accent4 2" xfId="440"/>
    <cellStyle name="60% - Accent4 2 2" xfId="441"/>
    <cellStyle name="60% - Accent4 3" xfId="442"/>
    <cellStyle name="60% - Accent4 4" xfId="443"/>
    <cellStyle name="60% - Accent4 5" xfId="444"/>
    <cellStyle name="60% - Accent4 6" xfId="445"/>
    <cellStyle name="60% - Accent5 2" xfId="446"/>
    <cellStyle name="60% - Accent5 2 2" xfId="447"/>
    <cellStyle name="60% - Accent5 3" xfId="448"/>
    <cellStyle name="60% - Accent5 4" xfId="449"/>
    <cellStyle name="60% - Accent6 2" xfId="450"/>
    <cellStyle name="60% - Accent6 2 2" xfId="451"/>
    <cellStyle name="60% - Accent6 3" xfId="452"/>
    <cellStyle name="60% - Accent6 4" xfId="453"/>
    <cellStyle name="60% - Accent6 5" xfId="454"/>
    <cellStyle name="60% - Accent6 6" xfId="455"/>
    <cellStyle name="Accent1 2" xfId="456"/>
    <cellStyle name="Accent1 2 2" xfId="457"/>
    <cellStyle name="Accent1 3" xfId="458"/>
    <cellStyle name="Accent1 4" xfId="459"/>
    <cellStyle name="Accent1 5" xfId="460"/>
    <cellStyle name="Accent1 6" xfId="461"/>
    <cellStyle name="Accent2 2" xfId="462"/>
    <cellStyle name="Accent2 2 2" xfId="463"/>
    <cellStyle name="Accent2 3" xfId="464"/>
    <cellStyle name="Accent2 4" xfId="465"/>
    <cellStyle name="Accent3 2" xfId="466"/>
    <cellStyle name="Accent3 2 2" xfId="467"/>
    <cellStyle name="Accent3 3" xfId="468"/>
    <cellStyle name="Accent3 4" xfId="469"/>
    <cellStyle name="Accent4 2" xfId="470"/>
    <cellStyle name="Accent4 2 2" xfId="471"/>
    <cellStyle name="Accent4 3" xfId="472"/>
    <cellStyle name="Accent4 4" xfId="473"/>
    <cellStyle name="Accent4 5" xfId="474"/>
    <cellStyle name="Accent4 6" xfId="475"/>
    <cellStyle name="Accent5 2" xfId="476"/>
    <cellStyle name="Accent5 2 2" xfId="477"/>
    <cellStyle name="Accent5 3" xfId="478"/>
    <cellStyle name="Accent5 4" xfId="479"/>
    <cellStyle name="Accent6 2" xfId="480"/>
    <cellStyle name="Accent6 2 2" xfId="481"/>
    <cellStyle name="Accent6 3" xfId="482"/>
    <cellStyle name="Accent6 4" xfId="483"/>
    <cellStyle name="AppSvrCode" xfId="484"/>
    <cellStyle name="Array" xfId="485"/>
    <cellStyle name="Background" xfId="486"/>
    <cellStyle name="BackGround 2" xfId="487"/>
    <cellStyle name="Background 3" xfId="488"/>
    <cellStyle name="Background 4" xfId="489"/>
    <cellStyle name="Background 5" xfId="490"/>
    <cellStyle name="Background 6" xfId="491"/>
    <cellStyle name="Background 7" xfId="492"/>
    <cellStyle name="Background_apollo_curves" xfId="493"/>
    <cellStyle name="Bad 2" xfId="494"/>
    <cellStyle name="Bad 2 2" xfId="495"/>
    <cellStyle name="Bad 3" xfId="496"/>
    <cellStyle name="Bad 4" xfId="497"/>
    <cellStyle name="Bad 5" xfId="498"/>
    <cellStyle name="Bad 6" xfId="499"/>
    <cellStyle name="blp_column_header" xfId="500"/>
    <cellStyle name="Border" xfId="501"/>
    <cellStyle name="bullet" xfId="502"/>
    <cellStyle name="calc" xfId="503"/>
    <cellStyle name="Calculation 2" xfId="504"/>
    <cellStyle name="Calculation 2 2" xfId="505"/>
    <cellStyle name="Calculation 2 2 2" xfId="506"/>
    <cellStyle name="Calculation 2 2 2 2" xfId="507"/>
    <cellStyle name="Calculation 2 2 2 2 2" xfId="508"/>
    <cellStyle name="Calculation 2 2 2 2 2 2" xfId="509"/>
    <cellStyle name="Calculation 2 2 2 2 2 2 2" xfId="510"/>
    <cellStyle name="Calculation 2 2 2 2 2 2 2 2" xfId="511"/>
    <cellStyle name="Calculation 2 2 2 2 2 2 2 2 2" xfId="512"/>
    <cellStyle name="Calculation 2 2 2 2 2 2 2 3" xfId="513"/>
    <cellStyle name="Calculation 2 2 2 2 2 2 3" xfId="514"/>
    <cellStyle name="Calculation 2 2 2 2 2 2 3 2" xfId="515"/>
    <cellStyle name="Calculation 2 2 2 2 2 2 4" xfId="516"/>
    <cellStyle name="Calculation 2 2 2 2 2 3" xfId="517"/>
    <cellStyle name="Calculation 2 2 2 2 2 3 2" xfId="518"/>
    <cellStyle name="Calculation 2 2 2 2 2 3 2 2" xfId="519"/>
    <cellStyle name="Calculation 2 2 2 2 2 3 3" xfId="520"/>
    <cellStyle name="Calculation 2 2 2 2 2 3 4" xfId="521"/>
    <cellStyle name="Calculation 2 2 2 2 2 4" xfId="522"/>
    <cellStyle name="Calculation 2 2 2 2 2 4 2" xfId="523"/>
    <cellStyle name="Calculation 2 2 2 2 2 4 2 2" xfId="524"/>
    <cellStyle name="Calculation 2 2 2 2 2 4 3" xfId="525"/>
    <cellStyle name="Calculation 2 2 2 2 2 5" xfId="526"/>
    <cellStyle name="Calculation 2 2 2 2 2 5 2" xfId="527"/>
    <cellStyle name="Calculation 2 2 2 2 2 6" xfId="528"/>
    <cellStyle name="Calculation 2 2 2 2 3" xfId="529"/>
    <cellStyle name="Calculation 2 2 2 2 3 2" xfId="530"/>
    <cellStyle name="Calculation 2 2 2 2 3 2 2" xfId="531"/>
    <cellStyle name="Calculation 2 2 2 2 3 2 2 2" xfId="532"/>
    <cellStyle name="Calculation 2 2 2 2 3 2 2 2 2" xfId="533"/>
    <cellStyle name="Calculation 2 2 2 2 3 2 2 3" xfId="534"/>
    <cellStyle name="Calculation 2 2 2 2 3 2 3" xfId="535"/>
    <cellStyle name="Calculation 2 2 2 2 3 2 3 2" xfId="536"/>
    <cellStyle name="Calculation 2 2 2 2 3 2 4" xfId="537"/>
    <cellStyle name="Calculation 2 2 2 2 3 3" xfId="538"/>
    <cellStyle name="Calculation 2 2 2 2 3 3 2" xfId="539"/>
    <cellStyle name="Calculation 2 2 2 2 3 3 2 2" xfId="540"/>
    <cellStyle name="Calculation 2 2 2 2 3 3 3" xfId="541"/>
    <cellStyle name="Calculation 2 2 2 2 3 3 4" xfId="542"/>
    <cellStyle name="Calculation 2 2 2 2 3 4" xfId="543"/>
    <cellStyle name="Calculation 2 2 2 2 3 4 2" xfId="544"/>
    <cellStyle name="Calculation 2 2 2 2 3 4 2 2" xfId="545"/>
    <cellStyle name="Calculation 2 2 2 2 3 4 3" xfId="546"/>
    <cellStyle name="Calculation 2 2 2 2 3 5" xfId="547"/>
    <cellStyle name="Calculation 2 2 2 2 3 5 2" xfId="548"/>
    <cellStyle name="Calculation 2 2 2 2 3 6" xfId="549"/>
    <cellStyle name="Calculation 2 2 2 2 4" xfId="550"/>
    <cellStyle name="Calculation 2 2 2 2 4 2" xfId="551"/>
    <cellStyle name="Calculation 2 2 2 2 4 2 2" xfId="552"/>
    <cellStyle name="Calculation 2 2 2 2 4 2 2 2" xfId="553"/>
    <cellStyle name="Calculation 2 2 2 2 4 2 2 2 2" xfId="554"/>
    <cellStyle name="Calculation 2 2 2 2 4 2 2 3" xfId="555"/>
    <cellStyle name="Calculation 2 2 2 2 4 2 3" xfId="556"/>
    <cellStyle name="Calculation 2 2 2 2 4 2 3 2" xfId="557"/>
    <cellStyle name="Calculation 2 2 2 2 4 2 4" xfId="558"/>
    <cellStyle name="Calculation 2 2 2 2 4 3" xfId="559"/>
    <cellStyle name="Calculation 2 2 2 2 4 3 2" xfId="560"/>
    <cellStyle name="Calculation 2 2 2 2 4 3 2 2" xfId="561"/>
    <cellStyle name="Calculation 2 2 2 2 4 3 3" xfId="562"/>
    <cellStyle name="Calculation 2 2 2 2 4 3 4" xfId="563"/>
    <cellStyle name="Calculation 2 2 2 2 4 4" xfId="564"/>
    <cellStyle name="Calculation 2 2 2 2 4 4 2" xfId="565"/>
    <cellStyle name="Calculation 2 2 2 2 4 4 2 2" xfId="566"/>
    <cellStyle name="Calculation 2 2 2 2 4 4 3" xfId="567"/>
    <cellStyle name="Calculation 2 2 2 2 4 5" xfId="568"/>
    <cellStyle name="Calculation 2 2 2 2 4 5 2" xfId="569"/>
    <cellStyle name="Calculation 2 2 2 2 4 6" xfId="570"/>
    <cellStyle name="Calculation 2 2 2 2 5" xfId="571"/>
    <cellStyle name="Calculation 2 2 2 2 5 2" xfId="572"/>
    <cellStyle name="Calculation 2 2 2 3" xfId="573"/>
    <cellStyle name="Calculation 2 2 2 3 2" xfId="574"/>
    <cellStyle name="Calculation 2 2 2 3 2 2" xfId="575"/>
    <cellStyle name="Calculation 2 2 2 3 2 2 2" xfId="576"/>
    <cellStyle name="Calculation 2 2 2 3 2 2 2 2" xfId="577"/>
    <cellStyle name="Calculation 2 2 2 3 2 2 3" xfId="578"/>
    <cellStyle name="Calculation 2 2 2 3 2 3" xfId="579"/>
    <cellStyle name="Calculation 2 2 2 3 2 3 2" xfId="580"/>
    <cellStyle name="Calculation 2 2 2 3 2 4" xfId="581"/>
    <cellStyle name="Calculation 2 2 2 3 3" xfId="582"/>
    <cellStyle name="Calculation 2 2 2 3 3 2" xfId="583"/>
    <cellStyle name="Calculation 2 2 2 3 3 2 2" xfId="584"/>
    <cellStyle name="Calculation 2 2 2 3 3 3" xfId="585"/>
    <cellStyle name="Calculation 2 2 2 3 3 4" xfId="586"/>
    <cellStyle name="Calculation 2 2 2 3 4" xfId="587"/>
    <cellStyle name="Calculation 2 2 2 3 4 2" xfId="588"/>
    <cellStyle name="Calculation 2 2 2 3 4 2 2" xfId="589"/>
    <cellStyle name="Calculation 2 2 2 3 4 3" xfId="590"/>
    <cellStyle name="Calculation 2 2 2 3 5" xfId="591"/>
    <cellStyle name="Calculation 2 2 2 3 5 2" xfId="592"/>
    <cellStyle name="Calculation 2 2 2 3 6" xfId="593"/>
    <cellStyle name="Calculation 2 2 2 4" xfId="594"/>
    <cellStyle name="Calculation 2 2 2 4 2" xfId="595"/>
    <cellStyle name="Calculation 2 2 2 4 2 2" xfId="596"/>
    <cellStyle name="Calculation 2 2 2 4 2 2 2" xfId="597"/>
    <cellStyle name="Calculation 2 2 2 4 2 2 2 2" xfId="598"/>
    <cellStyle name="Calculation 2 2 2 4 2 2 3" xfId="599"/>
    <cellStyle name="Calculation 2 2 2 4 2 3" xfId="600"/>
    <cellStyle name="Calculation 2 2 2 4 2 3 2" xfId="601"/>
    <cellStyle name="Calculation 2 2 2 4 2 4" xfId="602"/>
    <cellStyle name="Calculation 2 2 2 4 3" xfId="603"/>
    <cellStyle name="Calculation 2 2 2 4 3 2" xfId="604"/>
    <cellStyle name="Calculation 2 2 2 4 3 2 2" xfId="605"/>
    <cellStyle name="Calculation 2 2 2 4 3 3" xfId="606"/>
    <cellStyle name="Calculation 2 2 2 4 3 4" xfId="607"/>
    <cellStyle name="Calculation 2 2 2 4 4" xfId="608"/>
    <cellStyle name="Calculation 2 2 2 4 4 2" xfId="609"/>
    <cellStyle name="Calculation 2 2 2 4 4 2 2" xfId="610"/>
    <cellStyle name="Calculation 2 2 2 4 4 3" xfId="611"/>
    <cellStyle name="Calculation 2 2 2 4 5" xfId="612"/>
    <cellStyle name="Calculation 2 2 2 4 5 2" xfId="613"/>
    <cellStyle name="Calculation 2 2 2 4 6" xfId="614"/>
    <cellStyle name="Calculation 2 2 2 5" xfId="615"/>
    <cellStyle name="Calculation 2 2 2 5 2" xfId="616"/>
    <cellStyle name="Calculation 2 2 2 5 2 2" xfId="617"/>
    <cellStyle name="Calculation 2 2 2 5 2 2 2" xfId="618"/>
    <cellStyle name="Calculation 2 2 2 5 2 2 2 2" xfId="619"/>
    <cellStyle name="Calculation 2 2 2 5 2 2 3" xfId="620"/>
    <cellStyle name="Calculation 2 2 2 5 2 3" xfId="621"/>
    <cellStyle name="Calculation 2 2 2 5 2 3 2" xfId="622"/>
    <cellStyle name="Calculation 2 2 2 5 2 4" xfId="623"/>
    <cellStyle name="Calculation 2 2 2 5 3" xfId="624"/>
    <cellStyle name="Calculation 2 2 2 5 3 2" xfId="625"/>
    <cellStyle name="Calculation 2 2 2 5 3 2 2" xfId="626"/>
    <cellStyle name="Calculation 2 2 2 5 3 3" xfId="627"/>
    <cellStyle name="Calculation 2 2 2 5 3 4" xfId="628"/>
    <cellStyle name="Calculation 2 2 2 5 4" xfId="629"/>
    <cellStyle name="Calculation 2 2 2 5 4 2" xfId="630"/>
    <cellStyle name="Calculation 2 2 2 5 4 2 2" xfId="631"/>
    <cellStyle name="Calculation 2 2 2 5 4 3" xfId="632"/>
    <cellStyle name="Calculation 2 2 2 5 5" xfId="633"/>
    <cellStyle name="Calculation 2 2 2 5 5 2" xfId="634"/>
    <cellStyle name="Calculation 2 2 2 5 6" xfId="635"/>
    <cellStyle name="Calculation 2 2 3" xfId="636"/>
    <cellStyle name="Calculation 2 2 3 2" xfId="637"/>
    <cellStyle name="Calculation 2 2 3 2 2" xfId="638"/>
    <cellStyle name="Calculation 2 2 3 2 2 2" xfId="639"/>
    <cellStyle name="Calculation 2 2 3 2 2 2 2" xfId="640"/>
    <cellStyle name="Calculation 2 2 3 2 2 2 2 2" xfId="641"/>
    <cellStyle name="Calculation 2 2 3 2 2 2 3" xfId="642"/>
    <cellStyle name="Calculation 2 2 3 2 2 3" xfId="643"/>
    <cellStyle name="Calculation 2 2 3 2 2 3 2" xfId="644"/>
    <cellStyle name="Calculation 2 2 3 2 2 4" xfId="645"/>
    <cellStyle name="Calculation 2 2 3 2 3" xfId="646"/>
    <cellStyle name="Calculation 2 2 3 2 3 2" xfId="647"/>
    <cellStyle name="Calculation 2 2 3 2 3 2 2" xfId="648"/>
    <cellStyle name="Calculation 2 2 3 2 3 3" xfId="649"/>
    <cellStyle name="Calculation 2 2 3 2 3 4" xfId="650"/>
    <cellStyle name="Calculation 2 2 3 2 4" xfId="651"/>
    <cellStyle name="Calculation 2 2 3 2 4 2" xfId="652"/>
    <cellStyle name="Calculation 2 2 3 2 4 2 2" xfId="653"/>
    <cellStyle name="Calculation 2 2 3 2 4 3" xfId="654"/>
    <cellStyle name="Calculation 2 2 3 2 5" xfId="655"/>
    <cellStyle name="Calculation 2 2 3 2 5 2" xfId="656"/>
    <cellStyle name="Calculation 2 2 3 2 6" xfId="657"/>
    <cellStyle name="Calculation 2 2 3 3" xfId="658"/>
    <cellStyle name="Calculation 2 2 3 3 2" xfId="659"/>
    <cellStyle name="Calculation 2 2 3 3 2 2" xfId="660"/>
    <cellStyle name="Calculation 2 2 3 3 2 2 2" xfId="661"/>
    <cellStyle name="Calculation 2 2 3 3 2 2 2 2" xfId="662"/>
    <cellStyle name="Calculation 2 2 3 3 2 2 3" xfId="663"/>
    <cellStyle name="Calculation 2 2 3 3 2 3" xfId="664"/>
    <cellStyle name="Calculation 2 2 3 3 2 3 2" xfId="665"/>
    <cellStyle name="Calculation 2 2 3 3 2 4" xfId="666"/>
    <cellStyle name="Calculation 2 2 3 3 3" xfId="667"/>
    <cellStyle name="Calculation 2 2 3 3 3 2" xfId="668"/>
    <cellStyle name="Calculation 2 2 3 3 3 2 2" xfId="669"/>
    <cellStyle name="Calculation 2 2 3 3 3 3" xfId="670"/>
    <cellStyle name="Calculation 2 2 3 3 3 4" xfId="671"/>
    <cellStyle name="Calculation 2 2 3 3 4" xfId="672"/>
    <cellStyle name="Calculation 2 2 3 3 4 2" xfId="673"/>
    <cellStyle name="Calculation 2 2 3 3 4 2 2" xfId="674"/>
    <cellStyle name="Calculation 2 2 3 3 4 3" xfId="675"/>
    <cellStyle name="Calculation 2 2 3 3 5" xfId="676"/>
    <cellStyle name="Calculation 2 2 3 3 5 2" xfId="677"/>
    <cellStyle name="Calculation 2 2 3 3 6" xfId="678"/>
    <cellStyle name="Calculation 2 2 3 4" xfId="679"/>
    <cellStyle name="Calculation 2 2 3 4 2" xfId="680"/>
    <cellStyle name="Calculation 2 2 3 4 2 2" xfId="681"/>
    <cellStyle name="Calculation 2 2 3 4 2 2 2" xfId="682"/>
    <cellStyle name="Calculation 2 2 3 4 2 2 2 2" xfId="683"/>
    <cellStyle name="Calculation 2 2 3 4 2 2 3" xfId="684"/>
    <cellStyle name="Calculation 2 2 3 4 2 3" xfId="685"/>
    <cellStyle name="Calculation 2 2 3 4 2 3 2" xfId="686"/>
    <cellStyle name="Calculation 2 2 3 4 2 4" xfId="687"/>
    <cellStyle name="Calculation 2 2 3 4 3" xfId="688"/>
    <cellStyle name="Calculation 2 2 3 4 3 2" xfId="689"/>
    <cellStyle name="Calculation 2 2 3 4 3 2 2" xfId="690"/>
    <cellStyle name="Calculation 2 2 3 4 3 3" xfId="691"/>
    <cellStyle name="Calculation 2 2 3 4 3 4" xfId="692"/>
    <cellStyle name="Calculation 2 2 3 4 4" xfId="693"/>
    <cellStyle name="Calculation 2 2 3 4 4 2" xfId="694"/>
    <cellStyle name="Calculation 2 2 3 4 4 2 2" xfId="695"/>
    <cellStyle name="Calculation 2 2 3 4 4 3" xfId="696"/>
    <cellStyle name="Calculation 2 2 3 4 5" xfId="697"/>
    <cellStyle name="Calculation 2 2 3 4 5 2" xfId="698"/>
    <cellStyle name="Calculation 2 2 3 4 6" xfId="699"/>
    <cellStyle name="Calculation 2 2 3 5" xfId="700"/>
    <cellStyle name="Calculation 2 2 3 5 2" xfId="701"/>
    <cellStyle name="Calculation 2 2 4" xfId="702"/>
    <cellStyle name="Calculation 2 2 4 2" xfId="703"/>
    <cellStyle name="Calculation 2 2 4 2 2" xfId="704"/>
    <cellStyle name="Calculation 2 2 4 2 2 2" xfId="705"/>
    <cellStyle name="Calculation 2 2 4 2 2 2 2" xfId="706"/>
    <cellStyle name="Calculation 2 2 4 2 2 2 2 2" xfId="707"/>
    <cellStyle name="Calculation 2 2 4 2 2 2 3" xfId="708"/>
    <cellStyle name="Calculation 2 2 4 2 2 3" xfId="709"/>
    <cellStyle name="Calculation 2 2 4 2 2 3 2" xfId="710"/>
    <cellStyle name="Calculation 2 2 4 2 2 4" xfId="711"/>
    <cellStyle name="Calculation 2 2 4 2 3" xfId="712"/>
    <cellStyle name="Calculation 2 2 4 2 3 2" xfId="713"/>
    <cellStyle name="Calculation 2 2 4 2 3 2 2" xfId="714"/>
    <cellStyle name="Calculation 2 2 4 2 3 3" xfId="715"/>
    <cellStyle name="Calculation 2 2 4 2 3 4" xfId="716"/>
    <cellStyle name="Calculation 2 2 4 2 4" xfId="717"/>
    <cellStyle name="Calculation 2 2 4 2 4 2" xfId="718"/>
    <cellStyle name="Calculation 2 2 4 2 4 2 2" xfId="719"/>
    <cellStyle name="Calculation 2 2 4 2 4 3" xfId="720"/>
    <cellStyle name="Calculation 2 2 4 2 5" xfId="721"/>
    <cellStyle name="Calculation 2 2 4 2 5 2" xfId="722"/>
    <cellStyle name="Calculation 2 2 4 2 6" xfId="723"/>
    <cellStyle name="Calculation 2 2 4 3" xfId="724"/>
    <cellStyle name="Calculation 2 2 4 3 2" xfId="725"/>
    <cellStyle name="Calculation 2 2 4 3 2 2" xfId="726"/>
    <cellStyle name="Calculation 2 2 4 3 2 2 2" xfId="727"/>
    <cellStyle name="Calculation 2 2 4 3 2 2 2 2" xfId="728"/>
    <cellStyle name="Calculation 2 2 4 3 2 2 3" xfId="729"/>
    <cellStyle name="Calculation 2 2 4 3 2 3" xfId="730"/>
    <cellStyle name="Calculation 2 2 4 3 2 3 2" xfId="731"/>
    <cellStyle name="Calculation 2 2 4 3 2 4" xfId="732"/>
    <cellStyle name="Calculation 2 2 4 3 3" xfId="733"/>
    <cellStyle name="Calculation 2 2 4 3 3 2" xfId="734"/>
    <cellStyle name="Calculation 2 2 4 3 3 2 2" xfId="735"/>
    <cellStyle name="Calculation 2 2 4 3 3 3" xfId="736"/>
    <cellStyle name="Calculation 2 2 4 3 3 4" xfId="737"/>
    <cellStyle name="Calculation 2 2 4 3 4" xfId="738"/>
    <cellStyle name="Calculation 2 2 4 3 4 2" xfId="739"/>
    <cellStyle name="Calculation 2 2 4 3 4 2 2" xfId="740"/>
    <cellStyle name="Calculation 2 2 4 3 4 3" xfId="741"/>
    <cellStyle name="Calculation 2 2 4 3 5" xfId="742"/>
    <cellStyle name="Calculation 2 2 4 3 5 2" xfId="743"/>
    <cellStyle name="Calculation 2 2 4 3 6" xfId="744"/>
    <cellStyle name="Calculation 2 2 4 4" xfId="745"/>
    <cellStyle name="Calculation 2 2 4 4 2" xfId="746"/>
    <cellStyle name="Calculation 2 2 4 4 2 2" xfId="747"/>
    <cellStyle name="Calculation 2 2 4 4 2 2 2" xfId="748"/>
    <cellStyle name="Calculation 2 2 4 4 2 3" xfId="749"/>
    <cellStyle name="Calculation 2 2 4 4 3" xfId="750"/>
    <cellStyle name="Calculation 2 2 4 4 3 2" xfId="751"/>
    <cellStyle name="Calculation 2 2 4 4 4" xfId="752"/>
    <cellStyle name="Calculation 2 2 4 5" xfId="753"/>
    <cellStyle name="Calculation 2 2 4 5 2" xfId="754"/>
    <cellStyle name="Calculation 2 2 4 5 2 2" xfId="755"/>
    <cellStyle name="Calculation 2 2 4 5 3" xfId="756"/>
    <cellStyle name="Calculation 2 2 4 5 4" xfId="757"/>
    <cellStyle name="Calculation 2 2 4 6" xfId="758"/>
    <cellStyle name="Calculation 2 2 4 6 2" xfId="759"/>
    <cellStyle name="Calculation 2 2 4 6 2 2" xfId="760"/>
    <cellStyle name="Calculation 2 2 4 6 3" xfId="761"/>
    <cellStyle name="Calculation 2 2 4 7" xfId="762"/>
    <cellStyle name="Calculation 2 2 4 7 2" xfId="763"/>
    <cellStyle name="Calculation 2 2 4 8" xfId="764"/>
    <cellStyle name="Calculation 2 2 5" xfId="765"/>
    <cellStyle name="Calculation 2 2 5 2" xfId="766"/>
    <cellStyle name="Calculation 2 2 5 2 2" xfId="767"/>
    <cellStyle name="Calculation 2 2 5 2 2 2" xfId="768"/>
    <cellStyle name="Calculation 2 2 5 2 2 2 2" xfId="769"/>
    <cellStyle name="Calculation 2 2 5 2 2 3" xfId="770"/>
    <cellStyle name="Calculation 2 2 5 2 3" xfId="771"/>
    <cellStyle name="Calculation 2 2 5 2 3 2" xfId="772"/>
    <cellStyle name="Calculation 2 2 5 2 4" xfId="773"/>
    <cellStyle name="Calculation 2 2 5 3" xfId="774"/>
    <cellStyle name="Calculation 2 2 5 3 2" xfId="775"/>
    <cellStyle name="Calculation 2 2 5 3 2 2" xfId="776"/>
    <cellStyle name="Calculation 2 2 5 3 3" xfId="777"/>
    <cellStyle name="Calculation 2 2 5 3 4" xfId="778"/>
    <cellStyle name="Calculation 2 2 5 4" xfId="779"/>
    <cellStyle name="Calculation 2 2 5 4 2" xfId="780"/>
    <cellStyle name="Calculation 2 2 5 4 2 2" xfId="781"/>
    <cellStyle name="Calculation 2 2 5 4 3" xfId="782"/>
    <cellStyle name="Calculation 2 2 5 5" xfId="783"/>
    <cellStyle name="Calculation 2 2 5 5 2" xfId="784"/>
    <cellStyle name="Calculation 2 2 5 6" xfId="785"/>
    <cellStyle name="Calculation 2 3" xfId="786"/>
    <cellStyle name="Calculation 2 3 2" xfId="787"/>
    <cellStyle name="Calculation 2 3 2 2" xfId="788"/>
    <cellStyle name="Calculation 2 3 2 2 2" xfId="789"/>
    <cellStyle name="Calculation 2 3 2 2 2 2" xfId="790"/>
    <cellStyle name="Calculation 2 3 2 2 2 2 2" xfId="791"/>
    <cellStyle name="Calculation 2 3 2 2 2 2 2 2" xfId="792"/>
    <cellStyle name="Calculation 2 3 2 2 2 2 3" xfId="793"/>
    <cellStyle name="Calculation 2 3 2 2 2 3" xfId="794"/>
    <cellStyle name="Calculation 2 3 2 2 2 3 2" xfId="795"/>
    <cellStyle name="Calculation 2 3 2 2 2 4" xfId="796"/>
    <cellStyle name="Calculation 2 3 2 2 3" xfId="797"/>
    <cellStyle name="Calculation 2 3 2 2 3 2" xfId="798"/>
    <cellStyle name="Calculation 2 3 2 2 3 2 2" xfId="799"/>
    <cellStyle name="Calculation 2 3 2 2 3 3" xfId="800"/>
    <cellStyle name="Calculation 2 3 2 2 3 4" xfId="801"/>
    <cellStyle name="Calculation 2 3 2 2 4" xfId="802"/>
    <cellStyle name="Calculation 2 3 2 2 4 2" xfId="803"/>
    <cellStyle name="Calculation 2 3 2 2 4 2 2" xfId="804"/>
    <cellStyle name="Calculation 2 3 2 2 4 3" xfId="805"/>
    <cellStyle name="Calculation 2 3 2 2 5" xfId="806"/>
    <cellStyle name="Calculation 2 3 2 2 5 2" xfId="807"/>
    <cellStyle name="Calculation 2 3 2 2 6" xfId="808"/>
    <cellStyle name="Calculation 2 3 2 3" xfId="809"/>
    <cellStyle name="Calculation 2 3 2 3 2" xfId="810"/>
    <cellStyle name="Calculation 2 3 2 3 2 2" xfId="811"/>
    <cellStyle name="Calculation 2 3 2 3 2 2 2" xfId="812"/>
    <cellStyle name="Calculation 2 3 2 3 2 2 2 2" xfId="813"/>
    <cellStyle name="Calculation 2 3 2 3 2 2 3" xfId="814"/>
    <cellStyle name="Calculation 2 3 2 3 2 3" xfId="815"/>
    <cellStyle name="Calculation 2 3 2 3 2 3 2" xfId="816"/>
    <cellStyle name="Calculation 2 3 2 3 2 4" xfId="817"/>
    <cellStyle name="Calculation 2 3 2 3 3" xfId="818"/>
    <cellStyle name="Calculation 2 3 2 3 3 2" xfId="819"/>
    <cellStyle name="Calculation 2 3 2 3 3 2 2" xfId="820"/>
    <cellStyle name="Calculation 2 3 2 3 3 3" xfId="821"/>
    <cellStyle name="Calculation 2 3 2 3 3 4" xfId="822"/>
    <cellStyle name="Calculation 2 3 2 3 4" xfId="823"/>
    <cellStyle name="Calculation 2 3 2 3 4 2" xfId="824"/>
    <cellStyle name="Calculation 2 3 2 3 4 2 2" xfId="825"/>
    <cellStyle name="Calculation 2 3 2 3 4 3" xfId="826"/>
    <cellStyle name="Calculation 2 3 2 3 5" xfId="827"/>
    <cellStyle name="Calculation 2 3 2 3 5 2" xfId="828"/>
    <cellStyle name="Calculation 2 3 2 3 6" xfId="829"/>
    <cellStyle name="Calculation 2 3 2 4" xfId="830"/>
    <cellStyle name="Calculation 2 3 2 4 2" xfId="831"/>
    <cellStyle name="Calculation 2 3 2 4 2 2" xfId="832"/>
    <cellStyle name="Calculation 2 3 2 4 2 2 2" xfId="833"/>
    <cellStyle name="Calculation 2 3 2 4 2 2 2 2" xfId="834"/>
    <cellStyle name="Calculation 2 3 2 4 2 2 3" xfId="835"/>
    <cellStyle name="Calculation 2 3 2 4 2 3" xfId="836"/>
    <cellStyle name="Calculation 2 3 2 4 2 3 2" xfId="837"/>
    <cellStyle name="Calculation 2 3 2 4 2 4" xfId="838"/>
    <cellStyle name="Calculation 2 3 2 4 3" xfId="839"/>
    <cellStyle name="Calculation 2 3 2 4 3 2" xfId="840"/>
    <cellStyle name="Calculation 2 3 2 4 3 2 2" xfId="841"/>
    <cellStyle name="Calculation 2 3 2 4 3 3" xfId="842"/>
    <cellStyle name="Calculation 2 3 2 4 3 4" xfId="843"/>
    <cellStyle name="Calculation 2 3 2 4 4" xfId="844"/>
    <cellStyle name="Calculation 2 3 2 4 4 2" xfId="845"/>
    <cellStyle name="Calculation 2 3 2 4 4 2 2" xfId="846"/>
    <cellStyle name="Calculation 2 3 2 4 4 3" xfId="847"/>
    <cellStyle name="Calculation 2 3 2 4 5" xfId="848"/>
    <cellStyle name="Calculation 2 3 2 4 5 2" xfId="849"/>
    <cellStyle name="Calculation 2 3 2 4 6" xfId="850"/>
    <cellStyle name="Calculation 2 3 2 5" xfId="851"/>
    <cellStyle name="Calculation 2 3 2 5 2" xfId="852"/>
    <cellStyle name="Calculation 2 3 3" xfId="853"/>
    <cellStyle name="Calculation 2 3 3 2" xfId="854"/>
    <cellStyle name="Calculation 2 3 3 2 2" xfId="855"/>
    <cellStyle name="Calculation 2 3 3 2 2 2" xfId="856"/>
    <cellStyle name="Calculation 2 3 3 2 2 2 2" xfId="857"/>
    <cellStyle name="Calculation 2 3 3 2 2 3" xfId="858"/>
    <cellStyle name="Calculation 2 3 3 2 3" xfId="859"/>
    <cellStyle name="Calculation 2 3 3 2 3 2" xfId="860"/>
    <cellStyle name="Calculation 2 3 3 2 4" xfId="861"/>
    <cellStyle name="Calculation 2 3 3 3" xfId="862"/>
    <cellStyle name="Calculation 2 3 3 3 2" xfId="863"/>
    <cellStyle name="Calculation 2 3 3 3 2 2" xfId="864"/>
    <cellStyle name="Calculation 2 3 3 3 3" xfId="865"/>
    <cellStyle name="Calculation 2 3 3 3 4" xfId="866"/>
    <cellStyle name="Calculation 2 3 3 4" xfId="867"/>
    <cellStyle name="Calculation 2 3 3 4 2" xfId="868"/>
    <cellStyle name="Calculation 2 3 3 4 2 2" xfId="869"/>
    <cellStyle name="Calculation 2 3 3 4 3" xfId="870"/>
    <cellStyle name="Calculation 2 3 3 5" xfId="871"/>
    <cellStyle name="Calculation 2 3 3 5 2" xfId="872"/>
    <cellStyle name="Calculation 2 3 3 6" xfId="873"/>
    <cellStyle name="Calculation 2 3 4" xfId="874"/>
    <cellStyle name="Calculation 2 3 4 2" xfId="875"/>
    <cellStyle name="Calculation 2 3 4 2 2" xfId="876"/>
    <cellStyle name="Calculation 2 3 4 2 2 2" xfId="877"/>
    <cellStyle name="Calculation 2 3 4 2 2 2 2" xfId="878"/>
    <cellStyle name="Calculation 2 3 4 2 2 3" xfId="879"/>
    <cellStyle name="Calculation 2 3 4 2 3" xfId="880"/>
    <cellStyle name="Calculation 2 3 4 2 3 2" xfId="881"/>
    <cellStyle name="Calculation 2 3 4 2 4" xfId="882"/>
    <cellStyle name="Calculation 2 3 4 3" xfId="883"/>
    <cellStyle name="Calculation 2 3 4 3 2" xfId="884"/>
    <cellStyle name="Calculation 2 3 4 3 2 2" xfId="885"/>
    <cellStyle name="Calculation 2 3 4 3 3" xfId="886"/>
    <cellStyle name="Calculation 2 3 4 3 4" xfId="887"/>
    <cellStyle name="Calculation 2 3 4 4" xfId="888"/>
    <cellStyle name="Calculation 2 3 4 4 2" xfId="889"/>
    <cellStyle name="Calculation 2 3 4 4 2 2" xfId="890"/>
    <cellStyle name="Calculation 2 3 4 4 3" xfId="891"/>
    <cellStyle name="Calculation 2 3 4 5" xfId="892"/>
    <cellStyle name="Calculation 2 3 4 5 2" xfId="893"/>
    <cellStyle name="Calculation 2 3 4 6" xfId="894"/>
    <cellStyle name="Calculation 2 3 5" xfId="895"/>
    <cellStyle name="Calculation 2 3 5 2" xfId="896"/>
    <cellStyle name="Calculation 2 3 5 2 2" xfId="897"/>
    <cellStyle name="Calculation 2 3 5 2 2 2" xfId="898"/>
    <cellStyle name="Calculation 2 3 5 2 2 2 2" xfId="899"/>
    <cellStyle name="Calculation 2 3 5 2 2 3" xfId="900"/>
    <cellStyle name="Calculation 2 3 5 2 3" xfId="901"/>
    <cellStyle name="Calculation 2 3 5 2 3 2" xfId="902"/>
    <cellStyle name="Calculation 2 3 5 2 4" xfId="903"/>
    <cellStyle name="Calculation 2 3 5 3" xfId="904"/>
    <cellStyle name="Calculation 2 3 5 3 2" xfId="905"/>
    <cellStyle name="Calculation 2 3 5 3 2 2" xfId="906"/>
    <cellStyle name="Calculation 2 3 5 3 3" xfId="907"/>
    <cellStyle name="Calculation 2 3 5 3 4" xfId="908"/>
    <cellStyle name="Calculation 2 3 5 4" xfId="909"/>
    <cellStyle name="Calculation 2 3 5 4 2" xfId="910"/>
    <cellStyle name="Calculation 2 3 5 4 2 2" xfId="911"/>
    <cellStyle name="Calculation 2 3 5 4 3" xfId="912"/>
    <cellStyle name="Calculation 2 3 5 5" xfId="913"/>
    <cellStyle name="Calculation 2 3 5 5 2" xfId="914"/>
    <cellStyle name="Calculation 2 3 5 6" xfId="915"/>
    <cellStyle name="Calculation 2 4" xfId="916"/>
    <cellStyle name="Calculation 2 4 2" xfId="917"/>
    <cellStyle name="Calculation 2 4 2 2" xfId="918"/>
    <cellStyle name="Calculation 2 4 2 2 2" xfId="919"/>
    <cellStyle name="Calculation 2 4 2 2 2 2" xfId="920"/>
    <cellStyle name="Calculation 2 4 2 2 2 2 2" xfId="921"/>
    <cellStyle name="Calculation 2 4 2 2 2 3" xfId="922"/>
    <cellStyle name="Calculation 2 4 2 2 3" xfId="923"/>
    <cellStyle name="Calculation 2 4 2 2 3 2" xfId="924"/>
    <cellStyle name="Calculation 2 4 2 2 4" xfId="925"/>
    <cellStyle name="Calculation 2 4 2 3" xfId="926"/>
    <cellStyle name="Calculation 2 4 2 3 2" xfId="927"/>
    <cellStyle name="Calculation 2 4 2 3 2 2" xfId="928"/>
    <cellStyle name="Calculation 2 4 2 3 3" xfId="929"/>
    <cellStyle name="Calculation 2 4 2 3 4" xfId="930"/>
    <cellStyle name="Calculation 2 4 2 4" xfId="931"/>
    <cellStyle name="Calculation 2 4 2 4 2" xfId="932"/>
    <cellStyle name="Calculation 2 4 2 4 2 2" xfId="933"/>
    <cellStyle name="Calculation 2 4 2 4 3" xfId="934"/>
    <cellStyle name="Calculation 2 4 2 5" xfId="935"/>
    <cellStyle name="Calculation 2 4 2 5 2" xfId="936"/>
    <cellStyle name="Calculation 2 4 2 6" xfId="937"/>
    <cellStyle name="Calculation 2 4 3" xfId="938"/>
    <cellStyle name="Calculation 2 4 3 2" xfId="939"/>
    <cellStyle name="Calculation 2 4 3 2 2" xfId="940"/>
    <cellStyle name="Calculation 2 4 3 2 2 2" xfId="941"/>
    <cellStyle name="Calculation 2 4 3 2 2 2 2" xfId="942"/>
    <cellStyle name="Calculation 2 4 3 2 2 3" xfId="943"/>
    <cellStyle name="Calculation 2 4 3 2 3" xfId="944"/>
    <cellStyle name="Calculation 2 4 3 2 3 2" xfId="945"/>
    <cellStyle name="Calculation 2 4 3 2 4" xfId="946"/>
    <cellStyle name="Calculation 2 4 3 3" xfId="947"/>
    <cellStyle name="Calculation 2 4 3 3 2" xfId="948"/>
    <cellStyle name="Calculation 2 4 3 3 2 2" xfId="949"/>
    <cellStyle name="Calculation 2 4 3 3 3" xfId="950"/>
    <cellStyle name="Calculation 2 4 3 3 4" xfId="951"/>
    <cellStyle name="Calculation 2 4 3 4" xfId="952"/>
    <cellStyle name="Calculation 2 4 3 4 2" xfId="953"/>
    <cellStyle name="Calculation 2 4 3 4 2 2" xfId="954"/>
    <cellStyle name="Calculation 2 4 3 4 3" xfId="955"/>
    <cellStyle name="Calculation 2 4 3 5" xfId="956"/>
    <cellStyle name="Calculation 2 4 3 5 2" xfId="957"/>
    <cellStyle name="Calculation 2 4 3 6" xfId="958"/>
    <cellStyle name="Calculation 2 4 4" xfId="959"/>
    <cellStyle name="Calculation 2 4 4 2" xfId="960"/>
    <cellStyle name="Calculation 2 4 4 2 2" xfId="961"/>
    <cellStyle name="Calculation 2 4 4 2 2 2" xfId="962"/>
    <cellStyle name="Calculation 2 4 4 2 2 2 2" xfId="963"/>
    <cellStyle name="Calculation 2 4 4 2 2 3" xfId="964"/>
    <cellStyle name="Calculation 2 4 4 2 3" xfId="965"/>
    <cellStyle name="Calculation 2 4 4 2 3 2" xfId="966"/>
    <cellStyle name="Calculation 2 4 4 2 4" xfId="967"/>
    <cellStyle name="Calculation 2 4 4 3" xfId="968"/>
    <cellStyle name="Calculation 2 4 4 3 2" xfId="969"/>
    <cellStyle name="Calculation 2 4 4 3 2 2" xfId="970"/>
    <cellStyle name="Calculation 2 4 4 3 3" xfId="971"/>
    <cellStyle name="Calculation 2 4 4 3 4" xfId="972"/>
    <cellStyle name="Calculation 2 4 4 4" xfId="973"/>
    <cellStyle name="Calculation 2 4 4 4 2" xfId="974"/>
    <cellStyle name="Calculation 2 4 4 4 2 2" xfId="975"/>
    <cellStyle name="Calculation 2 4 4 4 3" xfId="976"/>
    <cellStyle name="Calculation 2 4 4 5" xfId="977"/>
    <cellStyle name="Calculation 2 4 4 5 2" xfId="978"/>
    <cellStyle name="Calculation 2 4 4 6" xfId="979"/>
    <cellStyle name="Calculation 2 4 5" xfId="980"/>
    <cellStyle name="Calculation 2 4 5 2" xfId="981"/>
    <cellStyle name="Calculation 2 5" xfId="982"/>
    <cellStyle name="Calculation 2 5 2" xfId="983"/>
    <cellStyle name="Calculation 2 5 2 2" xfId="984"/>
    <cellStyle name="Calculation 2 5 2 2 2" xfId="985"/>
    <cellStyle name="Calculation 2 5 2 2 2 2" xfId="986"/>
    <cellStyle name="Calculation 2 5 2 2 2 2 2" xfId="987"/>
    <cellStyle name="Calculation 2 5 2 2 2 3" xfId="988"/>
    <cellStyle name="Calculation 2 5 2 2 3" xfId="989"/>
    <cellStyle name="Calculation 2 5 2 2 3 2" xfId="990"/>
    <cellStyle name="Calculation 2 5 2 2 4" xfId="991"/>
    <cellStyle name="Calculation 2 5 2 3" xfId="992"/>
    <cellStyle name="Calculation 2 5 2 3 2" xfId="993"/>
    <cellStyle name="Calculation 2 5 2 3 2 2" xfId="994"/>
    <cellStyle name="Calculation 2 5 2 3 3" xfId="995"/>
    <cellStyle name="Calculation 2 5 2 3 4" xfId="996"/>
    <cellStyle name="Calculation 2 5 2 4" xfId="997"/>
    <cellStyle name="Calculation 2 5 2 4 2" xfId="998"/>
    <cellStyle name="Calculation 2 5 2 4 2 2" xfId="999"/>
    <cellStyle name="Calculation 2 5 2 4 3" xfId="1000"/>
    <cellStyle name="Calculation 2 5 2 5" xfId="1001"/>
    <cellStyle name="Calculation 2 5 2 5 2" xfId="1002"/>
    <cellStyle name="Calculation 2 5 2 6" xfId="1003"/>
    <cellStyle name="Calculation 2 5 3" xfId="1004"/>
    <cellStyle name="Calculation 2 5 3 2" xfId="1005"/>
    <cellStyle name="Calculation 2 5 3 2 2" xfId="1006"/>
    <cellStyle name="Calculation 2 5 3 2 2 2" xfId="1007"/>
    <cellStyle name="Calculation 2 5 3 2 2 2 2" xfId="1008"/>
    <cellStyle name="Calculation 2 5 3 2 2 3" xfId="1009"/>
    <cellStyle name="Calculation 2 5 3 2 3" xfId="1010"/>
    <cellStyle name="Calculation 2 5 3 2 3 2" xfId="1011"/>
    <cellStyle name="Calculation 2 5 3 2 4" xfId="1012"/>
    <cellStyle name="Calculation 2 5 3 3" xfId="1013"/>
    <cellStyle name="Calculation 2 5 3 3 2" xfId="1014"/>
    <cellStyle name="Calculation 2 5 3 3 2 2" xfId="1015"/>
    <cellStyle name="Calculation 2 5 3 3 3" xfId="1016"/>
    <cellStyle name="Calculation 2 5 3 3 4" xfId="1017"/>
    <cellStyle name="Calculation 2 5 3 4" xfId="1018"/>
    <cellStyle name="Calculation 2 5 3 4 2" xfId="1019"/>
    <cellStyle name="Calculation 2 5 3 4 2 2" xfId="1020"/>
    <cellStyle name="Calculation 2 5 3 4 3" xfId="1021"/>
    <cellStyle name="Calculation 2 5 3 5" xfId="1022"/>
    <cellStyle name="Calculation 2 5 3 5 2" xfId="1023"/>
    <cellStyle name="Calculation 2 5 3 6" xfId="1024"/>
    <cellStyle name="Calculation 2 5 4" xfId="1025"/>
    <cellStyle name="Calculation 2 5 4 2" xfId="1026"/>
    <cellStyle name="Calculation 2 5 4 2 2" xfId="1027"/>
    <cellStyle name="Calculation 2 5 4 2 2 2" xfId="1028"/>
    <cellStyle name="Calculation 2 5 4 2 3" xfId="1029"/>
    <cellStyle name="Calculation 2 5 4 3" xfId="1030"/>
    <cellStyle name="Calculation 2 5 4 3 2" xfId="1031"/>
    <cellStyle name="Calculation 2 5 4 4" xfId="1032"/>
    <cellStyle name="Calculation 2 5 5" xfId="1033"/>
    <cellStyle name="Calculation 2 5 5 2" xfId="1034"/>
    <cellStyle name="Calculation 2 5 5 2 2" xfId="1035"/>
    <cellStyle name="Calculation 2 5 5 3" xfId="1036"/>
    <cellStyle name="Calculation 2 5 5 4" xfId="1037"/>
    <cellStyle name="Calculation 2 5 6" xfId="1038"/>
    <cellStyle name="Calculation 2 5 6 2" xfId="1039"/>
    <cellStyle name="Calculation 2 5 6 2 2" xfId="1040"/>
    <cellStyle name="Calculation 2 5 6 3" xfId="1041"/>
    <cellStyle name="Calculation 2 5 7" xfId="1042"/>
    <cellStyle name="Calculation 2 5 7 2" xfId="1043"/>
    <cellStyle name="Calculation 2 5 8" xfId="1044"/>
    <cellStyle name="Calculation 2 6" xfId="1045"/>
    <cellStyle name="Calculation 2 6 2" xfId="1046"/>
    <cellStyle name="Calculation 2 6 2 2" xfId="1047"/>
    <cellStyle name="Calculation 2 6 2 2 2" xfId="1048"/>
    <cellStyle name="Calculation 2 6 2 2 2 2" xfId="1049"/>
    <cellStyle name="Calculation 2 6 2 2 3" xfId="1050"/>
    <cellStyle name="Calculation 2 6 2 3" xfId="1051"/>
    <cellStyle name="Calculation 2 6 2 3 2" xfId="1052"/>
    <cellStyle name="Calculation 2 6 2 4" xfId="1053"/>
    <cellStyle name="Calculation 2 6 3" xfId="1054"/>
    <cellStyle name="Calculation 2 6 3 2" xfId="1055"/>
    <cellStyle name="Calculation 2 6 3 2 2" xfId="1056"/>
    <cellStyle name="Calculation 2 6 3 3" xfId="1057"/>
    <cellStyle name="Calculation 2 6 3 4" xfId="1058"/>
    <cellStyle name="Calculation 2 6 4" xfId="1059"/>
    <cellStyle name="Calculation 2 6 4 2" xfId="1060"/>
    <cellStyle name="Calculation 2 6 4 2 2" xfId="1061"/>
    <cellStyle name="Calculation 2 6 4 3" xfId="1062"/>
    <cellStyle name="Calculation 2 6 5" xfId="1063"/>
    <cellStyle name="Calculation 2 6 5 2" xfId="1064"/>
    <cellStyle name="Calculation 2 6 6" xfId="1065"/>
    <cellStyle name="Calculation 3" xfId="1066"/>
    <cellStyle name="Calculation 3 2" xfId="1067"/>
    <cellStyle name="Calculation 3 2 2" xfId="1068"/>
    <cellStyle name="Calculation 3 2 2 2" xfId="1069"/>
    <cellStyle name="Calculation 3 2 2 2 2" xfId="1070"/>
    <cellStyle name="Calculation 3 2 2 2 2 2" xfId="1071"/>
    <cellStyle name="Calculation 3 2 2 2 2 2 2" xfId="1072"/>
    <cellStyle name="Calculation 3 2 2 2 2 2 2 2" xfId="1073"/>
    <cellStyle name="Calculation 3 2 2 2 2 2 3" xfId="1074"/>
    <cellStyle name="Calculation 3 2 2 2 2 3" xfId="1075"/>
    <cellStyle name="Calculation 3 2 2 2 2 3 2" xfId="1076"/>
    <cellStyle name="Calculation 3 2 2 2 2 4" xfId="1077"/>
    <cellStyle name="Calculation 3 2 2 2 3" xfId="1078"/>
    <cellStyle name="Calculation 3 2 2 2 3 2" xfId="1079"/>
    <cellStyle name="Calculation 3 2 2 2 3 2 2" xfId="1080"/>
    <cellStyle name="Calculation 3 2 2 2 3 3" xfId="1081"/>
    <cellStyle name="Calculation 3 2 2 2 3 4" xfId="1082"/>
    <cellStyle name="Calculation 3 2 2 2 4" xfId="1083"/>
    <cellStyle name="Calculation 3 2 2 2 4 2" xfId="1084"/>
    <cellStyle name="Calculation 3 2 2 2 4 2 2" xfId="1085"/>
    <cellStyle name="Calculation 3 2 2 2 4 3" xfId="1086"/>
    <cellStyle name="Calculation 3 2 2 2 5" xfId="1087"/>
    <cellStyle name="Calculation 3 2 2 2 5 2" xfId="1088"/>
    <cellStyle name="Calculation 3 2 2 2 6" xfId="1089"/>
    <cellStyle name="Calculation 3 2 2 3" xfId="1090"/>
    <cellStyle name="Calculation 3 2 2 3 2" xfId="1091"/>
    <cellStyle name="Calculation 3 2 2 3 2 2" xfId="1092"/>
    <cellStyle name="Calculation 3 2 2 3 2 2 2" xfId="1093"/>
    <cellStyle name="Calculation 3 2 2 3 2 2 2 2" xfId="1094"/>
    <cellStyle name="Calculation 3 2 2 3 2 2 3" xfId="1095"/>
    <cellStyle name="Calculation 3 2 2 3 2 3" xfId="1096"/>
    <cellStyle name="Calculation 3 2 2 3 2 3 2" xfId="1097"/>
    <cellStyle name="Calculation 3 2 2 3 2 4" xfId="1098"/>
    <cellStyle name="Calculation 3 2 2 3 3" xfId="1099"/>
    <cellStyle name="Calculation 3 2 2 3 3 2" xfId="1100"/>
    <cellStyle name="Calculation 3 2 2 3 3 2 2" xfId="1101"/>
    <cellStyle name="Calculation 3 2 2 3 3 3" xfId="1102"/>
    <cellStyle name="Calculation 3 2 2 3 3 4" xfId="1103"/>
    <cellStyle name="Calculation 3 2 2 3 4" xfId="1104"/>
    <cellStyle name="Calculation 3 2 2 3 4 2" xfId="1105"/>
    <cellStyle name="Calculation 3 2 2 3 4 2 2" xfId="1106"/>
    <cellStyle name="Calculation 3 2 2 3 4 3" xfId="1107"/>
    <cellStyle name="Calculation 3 2 2 3 5" xfId="1108"/>
    <cellStyle name="Calculation 3 2 2 3 5 2" xfId="1109"/>
    <cellStyle name="Calculation 3 2 2 3 6" xfId="1110"/>
    <cellStyle name="Calculation 3 2 2 4" xfId="1111"/>
    <cellStyle name="Calculation 3 2 2 4 2" xfId="1112"/>
    <cellStyle name="Calculation 3 2 2 4 2 2" xfId="1113"/>
    <cellStyle name="Calculation 3 2 2 4 2 2 2" xfId="1114"/>
    <cellStyle name="Calculation 3 2 2 4 2 2 2 2" xfId="1115"/>
    <cellStyle name="Calculation 3 2 2 4 2 2 3" xfId="1116"/>
    <cellStyle name="Calculation 3 2 2 4 2 3" xfId="1117"/>
    <cellStyle name="Calculation 3 2 2 4 2 3 2" xfId="1118"/>
    <cellStyle name="Calculation 3 2 2 4 2 4" xfId="1119"/>
    <cellStyle name="Calculation 3 2 2 4 3" xfId="1120"/>
    <cellStyle name="Calculation 3 2 2 4 3 2" xfId="1121"/>
    <cellStyle name="Calculation 3 2 2 4 3 2 2" xfId="1122"/>
    <cellStyle name="Calculation 3 2 2 4 3 3" xfId="1123"/>
    <cellStyle name="Calculation 3 2 2 4 3 4" xfId="1124"/>
    <cellStyle name="Calculation 3 2 2 4 4" xfId="1125"/>
    <cellStyle name="Calculation 3 2 2 4 4 2" xfId="1126"/>
    <cellStyle name="Calculation 3 2 2 4 4 2 2" xfId="1127"/>
    <cellStyle name="Calculation 3 2 2 4 4 3" xfId="1128"/>
    <cellStyle name="Calculation 3 2 2 4 5" xfId="1129"/>
    <cellStyle name="Calculation 3 2 2 4 5 2" xfId="1130"/>
    <cellStyle name="Calculation 3 2 2 4 6" xfId="1131"/>
    <cellStyle name="Calculation 3 2 2 5" xfId="1132"/>
    <cellStyle name="Calculation 3 2 2 5 2" xfId="1133"/>
    <cellStyle name="Calculation 3 2 3" xfId="1134"/>
    <cellStyle name="Calculation 3 2 3 2" xfId="1135"/>
    <cellStyle name="Calculation 3 2 3 2 2" xfId="1136"/>
    <cellStyle name="Calculation 3 2 3 2 2 2" xfId="1137"/>
    <cellStyle name="Calculation 3 2 3 2 2 2 2" xfId="1138"/>
    <cellStyle name="Calculation 3 2 3 2 2 3" xfId="1139"/>
    <cellStyle name="Calculation 3 2 3 2 3" xfId="1140"/>
    <cellStyle name="Calculation 3 2 3 2 3 2" xfId="1141"/>
    <cellStyle name="Calculation 3 2 3 2 4" xfId="1142"/>
    <cellStyle name="Calculation 3 2 3 3" xfId="1143"/>
    <cellStyle name="Calculation 3 2 3 3 2" xfId="1144"/>
    <cellStyle name="Calculation 3 2 3 3 2 2" xfId="1145"/>
    <cellStyle name="Calculation 3 2 3 3 3" xfId="1146"/>
    <cellStyle name="Calculation 3 2 3 3 4" xfId="1147"/>
    <cellStyle name="Calculation 3 2 3 4" xfId="1148"/>
    <cellStyle name="Calculation 3 2 3 4 2" xfId="1149"/>
    <cellStyle name="Calculation 3 2 3 4 2 2" xfId="1150"/>
    <cellStyle name="Calculation 3 2 3 4 3" xfId="1151"/>
    <cellStyle name="Calculation 3 2 3 5" xfId="1152"/>
    <cellStyle name="Calculation 3 2 3 5 2" xfId="1153"/>
    <cellStyle name="Calculation 3 2 3 6" xfId="1154"/>
    <cellStyle name="Calculation 3 2 4" xfId="1155"/>
    <cellStyle name="Calculation 3 2 4 2" xfId="1156"/>
    <cellStyle name="Calculation 3 2 4 2 2" xfId="1157"/>
    <cellStyle name="Calculation 3 2 4 2 2 2" xfId="1158"/>
    <cellStyle name="Calculation 3 2 4 2 2 2 2" xfId="1159"/>
    <cellStyle name="Calculation 3 2 4 2 2 3" xfId="1160"/>
    <cellStyle name="Calculation 3 2 4 2 3" xfId="1161"/>
    <cellStyle name="Calculation 3 2 4 2 3 2" xfId="1162"/>
    <cellStyle name="Calculation 3 2 4 2 4" xfId="1163"/>
    <cellStyle name="Calculation 3 2 4 3" xfId="1164"/>
    <cellStyle name="Calculation 3 2 4 3 2" xfId="1165"/>
    <cellStyle name="Calculation 3 2 4 3 2 2" xfId="1166"/>
    <cellStyle name="Calculation 3 2 4 3 3" xfId="1167"/>
    <cellStyle name="Calculation 3 2 4 3 4" xfId="1168"/>
    <cellStyle name="Calculation 3 2 4 4" xfId="1169"/>
    <cellStyle name="Calculation 3 2 4 4 2" xfId="1170"/>
    <cellStyle name="Calculation 3 2 4 4 2 2" xfId="1171"/>
    <cellStyle name="Calculation 3 2 4 4 3" xfId="1172"/>
    <cellStyle name="Calculation 3 2 4 5" xfId="1173"/>
    <cellStyle name="Calculation 3 2 4 5 2" xfId="1174"/>
    <cellStyle name="Calculation 3 2 4 6" xfId="1175"/>
    <cellStyle name="Calculation 3 2 5" xfId="1176"/>
    <cellStyle name="Calculation 3 2 5 2" xfId="1177"/>
    <cellStyle name="Calculation 3 2 5 2 2" xfId="1178"/>
    <cellStyle name="Calculation 3 2 5 2 2 2" xfId="1179"/>
    <cellStyle name="Calculation 3 2 5 2 2 2 2" xfId="1180"/>
    <cellStyle name="Calculation 3 2 5 2 2 3" xfId="1181"/>
    <cellStyle name="Calculation 3 2 5 2 3" xfId="1182"/>
    <cellStyle name="Calculation 3 2 5 2 3 2" xfId="1183"/>
    <cellStyle name="Calculation 3 2 5 2 4" xfId="1184"/>
    <cellStyle name="Calculation 3 2 5 3" xfId="1185"/>
    <cellStyle name="Calculation 3 2 5 3 2" xfId="1186"/>
    <cellStyle name="Calculation 3 2 5 3 2 2" xfId="1187"/>
    <cellStyle name="Calculation 3 2 5 3 3" xfId="1188"/>
    <cellStyle name="Calculation 3 2 5 3 4" xfId="1189"/>
    <cellStyle name="Calculation 3 2 5 4" xfId="1190"/>
    <cellStyle name="Calculation 3 2 5 4 2" xfId="1191"/>
    <cellStyle name="Calculation 3 2 5 4 2 2" xfId="1192"/>
    <cellStyle name="Calculation 3 2 5 4 3" xfId="1193"/>
    <cellStyle name="Calculation 3 2 5 5" xfId="1194"/>
    <cellStyle name="Calculation 3 2 5 5 2" xfId="1195"/>
    <cellStyle name="Calculation 3 2 5 6" xfId="1196"/>
    <cellStyle name="Calculation 3 3" xfId="1197"/>
    <cellStyle name="Calculation 3 3 2" xfId="1198"/>
    <cellStyle name="Calculation 3 3 2 2" xfId="1199"/>
    <cellStyle name="Calculation 3 3 2 2 2" xfId="1200"/>
    <cellStyle name="Calculation 3 3 2 2 2 2" xfId="1201"/>
    <cellStyle name="Calculation 3 3 2 2 2 2 2" xfId="1202"/>
    <cellStyle name="Calculation 3 3 2 2 2 3" xfId="1203"/>
    <cellStyle name="Calculation 3 3 2 2 3" xfId="1204"/>
    <cellStyle name="Calculation 3 3 2 2 3 2" xfId="1205"/>
    <cellStyle name="Calculation 3 3 2 2 4" xfId="1206"/>
    <cellStyle name="Calculation 3 3 2 3" xfId="1207"/>
    <cellStyle name="Calculation 3 3 2 3 2" xfId="1208"/>
    <cellStyle name="Calculation 3 3 2 3 2 2" xfId="1209"/>
    <cellStyle name="Calculation 3 3 2 3 3" xfId="1210"/>
    <cellStyle name="Calculation 3 3 2 3 4" xfId="1211"/>
    <cellStyle name="Calculation 3 3 2 4" xfId="1212"/>
    <cellStyle name="Calculation 3 3 2 4 2" xfId="1213"/>
    <cellStyle name="Calculation 3 3 2 4 2 2" xfId="1214"/>
    <cellStyle name="Calculation 3 3 2 4 3" xfId="1215"/>
    <cellStyle name="Calculation 3 3 2 5" xfId="1216"/>
    <cellStyle name="Calculation 3 3 2 5 2" xfId="1217"/>
    <cellStyle name="Calculation 3 3 2 6" xfId="1218"/>
    <cellStyle name="Calculation 3 3 3" xfId="1219"/>
    <cellStyle name="Calculation 3 3 3 2" xfId="1220"/>
    <cellStyle name="Calculation 3 3 3 2 2" xfId="1221"/>
    <cellStyle name="Calculation 3 3 3 2 2 2" xfId="1222"/>
    <cellStyle name="Calculation 3 3 3 2 2 2 2" xfId="1223"/>
    <cellStyle name="Calculation 3 3 3 2 2 3" xfId="1224"/>
    <cellStyle name="Calculation 3 3 3 2 3" xfId="1225"/>
    <cellStyle name="Calculation 3 3 3 2 3 2" xfId="1226"/>
    <cellStyle name="Calculation 3 3 3 2 4" xfId="1227"/>
    <cellStyle name="Calculation 3 3 3 3" xfId="1228"/>
    <cellStyle name="Calculation 3 3 3 3 2" xfId="1229"/>
    <cellStyle name="Calculation 3 3 3 3 2 2" xfId="1230"/>
    <cellStyle name="Calculation 3 3 3 3 3" xfId="1231"/>
    <cellStyle name="Calculation 3 3 3 3 4" xfId="1232"/>
    <cellStyle name="Calculation 3 3 3 4" xfId="1233"/>
    <cellStyle name="Calculation 3 3 3 4 2" xfId="1234"/>
    <cellStyle name="Calculation 3 3 3 4 2 2" xfId="1235"/>
    <cellStyle name="Calculation 3 3 3 4 3" xfId="1236"/>
    <cellStyle name="Calculation 3 3 3 5" xfId="1237"/>
    <cellStyle name="Calculation 3 3 3 5 2" xfId="1238"/>
    <cellStyle name="Calculation 3 3 3 6" xfId="1239"/>
    <cellStyle name="Calculation 3 3 4" xfId="1240"/>
    <cellStyle name="Calculation 3 3 4 2" xfId="1241"/>
    <cellStyle name="Calculation 3 3 4 2 2" xfId="1242"/>
    <cellStyle name="Calculation 3 3 4 2 2 2" xfId="1243"/>
    <cellStyle name="Calculation 3 3 4 2 2 2 2" xfId="1244"/>
    <cellStyle name="Calculation 3 3 4 2 2 3" xfId="1245"/>
    <cellStyle name="Calculation 3 3 4 2 3" xfId="1246"/>
    <cellStyle name="Calculation 3 3 4 2 3 2" xfId="1247"/>
    <cellStyle name="Calculation 3 3 4 2 4" xfId="1248"/>
    <cellStyle name="Calculation 3 3 4 3" xfId="1249"/>
    <cellStyle name="Calculation 3 3 4 3 2" xfId="1250"/>
    <cellStyle name="Calculation 3 3 4 3 2 2" xfId="1251"/>
    <cellStyle name="Calculation 3 3 4 3 3" xfId="1252"/>
    <cellStyle name="Calculation 3 3 4 3 4" xfId="1253"/>
    <cellStyle name="Calculation 3 3 4 4" xfId="1254"/>
    <cellStyle name="Calculation 3 3 4 4 2" xfId="1255"/>
    <cellStyle name="Calculation 3 3 4 4 2 2" xfId="1256"/>
    <cellStyle name="Calculation 3 3 4 4 3" xfId="1257"/>
    <cellStyle name="Calculation 3 3 4 5" xfId="1258"/>
    <cellStyle name="Calculation 3 3 4 5 2" xfId="1259"/>
    <cellStyle name="Calculation 3 3 4 6" xfId="1260"/>
    <cellStyle name="Calculation 3 3 5" xfId="1261"/>
    <cellStyle name="Calculation 3 3 5 2" xfId="1262"/>
    <cellStyle name="Calculation 3 4" xfId="1263"/>
    <cellStyle name="Calculation 3 4 2" xfId="1264"/>
    <cellStyle name="Calculation 3 4 2 2" xfId="1265"/>
    <cellStyle name="Calculation 3 4 2 2 2" xfId="1266"/>
    <cellStyle name="Calculation 3 4 2 2 2 2" xfId="1267"/>
    <cellStyle name="Calculation 3 4 2 2 2 2 2" xfId="1268"/>
    <cellStyle name="Calculation 3 4 2 2 2 3" xfId="1269"/>
    <cellStyle name="Calculation 3 4 2 2 3" xfId="1270"/>
    <cellStyle name="Calculation 3 4 2 2 3 2" xfId="1271"/>
    <cellStyle name="Calculation 3 4 2 2 4" xfId="1272"/>
    <cellStyle name="Calculation 3 4 2 3" xfId="1273"/>
    <cellStyle name="Calculation 3 4 2 3 2" xfId="1274"/>
    <cellStyle name="Calculation 3 4 2 3 2 2" xfId="1275"/>
    <cellStyle name="Calculation 3 4 2 3 3" xfId="1276"/>
    <cellStyle name="Calculation 3 4 2 3 4" xfId="1277"/>
    <cellStyle name="Calculation 3 4 2 4" xfId="1278"/>
    <cellStyle name="Calculation 3 4 2 4 2" xfId="1279"/>
    <cellStyle name="Calculation 3 4 2 4 2 2" xfId="1280"/>
    <cellStyle name="Calculation 3 4 2 4 3" xfId="1281"/>
    <cellStyle name="Calculation 3 4 2 5" xfId="1282"/>
    <cellStyle name="Calculation 3 4 2 5 2" xfId="1283"/>
    <cellStyle name="Calculation 3 4 2 6" xfId="1284"/>
    <cellStyle name="Calculation 3 4 3" xfId="1285"/>
    <cellStyle name="Calculation 3 4 3 2" xfId="1286"/>
    <cellStyle name="Calculation 3 4 3 2 2" xfId="1287"/>
    <cellStyle name="Calculation 3 4 3 2 2 2" xfId="1288"/>
    <cellStyle name="Calculation 3 4 3 2 2 2 2" xfId="1289"/>
    <cellStyle name="Calculation 3 4 3 2 2 3" xfId="1290"/>
    <cellStyle name="Calculation 3 4 3 2 3" xfId="1291"/>
    <cellStyle name="Calculation 3 4 3 2 3 2" xfId="1292"/>
    <cellStyle name="Calculation 3 4 3 2 4" xfId="1293"/>
    <cellStyle name="Calculation 3 4 3 3" xfId="1294"/>
    <cellStyle name="Calculation 3 4 3 3 2" xfId="1295"/>
    <cellStyle name="Calculation 3 4 3 3 2 2" xfId="1296"/>
    <cellStyle name="Calculation 3 4 3 3 3" xfId="1297"/>
    <cellStyle name="Calculation 3 4 3 3 4" xfId="1298"/>
    <cellStyle name="Calculation 3 4 3 4" xfId="1299"/>
    <cellStyle name="Calculation 3 4 3 4 2" xfId="1300"/>
    <cellStyle name="Calculation 3 4 3 4 2 2" xfId="1301"/>
    <cellStyle name="Calculation 3 4 3 4 3" xfId="1302"/>
    <cellStyle name="Calculation 3 4 3 5" xfId="1303"/>
    <cellStyle name="Calculation 3 4 3 5 2" xfId="1304"/>
    <cellStyle name="Calculation 3 4 3 6" xfId="1305"/>
    <cellStyle name="Calculation 3 4 4" xfId="1306"/>
    <cellStyle name="Calculation 3 4 4 2" xfId="1307"/>
    <cellStyle name="Calculation 3 4 4 2 2" xfId="1308"/>
    <cellStyle name="Calculation 3 4 4 2 2 2" xfId="1309"/>
    <cellStyle name="Calculation 3 4 4 2 3" xfId="1310"/>
    <cellStyle name="Calculation 3 4 4 3" xfId="1311"/>
    <cellStyle name="Calculation 3 4 4 3 2" xfId="1312"/>
    <cellStyle name="Calculation 3 4 4 4" xfId="1313"/>
    <cellStyle name="Calculation 3 4 5" xfId="1314"/>
    <cellStyle name="Calculation 3 4 5 2" xfId="1315"/>
    <cellStyle name="Calculation 3 4 5 2 2" xfId="1316"/>
    <cellStyle name="Calculation 3 4 5 3" xfId="1317"/>
    <cellStyle name="Calculation 3 4 5 4" xfId="1318"/>
    <cellStyle name="Calculation 3 4 6" xfId="1319"/>
    <cellStyle name="Calculation 3 4 6 2" xfId="1320"/>
    <cellStyle name="Calculation 3 4 6 2 2" xfId="1321"/>
    <cellStyle name="Calculation 3 4 6 3" xfId="1322"/>
    <cellStyle name="Calculation 3 4 7" xfId="1323"/>
    <cellStyle name="Calculation 3 4 7 2" xfId="1324"/>
    <cellStyle name="Calculation 3 4 8" xfId="1325"/>
    <cellStyle name="Calculation 3 5" xfId="1326"/>
    <cellStyle name="Calculation 3 5 2" xfId="1327"/>
    <cellStyle name="Calculation 3 5 2 2" xfId="1328"/>
    <cellStyle name="Calculation 3 5 2 2 2" xfId="1329"/>
    <cellStyle name="Calculation 3 5 2 2 2 2" xfId="1330"/>
    <cellStyle name="Calculation 3 5 2 2 3" xfId="1331"/>
    <cellStyle name="Calculation 3 5 2 3" xfId="1332"/>
    <cellStyle name="Calculation 3 5 2 3 2" xfId="1333"/>
    <cellStyle name="Calculation 3 5 2 4" xfId="1334"/>
    <cellStyle name="Calculation 3 5 3" xfId="1335"/>
    <cellStyle name="Calculation 3 5 3 2" xfId="1336"/>
    <cellStyle name="Calculation 3 5 3 2 2" xfId="1337"/>
    <cellStyle name="Calculation 3 5 3 3" xfId="1338"/>
    <cellStyle name="Calculation 3 5 3 4" xfId="1339"/>
    <cellStyle name="Calculation 3 5 4" xfId="1340"/>
    <cellStyle name="Calculation 3 5 4 2" xfId="1341"/>
    <cellStyle name="Calculation 3 5 4 2 2" xfId="1342"/>
    <cellStyle name="Calculation 3 5 4 3" xfId="1343"/>
    <cellStyle name="Calculation 3 5 5" xfId="1344"/>
    <cellStyle name="Calculation 3 5 5 2" xfId="1345"/>
    <cellStyle name="Calculation 3 5 6" xfId="1346"/>
    <cellStyle name="Calculation 4" xfId="1347"/>
    <cellStyle name="Calculation 4 2" xfId="1348"/>
    <cellStyle name="Calculation 4 2 2" xfId="1349"/>
    <cellStyle name="Calculation 4 2 2 2" xfId="1350"/>
    <cellStyle name="Calculation 4 2 2 2 2" xfId="1351"/>
    <cellStyle name="Calculation 4 2 2 2 2 2" xfId="1352"/>
    <cellStyle name="Calculation 4 2 2 2 2 2 2" xfId="1353"/>
    <cellStyle name="Calculation 4 2 2 2 2 3" xfId="1354"/>
    <cellStyle name="Calculation 4 2 2 2 3" xfId="1355"/>
    <cellStyle name="Calculation 4 2 2 2 3 2" xfId="1356"/>
    <cellStyle name="Calculation 4 2 2 2 4" xfId="1357"/>
    <cellStyle name="Calculation 4 2 2 3" xfId="1358"/>
    <cellStyle name="Calculation 4 2 2 3 2" xfId="1359"/>
    <cellStyle name="Calculation 4 2 2 3 2 2" xfId="1360"/>
    <cellStyle name="Calculation 4 2 2 3 3" xfId="1361"/>
    <cellStyle name="Calculation 4 2 2 3 4" xfId="1362"/>
    <cellStyle name="Calculation 4 2 2 4" xfId="1363"/>
    <cellStyle name="Calculation 4 2 2 4 2" xfId="1364"/>
    <cellStyle name="Calculation 4 2 2 4 2 2" xfId="1365"/>
    <cellStyle name="Calculation 4 2 2 4 3" xfId="1366"/>
    <cellStyle name="Calculation 4 2 2 5" xfId="1367"/>
    <cellStyle name="Calculation 4 2 2 5 2" xfId="1368"/>
    <cellStyle name="Calculation 4 2 2 6" xfId="1369"/>
    <cellStyle name="Calculation 4 2 3" xfId="1370"/>
    <cellStyle name="Calculation 4 2 3 2" xfId="1371"/>
    <cellStyle name="Calculation 4 2 3 2 2" xfId="1372"/>
    <cellStyle name="Calculation 4 2 3 2 2 2" xfId="1373"/>
    <cellStyle name="Calculation 4 2 3 2 2 2 2" xfId="1374"/>
    <cellStyle name="Calculation 4 2 3 2 2 3" xfId="1375"/>
    <cellStyle name="Calculation 4 2 3 2 3" xfId="1376"/>
    <cellStyle name="Calculation 4 2 3 2 3 2" xfId="1377"/>
    <cellStyle name="Calculation 4 2 3 2 4" xfId="1378"/>
    <cellStyle name="Calculation 4 2 3 3" xfId="1379"/>
    <cellStyle name="Calculation 4 2 3 3 2" xfId="1380"/>
    <cellStyle name="Calculation 4 2 3 3 2 2" xfId="1381"/>
    <cellStyle name="Calculation 4 2 3 3 3" xfId="1382"/>
    <cellStyle name="Calculation 4 2 3 3 4" xfId="1383"/>
    <cellStyle name="Calculation 4 2 3 4" xfId="1384"/>
    <cellStyle name="Calculation 4 2 3 4 2" xfId="1385"/>
    <cellStyle name="Calculation 4 2 3 4 2 2" xfId="1386"/>
    <cellStyle name="Calculation 4 2 3 4 3" xfId="1387"/>
    <cellStyle name="Calculation 4 2 3 5" xfId="1388"/>
    <cellStyle name="Calculation 4 2 3 5 2" xfId="1389"/>
    <cellStyle name="Calculation 4 2 3 6" xfId="1390"/>
    <cellStyle name="Calculation 4 2 4" xfId="1391"/>
    <cellStyle name="Calculation 4 2 4 2" xfId="1392"/>
    <cellStyle name="Calculation 4 2 4 2 2" xfId="1393"/>
    <cellStyle name="Calculation 4 2 4 2 2 2" xfId="1394"/>
    <cellStyle name="Calculation 4 2 4 2 2 2 2" xfId="1395"/>
    <cellStyle name="Calculation 4 2 4 2 2 3" xfId="1396"/>
    <cellStyle name="Calculation 4 2 4 2 3" xfId="1397"/>
    <cellStyle name="Calculation 4 2 4 2 3 2" xfId="1398"/>
    <cellStyle name="Calculation 4 2 4 2 4" xfId="1399"/>
    <cellStyle name="Calculation 4 2 4 3" xfId="1400"/>
    <cellStyle name="Calculation 4 2 4 3 2" xfId="1401"/>
    <cellStyle name="Calculation 4 2 4 3 2 2" xfId="1402"/>
    <cellStyle name="Calculation 4 2 4 3 3" xfId="1403"/>
    <cellStyle name="Calculation 4 2 4 3 4" xfId="1404"/>
    <cellStyle name="Calculation 4 2 4 4" xfId="1405"/>
    <cellStyle name="Calculation 4 2 4 4 2" xfId="1406"/>
    <cellStyle name="Calculation 4 2 4 4 2 2" xfId="1407"/>
    <cellStyle name="Calculation 4 2 4 4 3" xfId="1408"/>
    <cellStyle name="Calculation 4 2 4 5" xfId="1409"/>
    <cellStyle name="Calculation 4 2 4 5 2" xfId="1410"/>
    <cellStyle name="Calculation 4 2 4 6" xfId="1411"/>
    <cellStyle name="Calculation 4 2 5" xfId="1412"/>
    <cellStyle name="Calculation 4 2 5 2" xfId="1413"/>
    <cellStyle name="Calculation 4 3" xfId="1414"/>
    <cellStyle name="Calculation 4 3 2" xfId="1415"/>
    <cellStyle name="Calculation 4 3 2 2" xfId="1416"/>
    <cellStyle name="Calculation 4 3 2 2 2" xfId="1417"/>
    <cellStyle name="Calculation 4 3 2 2 2 2" xfId="1418"/>
    <cellStyle name="Calculation 4 3 2 2 2 2 2" xfId="1419"/>
    <cellStyle name="Calculation 4 3 2 2 2 3" xfId="1420"/>
    <cellStyle name="Calculation 4 3 2 2 3" xfId="1421"/>
    <cellStyle name="Calculation 4 3 2 2 3 2" xfId="1422"/>
    <cellStyle name="Calculation 4 3 2 2 4" xfId="1423"/>
    <cellStyle name="Calculation 4 3 2 3" xfId="1424"/>
    <cellStyle name="Calculation 4 3 2 3 2" xfId="1425"/>
    <cellStyle name="Calculation 4 3 2 3 2 2" xfId="1426"/>
    <cellStyle name="Calculation 4 3 2 3 3" xfId="1427"/>
    <cellStyle name="Calculation 4 3 2 3 4" xfId="1428"/>
    <cellStyle name="Calculation 4 3 2 4" xfId="1429"/>
    <cellStyle name="Calculation 4 3 2 4 2" xfId="1430"/>
    <cellStyle name="Calculation 4 3 2 4 2 2" xfId="1431"/>
    <cellStyle name="Calculation 4 3 2 4 3" xfId="1432"/>
    <cellStyle name="Calculation 4 3 2 5" xfId="1433"/>
    <cellStyle name="Calculation 4 3 2 5 2" xfId="1434"/>
    <cellStyle name="Calculation 4 3 2 6" xfId="1435"/>
    <cellStyle name="Calculation 4 3 3" xfId="1436"/>
    <cellStyle name="Calculation 4 3 3 2" xfId="1437"/>
    <cellStyle name="Calculation 4 3 3 2 2" xfId="1438"/>
    <cellStyle name="Calculation 4 3 3 2 2 2" xfId="1439"/>
    <cellStyle name="Calculation 4 3 3 2 2 2 2" xfId="1440"/>
    <cellStyle name="Calculation 4 3 3 2 2 3" xfId="1441"/>
    <cellStyle name="Calculation 4 3 3 2 3" xfId="1442"/>
    <cellStyle name="Calculation 4 3 3 2 3 2" xfId="1443"/>
    <cellStyle name="Calculation 4 3 3 2 4" xfId="1444"/>
    <cellStyle name="Calculation 4 3 3 3" xfId="1445"/>
    <cellStyle name="Calculation 4 3 3 3 2" xfId="1446"/>
    <cellStyle name="Calculation 4 3 3 3 2 2" xfId="1447"/>
    <cellStyle name="Calculation 4 3 3 3 3" xfId="1448"/>
    <cellStyle name="Calculation 4 3 3 3 4" xfId="1449"/>
    <cellStyle name="Calculation 4 3 3 4" xfId="1450"/>
    <cellStyle name="Calculation 4 3 3 4 2" xfId="1451"/>
    <cellStyle name="Calculation 4 3 3 4 2 2" xfId="1452"/>
    <cellStyle name="Calculation 4 3 3 4 3" xfId="1453"/>
    <cellStyle name="Calculation 4 3 3 5" xfId="1454"/>
    <cellStyle name="Calculation 4 3 3 5 2" xfId="1455"/>
    <cellStyle name="Calculation 4 3 3 6" xfId="1456"/>
    <cellStyle name="Calculation 4 3 4" xfId="1457"/>
    <cellStyle name="Calculation 4 3 4 2" xfId="1458"/>
    <cellStyle name="Calculation 4 3 4 2 2" xfId="1459"/>
    <cellStyle name="Calculation 4 3 4 2 2 2" xfId="1460"/>
    <cellStyle name="Calculation 4 3 4 2 3" xfId="1461"/>
    <cellStyle name="Calculation 4 3 4 3" xfId="1462"/>
    <cellStyle name="Calculation 4 3 4 3 2" xfId="1463"/>
    <cellStyle name="Calculation 4 3 4 4" xfId="1464"/>
    <cellStyle name="Calculation 4 3 5" xfId="1465"/>
    <cellStyle name="Calculation 4 3 5 2" xfId="1466"/>
    <cellStyle name="Calculation 4 3 5 2 2" xfId="1467"/>
    <cellStyle name="Calculation 4 3 5 3" xfId="1468"/>
    <cellStyle name="Calculation 4 3 5 4" xfId="1469"/>
    <cellStyle name="Calculation 4 3 6" xfId="1470"/>
    <cellStyle name="Calculation 4 3 6 2" xfId="1471"/>
    <cellStyle name="Calculation 4 3 6 2 2" xfId="1472"/>
    <cellStyle name="Calculation 4 3 6 3" xfId="1473"/>
    <cellStyle name="Calculation 4 3 7" xfId="1474"/>
    <cellStyle name="Calculation 4 3 7 2" xfId="1475"/>
    <cellStyle name="Calculation 4 3 8" xfId="1476"/>
    <cellStyle name="Calculation 4 4" xfId="1477"/>
    <cellStyle name="Calculation 4 4 2" xfId="1478"/>
    <cellStyle name="Calculation 4 4 2 2" xfId="1479"/>
    <cellStyle name="Calculation 4 4 2 2 2" xfId="1480"/>
    <cellStyle name="Calculation 4 4 2 2 2 2" xfId="1481"/>
    <cellStyle name="Calculation 4 4 2 2 3" xfId="1482"/>
    <cellStyle name="Calculation 4 4 2 3" xfId="1483"/>
    <cellStyle name="Calculation 4 4 2 3 2" xfId="1484"/>
    <cellStyle name="Calculation 4 4 2 4" xfId="1485"/>
    <cellStyle name="Calculation 4 4 3" xfId="1486"/>
    <cellStyle name="Calculation 4 4 3 2" xfId="1487"/>
    <cellStyle name="Calculation 4 4 3 2 2" xfId="1488"/>
    <cellStyle name="Calculation 4 4 3 3" xfId="1489"/>
    <cellStyle name="Calculation 4 4 3 4" xfId="1490"/>
    <cellStyle name="Calculation 4 4 4" xfId="1491"/>
    <cellStyle name="Calculation 4 4 4 2" xfId="1492"/>
    <cellStyle name="Calculation 4 4 4 2 2" xfId="1493"/>
    <cellStyle name="Calculation 4 4 4 3" xfId="1494"/>
    <cellStyle name="Calculation 4 4 5" xfId="1495"/>
    <cellStyle name="Calculation 4 4 5 2" xfId="1496"/>
    <cellStyle name="Calculation 4 4 6" xfId="1497"/>
    <cellStyle name="Calculation 5" xfId="1498"/>
    <cellStyle name="Calculation 5 2" xfId="1499"/>
    <cellStyle name="Calculation 5 2 2" xfId="1500"/>
    <cellStyle name="Calculation 5 2 2 2" xfId="1501"/>
    <cellStyle name="Calculation 5 2 2 2 2" xfId="1502"/>
    <cellStyle name="Calculation 5 2 2 2 2 2" xfId="1503"/>
    <cellStyle name="Calculation 5 2 2 2 2 2 2" xfId="1504"/>
    <cellStyle name="Calculation 5 2 2 2 2 3" xfId="1505"/>
    <cellStyle name="Calculation 5 2 2 2 3" xfId="1506"/>
    <cellStyle name="Calculation 5 2 2 2 3 2" xfId="1507"/>
    <cellStyle name="Calculation 5 2 2 2 4" xfId="1508"/>
    <cellStyle name="Calculation 5 2 2 3" xfId="1509"/>
    <cellStyle name="Calculation 5 2 2 3 2" xfId="1510"/>
    <cellStyle name="Calculation 5 2 2 3 2 2" xfId="1511"/>
    <cellStyle name="Calculation 5 2 2 3 3" xfId="1512"/>
    <cellStyle name="Calculation 5 2 2 3 4" xfId="1513"/>
    <cellStyle name="Calculation 5 2 2 4" xfId="1514"/>
    <cellStyle name="Calculation 5 2 2 4 2" xfId="1515"/>
    <cellStyle name="Calculation 5 2 2 4 2 2" xfId="1516"/>
    <cellStyle name="Calculation 5 2 2 4 3" xfId="1517"/>
    <cellStyle name="Calculation 5 2 2 5" xfId="1518"/>
    <cellStyle name="Calculation 5 2 2 5 2" xfId="1519"/>
    <cellStyle name="Calculation 5 2 2 6" xfId="1520"/>
    <cellStyle name="Calculation 5 2 3" xfId="1521"/>
    <cellStyle name="Calculation 5 2 3 2" xfId="1522"/>
    <cellStyle name="Calculation 5 2 3 2 2" xfId="1523"/>
    <cellStyle name="Calculation 5 2 3 2 2 2" xfId="1524"/>
    <cellStyle name="Calculation 5 2 3 2 2 2 2" xfId="1525"/>
    <cellStyle name="Calculation 5 2 3 2 2 3" xfId="1526"/>
    <cellStyle name="Calculation 5 2 3 2 3" xfId="1527"/>
    <cellStyle name="Calculation 5 2 3 2 3 2" xfId="1528"/>
    <cellStyle name="Calculation 5 2 3 2 4" xfId="1529"/>
    <cellStyle name="Calculation 5 2 3 3" xfId="1530"/>
    <cellStyle name="Calculation 5 2 3 3 2" xfId="1531"/>
    <cellStyle name="Calculation 5 2 3 3 2 2" xfId="1532"/>
    <cellStyle name="Calculation 5 2 3 3 3" xfId="1533"/>
    <cellStyle name="Calculation 5 2 3 3 4" xfId="1534"/>
    <cellStyle name="Calculation 5 2 3 4" xfId="1535"/>
    <cellStyle name="Calculation 5 2 3 4 2" xfId="1536"/>
    <cellStyle name="Calculation 5 2 3 4 2 2" xfId="1537"/>
    <cellStyle name="Calculation 5 2 3 4 3" xfId="1538"/>
    <cellStyle name="Calculation 5 2 3 5" xfId="1539"/>
    <cellStyle name="Calculation 5 2 3 5 2" xfId="1540"/>
    <cellStyle name="Calculation 5 2 3 6" xfId="1541"/>
    <cellStyle name="Calculation 5 2 4" xfId="1542"/>
    <cellStyle name="Calculation 5 2 4 2" xfId="1543"/>
    <cellStyle name="Calculation 5 2 4 2 2" xfId="1544"/>
    <cellStyle name="Calculation 5 2 4 2 2 2" xfId="1545"/>
    <cellStyle name="Calculation 5 2 4 2 2 2 2" xfId="1546"/>
    <cellStyle name="Calculation 5 2 4 2 2 3" xfId="1547"/>
    <cellStyle name="Calculation 5 2 4 2 3" xfId="1548"/>
    <cellStyle name="Calculation 5 2 4 2 3 2" xfId="1549"/>
    <cellStyle name="Calculation 5 2 4 2 4" xfId="1550"/>
    <cellStyle name="Calculation 5 2 4 3" xfId="1551"/>
    <cellStyle name="Calculation 5 2 4 3 2" xfId="1552"/>
    <cellStyle name="Calculation 5 2 4 3 2 2" xfId="1553"/>
    <cellStyle name="Calculation 5 2 4 3 3" xfId="1554"/>
    <cellStyle name="Calculation 5 2 4 3 4" xfId="1555"/>
    <cellStyle name="Calculation 5 2 4 4" xfId="1556"/>
    <cellStyle name="Calculation 5 2 4 4 2" xfId="1557"/>
    <cellStyle name="Calculation 5 2 4 4 2 2" xfId="1558"/>
    <cellStyle name="Calculation 5 2 4 4 3" xfId="1559"/>
    <cellStyle name="Calculation 5 2 4 5" xfId="1560"/>
    <cellStyle name="Calculation 5 2 4 5 2" xfId="1561"/>
    <cellStyle name="Calculation 5 2 4 6" xfId="1562"/>
    <cellStyle name="Calculation 5 2 5" xfId="1563"/>
    <cellStyle name="Calculation 5 2 5 2" xfId="1564"/>
    <cellStyle name="Calculation 5 3" xfId="1565"/>
    <cellStyle name="Calculation 5 3 2" xfId="1566"/>
    <cellStyle name="Calculation 5 3 2 2" xfId="1567"/>
    <cellStyle name="Calculation 5 3 2 2 2" xfId="1568"/>
    <cellStyle name="Calculation 5 3 2 2 2 2" xfId="1569"/>
    <cellStyle name="Calculation 5 3 2 2 2 2 2" xfId="1570"/>
    <cellStyle name="Calculation 5 3 2 2 2 3" xfId="1571"/>
    <cellStyle name="Calculation 5 3 2 2 3" xfId="1572"/>
    <cellStyle name="Calculation 5 3 2 2 3 2" xfId="1573"/>
    <cellStyle name="Calculation 5 3 2 2 4" xfId="1574"/>
    <cellStyle name="Calculation 5 3 2 3" xfId="1575"/>
    <cellStyle name="Calculation 5 3 2 3 2" xfId="1576"/>
    <cellStyle name="Calculation 5 3 2 3 2 2" xfId="1577"/>
    <cellStyle name="Calculation 5 3 2 3 3" xfId="1578"/>
    <cellStyle name="Calculation 5 3 2 3 4" xfId="1579"/>
    <cellStyle name="Calculation 5 3 2 4" xfId="1580"/>
    <cellStyle name="Calculation 5 3 2 4 2" xfId="1581"/>
    <cellStyle name="Calculation 5 3 2 4 2 2" xfId="1582"/>
    <cellStyle name="Calculation 5 3 2 4 3" xfId="1583"/>
    <cellStyle name="Calculation 5 3 2 5" xfId="1584"/>
    <cellStyle name="Calculation 5 3 2 5 2" xfId="1585"/>
    <cellStyle name="Calculation 5 3 2 6" xfId="1586"/>
    <cellStyle name="Calculation 5 3 3" xfId="1587"/>
    <cellStyle name="Calculation 5 3 3 2" xfId="1588"/>
    <cellStyle name="Calculation 5 3 3 2 2" xfId="1589"/>
    <cellStyle name="Calculation 5 3 3 2 2 2" xfId="1590"/>
    <cellStyle name="Calculation 5 3 3 2 2 2 2" xfId="1591"/>
    <cellStyle name="Calculation 5 3 3 2 2 3" xfId="1592"/>
    <cellStyle name="Calculation 5 3 3 2 3" xfId="1593"/>
    <cellStyle name="Calculation 5 3 3 2 3 2" xfId="1594"/>
    <cellStyle name="Calculation 5 3 3 2 4" xfId="1595"/>
    <cellStyle name="Calculation 5 3 3 3" xfId="1596"/>
    <cellStyle name="Calculation 5 3 3 3 2" xfId="1597"/>
    <cellStyle name="Calculation 5 3 3 3 2 2" xfId="1598"/>
    <cellStyle name="Calculation 5 3 3 3 3" xfId="1599"/>
    <cellStyle name="Calculation 5 3 3 3 4" xfId="1600"/>
    <cellStyle name="Calculation 5 3 3 4" xfId="1601"/>
    <cellStyle name="Calculation 5 3 3 4 2" xfId="1602"/>
    <cellStyle name="Calculation 5 3 3 4 2 2" xfId="1603"/>
    <cellStyle name="Calculation 5 3 3 4 3" xfId="1604"/>
    <cellStyle name="Calculation 5 3 3 5" xfId="1605"/>
    <cellStyle name="Calculation 5 3 3 5 2" xfId="1606"/>
    <cellStyle name="Calculation 5 3 3 6" xfId="1607"/>
    <cellStyle name="Calculation 5 3 4" xfId="1608"/>
    <cellStyle name="Calculation 5 3 4 2" xfId="1609"/>
    <cellStyle name="Calculation 5 3 4 2 2" xfId="1610"/>
    <cellStyle name="Calculation 5 3 4 2 2 2" xfId="1611"/>
    <cellStyle name="Calculation 5 3 4 2 3" xfId="1612"/>
    <cellStyle name="Calculation 5 3 4 3" xfId="1613"/>
    <cellStyle name="Calculation 5 3 4 3 2" xfId="1614"/>
    <cellStyle name="Calculation 5 3 4 4" xfId="1615"/>
    <cellStyle name="Calculation 5 3 5" xfId="1616"/>
    <cellStyle name="Calculation 5 3 5 2" xfId="1617"/>
    <cellStyle name="Calculation 5 3 5 2 2" xfId="1618"/>
    <cellStyle name="Calculation 5 3 5 3" xfId="1619"/>
    <cellStyle name="Calculation 5 3 5 4" xfId="1620"/>
    <cellStyle name="Calculation 5 3 6" xfId="1621"/>
    <cellStyle name="Calculation 5 3 6 2" xfId="1622"/>
    <cellStyle name="Calculation 5 3 6 2 2" xfId="1623"/>
    <cellStyle name="Calculation 5 3 6 3" xfId="1624"/>
    <cellStyle name="Calculation 5 3 7" xfId="1625"/>
    <cellStyle name="Calculation 5 3 7 2" xfId="1626"/>
    <cellStyle name="Calculation 5 3 8" xfId="1627"/>
    <cellStyle name="Calculation 5 4" xfId="1628"/>
    <cellStyle name="Calculation 5 4 2" xfId="1629"/>
    <cellStyle name="Calculation 5 4 2 2" xfId="1630"/>
    <cellStyle name="Calculation 5 4 2 2 2" xfId="1631"/>
    <cellStyle name="Calculation 5 4 2 2 2 2" xfId="1632"/>
    <cellStyle name="Calculation 5 4 2 2 3" xfId="1633"/>
    <cellStyle name="Calculation 5 4 2 3" xfId="1634"/>
    <cellStyle name="Calculation 5 4 2 3 2" xfId="1635"/>
    <cellStyle name="Calculation 5 4 2 4" xfId="1636"/>
    <cellStyle name="Calculation 5 4 3" xfId="1637"/>
    <cellStyle name="Calculation 5 4 3 2" xfId="1638"/>
    <cellStyle name="Calculation 5 4 3 2 2" xfId="1639"/>
    <cellStyle name="Calculation 5 4 3 3" xfId="1640"/>
    <cellStyle name="Calculation 5 4 3 4" xfId="1641"/>
    <cellStyle name="Calculation 5 4 4" xfId="1642"/>
    <cellStyle name="Calculation 5 4 4 2" xfId="1643"/>
    <cellStyle name="Calculation 5 4 4 2 2" xfId="1644"/>
    <cellStyle name="Calculation 5 4 4 3" xfId="1645"/>
    <cellStyle name="Calculation 5 4 5" xfId="1646"/>
    <cellStyle name="Calculation 5 4 5 2" xfId="1647"/>
    <cellStyle name="Calculation 5 4 6" xfId="1648"/>
    <cellStyle name="Calculation 6" xfId="1649"/>
    <cellStyle name="Calculation 6 2" xfId="1650"/>
    <cellStyle name="Calculation 6 2 2" xfId="1651"/>
    <cellStyle name="Calculation 6 2 2 2" xfId="1652"/>
    <cellStyle name="Calculation 6 2 2 2 2" xfId="1653"/>
    <cellStyle name="Calculation 6 2 2 2 2 2" xfId="1654"/>
    <cellStyle name="Calculation 6 2 2 2 2 2 2" xfId="1655"/>
    <cellStyle name="Calculation 6 2 2 2 2 3" xfId="1656"/>
    <cellStyle name="Calculation 6 2 2 2 3" xfId="1657"/>
    <cellStyle name="Calculation 6 2 2 2 3 2" xfId="1658"/>
    <cellStyle name="Calculation 6 2 2 2 4" xfId="1659"/>
    <cellStyle name="Calculation 6 2 2 3" xfId="1660"/>
    <cellStyle name="Calculation 6 2 2 3 2" xfId="1661"/>
    <cellStyle name="Calculation 6 2 2 3 2 2" xfId="1662"/>
    <cellStyle name="Calculation 6 2 2 3 3" xfId="1663"/>
    <cellStyle name="Calculation 6 2 2 3 4" xfId="1664"/>
    <cellStyle name="Calculation 6 2 2 4" xfId="1665"/>
    <cellStyle name="Calculation 6 2 2 4 2" xfId="1666"/>
    <cellStyle name="Calculation 6 2 2 4 2 2" xfId="1667"/>
    <cellStyle name="Calculation 6 2 2 4 3" xfId="1668"/>
    <cellStyle name="Calculation 6 2 2 5" xfId="1669"/>
    <cellStyle name="Calculation 6 2 2 5 2" xfId="1670"/>
    <cellStyle name="Calculation 6 2 2 6" xfId="1671"/>
    <cellStyle name="Calculation 6 2 3" xfId="1672"/>
    <cellStyle name="Calculation 6 2 3 2" xfId="1673"/>
    <cellStyle name="Calculation 6 2 3 2 2" xfId="1674"/>
    <cellStyle name="Calculation 6 2 3 2 2 2" xfId="1675"/>
    <cellStyle name="Calculation 6 2 3 2 2 2 2" xfId="1676"/>
    <cellStyle name="Calculation 6 2 3 2 2 3" xfId="1677"/>
    <cellStyle name="Calculation 6 2 3 2 3" xfId="1678"/>
    <cellStyle name="Calculation 6 2 3 2 3 2" xfId="1679"/>
    <cellStyle name="Calculation 6 2 3 2 4" xfId="1680"/>
    <cellStyle name="Calculation 6 2 3 3" xfId="1681"/>
    <cellStyle name="Calculation 6 2 3 3 2" xfId="1682"/>
    <cellStyle name="Calculation 6 2 3 3 2 2" xfId="1683"/>
    <cellStyle name="Calculation 6 2 3 3 3" xfId="1684"/>
    <cellStyle name="Calculation 6 2 3 3 4" xfId="1685"/>
    <cellStyle name="Calculation 6 2 3 4" xfId="1686"/>
    <cellStyle name="Calculation 6 2 3 4 2" xfId="1687"/>
    <cellStyle name="Calculation 6 2 3 4 2 2" xfId="1688"/>
    <cellStyle name="Calculation 6 2 3 4 3" xfId="1689"/>
    <cellStyle name="Calculation 6 2 3 5" xfId="1690"/>
    <cellStyle name="Calculation 6 2 3 5 2" xfId="1691"/>
    <cellStyle name="Calculation 6 2 3 6" xfId="1692"/>
    <cellStyle name="Calculation 6 2 4" xfId="1693"/>
    <cellStyle name="Calculation 6 2 4 2" xfId="1694"/>
    <cellStyle name="Calculation 6 2 4 2 2" xfId="1695"/>
    <cellStyle name="Calculation 6 2 4 2 2 2" xfId="1696"/>
    <cellStyle name="Calculation 6 2 4 2 3" xfId="1697"/>
    <cellStyle name="Calculation 6 2 4 3" xfId="1698"/>
    <cellStyle name="Calculation 6 2 4 3 2" xfId="1699"/>
    <cellStyle name="Calculation 6 2 4 4" xfId="1700"/>
    <cellStyle name="Calculation 6 2 5" xfId="1701"/>
    <cellStyle name="Calculation 6 2 5 2" xfId="1702"/>
    <cellStyle name="Calculation 6 2 5 2 2" xfId="1703"/>
    <cellStyle name="Calculation 6 2 5 3" xfId="1704"/>
    <cellStyle name="Calculation 6 2 5 4" xfId="1705"/>
    <cellStyle name="Calculation 6 2 6" xfId="1706"/>
    <cellStyle name="Calculation 6 2 6 2" xfId="1707"/>
    <cellStyle name="Calculation 6 2 6 2 2" xfId="1708"/>
    <cellStyle name="Calculation 6 2 6 3" xfId="1709"/>
    <cellStyle name="Calculation 6 2 7" xfId="1710"/>
    <cellStyle name="Calculation 6 2 7 2" xfId="1711"/>
    <cellStyle name="Calculation 6 2 8" xfId="1712"/>
    <cellStyle name="Calculation 6 3" xfId="1713"/>
    <cellStyle name="Calculation 6 3 2" xfId="1714"/>
    <cellStyle name="Calculation 6 3 2 2" xfId="1715"/>
    <cellStyle name="Calculation 6 3 2 2 2" xfId="1716"/>
    <cellStyle name="Calculation 6 3 2 2 2 2" xfId="1717"/>
    <cellStyle name="Calculation 6 3 2 2 3" xfId="1718"/>
    <cellStyle name="Calculation 6 3 2 3" xfId="1719"/>
    <cellStyle name="Calculation 6 3 2 3 2" xfId="1720"/>
    <cellStyle name="Calculation 6 3 2 4" xfId="1721"/>
    <cellStyle name="Calculation 6 3 3" xfId="1722"/>
    <cellStyle name="Calculation 6 3 3 2" xfId="1723"/>
    <cellStyle name="Calculation 6 3 3 2 2" xfId="1724"/>
    <cellStyle name="Calculation 6 3 3 3" xfId="1725"/>
    <cellStyle name="Calculation 6 3 3 4" xfId="1726"/>
    <cellStyle name="Calculation 6 3 4" xfId="1727"/>
    <cellStyle name="Calculation 6 3 4 2" xfId="1728"/>
    <cellStyle name="Calculation 6 3 4 2 2" xfId="1729"/>
    <cellStyle name="Calculation 6 3 4 3" xfId="1730"/>
    <cellStyle name="Calculation 6 3 5" xfId="1731"/>
    <cellStyle name="Calculation 6 3 5 2" xfId="1732"/>
    <cellStyle name="Calculation 6 3 6" xfId="1733"/>
    <cellStyle name="Calculation 6 4" xfId="1734"/>
    <cellStyle name="Calculation 6 4 2" xfId="1735"/>
    <cellStyle name="Calculation 7" xfId="1736"/>
    <cellStyle name="Calculation 7 2" xfId="1737"/>
    <cellStyle name="Calculation 7 2 2" xfId="1738"/>
    <cellStyle name="Calculation 7 2 2 2" xfId="1739"/>
    <cellStyle name="Calculation 7 2 2 2 2" xfId="1740"/>
    <cellStyle name="Calculation 7 2 2 2 2 2" xfId="1741"/>
    <cellStyle name="Calculation 7 2 2 2 3" xfId="1742"/>
    <cellStyle name="Calculation 7 2 2 3" xfId="1743"/>
    <cellStyle name="Calculation 7 2 2 3 2" xfId="1744"/>
    <cellStyle name="Calculation 7 2 2 4" xfId="1745"/>
    <cellStyle name="Calculation 7 2 3" xfId="1746"/>
    <cellStyle name="Calculation 7 2 3 2" xfId="1747"/>
    <cellStyle name="Calculation 7 2 3 2 2" xfId="1748"/>
    <cellStyle name="Calculation 7 2 3 3" xfId="1749"/>
    <cellStyle name="Calculation 7 2 3 4" xfId="1750"/>
    <cellStyle name="Calculation 7 2 4" xfId="1751"/>
    <cellStyle name="Calculation 7 2 4 2" xfId="1752"/>
    <cellStyle name="Calculation 7 2 4 2 2" xfId="1753"/>
    <cellStyle name="Calculation 7 2 4 3" xfId="1754"/>
    <cellStyle name="Calculation 7 2 5" xfId="1755"/>
    <cellStyle name="Calculation 7 2 5 2" xfId="1756"/>
    <cellStyle name="Calculation 7 2 6" xfId="1757"/>
    <cellStyle name="Calculation 7 3" xfId="1758"/>
    <cellStyle name="Calculation 7 3 2" xfId="1759"/>
    <cellStyle name="Calculation 7 3 2 2" xfId="1760"/>
    <cellStyle name="Calculation 7 3 2 2 2" xfId="1761"/>
    <cellStyle name="Calculation 7 3 2 2 2 2" xfId="1762"/>
    <cellStyle name="Calculation 7 3 2 2 3" xfId="1763"/>
    <cellStyle name="Calculation 7 3 2 3" xfId="1764"/>
    <cellStyle name="Calculation 7 3 2 3 2" xfId="1765"/>
    <cellStyle name="Calculation 7 3 2 4" xfId="1766"/>
    <cellStyle name="Calculation 7 3 3" xfId="1767"/>
    <cellStyle name="Calculation 7 3 3 2" xfId="1768"/>
    <cellStyle name="Calculation 7 3 3 2 2" xfId="1769"/>
    <cellStyle name="Calculation 7 3 3 3" xfId="1770"/>
    <cellStyle name="Calculation 7 3 3 4" xfId="1771"/>
    <cellStyle name="Calculation 7 3 4" xfId="1772"/>
    <cellStyle name="Calculation 7 3 4 2" xfId="1773"/>
    <cellStyle name="Calculation 7 3 4 2 2" xfId="1774"/>
    <cellStyle name="Calculation 7 3 4 3" xfId="1775"/>
    <cellStyle name="Calculation 7 3 5" xfId="1776"/>
    <cellStyle name="Calculation 7 3 5 2" xfId="1777"/>
    <cellStyle name="Calculation 7 3 6" xfId="1778"/>
    <cellStyle name="Calculation 7 4" xfId="1779"/>
    <cellStyle name="Calculation 7 4 2" xfId="1780"/>
    <cellStyle name="Calculation 7 4 2 2" xfId="1781"/>
    <cellStyle name="Calculation 7 4 2 2 2" xfId="1782"/>
    <cellStyle name="Calculation 7 4 2 3" xfId="1783"/>
    <cellStyle name="Calculation 7 4 3" xfId="1784"/>
    <cellStyle name="Calculation 7 4 3 2" xfId="1785"/>
    <cellStyle name="Calculation 7 4 4" xfId="1786"/>
    <cellStyle name="Calculation 7 5" xfId="1787"/>
    <cellStyle name="Calculation 7 5 2" xfId="1788"/>
    <cellStyle name="Calculation 7 5 2 2" xfId="1789"/>
    <cellStyle name="Calculation 7 5 3" xfId="1790"/>
    <cellStyle name="Calculation 7 5 4" xfId="1791"/>
    <cellStyle name="Calculation 7 6" xfId="1792"/>
    <cellStyle name="Calculation 7 6 2" xfId="1793"/>
    <cellStyle name="Calculation 7 6 2 2" xfId="1794"/>
    <cellStyle name="Calculation 7 6 3" xfId="1795"/>
    <cellStyle name="Calculation 7 7" xfId="1796"/>
    <cellStyle name="Calculation 7 7 2" xfId="1797"/>
    <cellStyle name="Calculation 7 8" xfId="1798"/>
    <cellStyle name="Check Cell 2" xfId="1799"/>
    <cellStyle name="Check Cell 2 2" xfId="1800"/>
    <cellStyle name="Check Cell 3" xfId="1801"/>
    <cellStyle name="Check Cell 4" xfId="1802"/>
    <cellStyle name="code" xfId="1803"/>
    <cellStyle name="Comma [0] 2" xfId="3"/>
    <cellStyle name="Comma [0] 2 2" xfId="1804"/>
    <cellStyle name="Comma [0] 2 2 2" xfId="7266"/>
    <cellStyle name="Comma [0] 2 2 3" xfId="7172"/>
    <cellStyle name="Comma [0] 2 3" xfId="7161"/>
    <cellStyle name="Comma [0] 3" xfId="1805"/>
    <cellStyle name="Comma [0] 3 2" xfId="1806"/>
    <cellStyle name="Comma [0] 3 2 2" xfId="7267"/>
    <cellStyle name="Comma [0] 3 2 3" xfId="7173"/>
    <cellStyle name="Comma [0] 4" xfId="7170"/>
    <cellStyle name="Comma [0] 4 2" xfId="7263"/>
    <cellStyle name="Comma [0] 5" xfId="7322"/>
    <cellStyle name="Comma 10" xfId="1807"/>
    <cellStyle name="Comma 10 2" xfId="1808"/>
    <cellStyle name="Comma 10 2 2" xfId="1809"/>
    <cellStyle name="Comma 10 2 2 2" xfId="1810"/>
    <cellStyle name="Comma 10 2 2 2 2" xfId="7271"/>
    <cellStyle name="Comma 10 2 2 2 3" xfId="7177"/>
    <cellStyle name="Comma 10 2 2 3" xfId="7270"/>
    <cellStyle name="Comma 10 2 2 4" xfId="7176"/>
    <cellStyle name="Comma 10 2 3" xfId="1811"/>
    <cellStyle name="Comma 10 2 3 2" xfId="7272"/>
    <cellStyle name="Comma 10 2 3 3" xfId="7178"/>
    <cellStyle name="Comma 10 2 4" xfId="7269"/>
    <cellStyle name="Comma 10 2 5" xfId="7175"/>
    <cellStyle name="Comma 10 3" xfId="1812"/>
    <cellStyle name="Comma 10 3 2" xfId="1813"/>
    <cellStyle name="Comma 10 3 2 2" xfId="7274"/>
    <cellStyle name="Comma 10 3 2 3" xfId="7180"/>
    <cellStyle name="Comma 10 3 3" xfId="7273"/>
    <cellStyle name="Comma 10 3 4" xfId="7179"/>
    <cellStyle name="Comma 10 4" xfId="1814"/>
    <cellStyle name="Comma 10 4 2" xfId="7275"/>
    <cellStyle name="Comma 10 4 3" xfId="7181"/>
    <cellStyle name="Comma 10 5" xfId="1815"/>
    <cellStyle name="Comma 10 5 2" xfId="7276"/>
    <cellStyle name="Comma 10 5 3" xfId="7182"/>
    <cellStyle name="Comma 10 6" xfId="7268"/>
    <cellStyle name="Comma 10 7" xfId="7174"/>
    <cellStyle name="Comma 100" xfId="7390"/>
    <cellStyle name="Comma 101" xfId="7396"/>
    <cellStyle name="Comma 102" xfId="7399"/>
    <cellStyle name="Comma 103" xfId="7401"/>
    <cellStyle name="Comma 104" xfId="7394"/>
    <cellStyle name="Comma 105" xfId="7407"/>
    <cellStyle name="Comma 106" xfId="7409"/>
    <cellStyle name="Comma 107" xfId="7395"/>
    <cellStyle name="Comma 108" xfId="7402"/>
    <cellStyle name="Comma 109" xfId="7393"/>
    <cellStyle name="Comma 11" xfId="1816"/>
    <cellStyle name="Comma 11 2" xfId="1817"/>
    <cellStyle name="Comma 11 2 2" xfId="1818"/>
    <cellStyle name="Comma 11 2 2 2" xfId="7279"/>
    <cellStyle name="Comma 11 2 2 3" xfId="7185"/>
    <cellStyle name="Comma 11 2 3" xfId="7278"/>
    <cellStyle name="Comma 11 2 4" xfId="7184"/>
    <cellStyle name="Comma 11 3" xfId="1819"/>
    <cellStyle name="Comma 11 3 2" xfId="7280"/>
    <cellStyle name="Comma 11 3 3" xfId="7186"/>
    <cellStyle name="Comma 11 4" xfId="1820"/>
    <cellStyle name="Comma 11 4 2" xfId="7281"/>
    <cellStyle name="Comma 11 4 3" xfId="7187"/>
    <cellStyle name="Comma 11 5" xfId="7277"/>
    <cellStyle name="Comma 11 6" xfId="7183"/>
    <cellStyle name="Comma 110" xfId="7408"/>
    <cellStyle name="Comma 111" xfId="7405"/>
    <cellStyle name="Comma 112" xfId="7389"/>
    <cellStyle name="Comma 113" xfId="7403"/>
    <cellStyle name="Comma 114" xfId="7392"/>
    <cellStyle name="Comma 115" xfId="7404"/>
    <cellStyle name="Comma 116" xfId="7424"/>
    <cellStyle name="Comma 117" xfId="7412"/>
    <cellStyle name="Comma 118" xfId="7420"/>
    <cellStyle name="Comma 119" xfId="7417"/>
    <cellStyle name="Comma 12" xfId="1821"/>
    <cellStyle name="Comma 12 2" xfId="1822"/>
    <cellStyle name="Comma 12 2 2" xfId="1823"/>
    <cellStyle name="Comma 12 2 2 2" xfId="7284"/>
    <cellStyle name="Comma 12 2 2 3" xfId="7190"/>
    <cellStyle name="Comma 12 2 3" xfId="7283"/>
    <cellStyle name="Comma 12 2 4" xfId="7189"/>
    <cellStyle name="Comma 12 3" xfId="1824"/>
    <cellStyle name="Comma 12 3 2" xfId="7285"/>
    <cellStyle name="Comma 12 3 3" xfId="7191"/>
    <cellStyle name="Comma 12 4" xfId="1825"/>
    <cellStyle name="Comma 12 4 2" xfId="7286"/>
    <cellStyle name="Comma 12 4 3" xfId="7192"/>
    <cellStyle name="Comma 12 5" xfId="7282"/>
    <cellStyle name="Comma 12 6" xfId="7188"/>
    <cellStyle name="Comma 120" xfId="7418"/>
    <cellStyle name="Comma 121" xfId="7423"/>
    <cellStyle name="Comma 122" xfId="7422"/>
    <cellStyle name="Comma 123" xfId="7414"/>
    <cellStyle name="Comma 124" xfId="7413"/>
    <cellStyle name="Comma 125" xfId="7416"/>
    <cellStyle name="Comma 126" xfId="7419"/>
    <cellStyle name="Comma 127" xfId="7421"/>
    <cellStyle name="Comma 128" xfId="7415"/>
    <cellStyle name="Comma 13" xfId="1826"/>
    <cellStyle name="Comma 13 2" xfId="7287"/>
    <cellStyle name="Comma 13 3" xfId="7193"/>
    <cellStyle name="Comma 14" xfId="1827"/>
    <cellStyle name="Comma 14 2" xfId="7288"/>
    <cellStyle name="Comma 14 3" xfId="7194"/>
    <cellStyle name="Comma 15" xfId="1828"/>
    <cellStyle name="Comma 15 2" xfId="7289"/>
    <cellStyle name="Comma 15 3" xfId="7195"/>
    <cellStyle name="Comma 16" xfId="1829"/>
    <cellStyle name="Comma 16 2" xfId="7265"/>
    <cellStyle name="Comma 16 3" xfId="7171"/>
    <cellStyle name="Comma 17" xfId="1830"/>
    <cellStyle name="Comma 17 2" xfId="7290"/>
    <cellStyle name="Comma 17 3" xfId="7196"/>
    <cellStyle name="Comma 18" xfId="1831"/>
    <cellStyle name="Comma 18 2" xfId="7291"/>
    <cellStyle name="Comma 18 3" xfId="7197"/>
    <cellStyle name="Comma 19" xfId="1832"/>
    <cellStyle name="Comma 19 2" xfId="7292"/>
    <cellStyle name="Comma 19 3" xfId="7198"/>
    <cellStyle name="Comma 2" xfId="1"/>
    <cellStyle name="Comma 2 2" xfId="7162"/>
    <cellStyle name="Comma 2 2 2" xfId="7264"/>
    <cellStyle name="Comma 2 2 3" xfId="7231"/>
    <cellStyle name="Comma 2 3" xfId="7165"/>
    <cellStyle name="Comma 20" xfId="1833"/>
    <cellStyle name="Comma 20 2" xfId="7293"/>
    <cellStyle name="Comma 20 3" xfId="7199"/>
    <cellStyle name="Comma 21" xfId="1834"/>
    <cellStyle name="Comma 21 2" xfId="7294"/>
    <cellStyle name="Comma 21 3" xfId="7200"/>
    <cellStyle name="Comma 22" xfId="1835"/>
    <cellStyle name="Comma 23" xfId="1836"/>
    <cellStyle name="Comma 24" xfId="1837"/>
    <cellStyle name="Comma 25" xfId="1838"/>
    <cellStyle name="Comma 26" xfId="7166"/>
    <cellStyle name="Comma 26 2" xfId="7324"/>
    <cellStyle name="Comma 26 3" xfId="7227"/>
    <cellStyle name="Comma 27" xfId="7163"/>
    <cellStyle name="Comma 27 2" xfId="7325"/>
    <cellStyle name="Comma 27 3" xfId="7249"/>
    <cellStyle name="Comma 28" xfId="7164"/>
    <cellStyle name="Comma 28 2" xfId="7331"/>
    <cellStyle name="Comma 28 3" xfId="7228"/>
    <cellStyle name="Comma 29" xfId="7167"/>
    <cellStyle name="Comma 29 2" xfId="7326"/>
    <cellStyle name="Comma 29 3" xfId="7248"/>
    <cellStyle name="Comma 3" xfId="1839"/>
    <cellStyle name="Comma 3 2" xfId="7295"/>
    <cellStyle name="Comma 3 3" xfId="7201"/>
    <cellStyle name="Comma 30" xfId="7168"/>
    <cellStyle name="Comma 30 2" xfId="7329"/>
    <cellStyle name="Comma 30 3" xfId="7239"/>
    <cellStyle name="Comma 31" xfId="7169"/>
    <cellStyle name="Comma 31 2" xfId="7327"/>
    <cellStyle name="Comma 31 3" xfId="7233"/>
    <cellStyle name="Comma 32" xfId="7232"/>
    <cellStyle name="Comma 32 2" xfId="7328"/>
    <cellStyle name="Comma 33" xfId="7237"/>
    <cellStyle name="Comma 33 2" xfId="7330"/>
    <cellStyle name="Comma 34" xfId="7250"/>
    <cellStyle name="Comma 34 2" xfId="7337"/>
    <cellStyle name="Comma 35" xfId="7238"/>
    <cellStyle name="Comma 35 2" xfId="7332"/>
    <cellStyle name="Comma 36" xfId="7242"/>
    <cellStyle name="Comma 36 2" xfId="7334"/>
    <cellStyle name="Comma 37" xfId="7235"/>
    <cellStyle name="Comma 37 2" xfId="7336"/>
    <cellStyle name="Comma 38" xfId="7236"/>
    <cellStyle name="Comma 38 2" xfId="7335"/>
    <cellStyle name="Comma 39" xfId="7230"/>
    <cellStyle name="Comma 39 2" xfId="7333"/>
    <cellStyle name="Comma 4" xfId="1840"/>
    <cellStyle name="Comma 4 2" xfId="7296"/>
    <cellStyle name="Comma 4 3" xfId="7202"/>
    <cellStyle name="Comma 40" xfId="7246"/>
    <cellStyle name="Comma 40 2" xfId="7362"/>
    <cellStyle name="Comma 41" xfId="7240"/>
    <cellStyle name="Comma 41 2" xfId="7338"/>
    <cellStyle name="Comma 42" xfId="7243"/>
    <cellStyle name="Comma 42 2" xfId="7345"/>
    <cellStyle name="Comma 43" xfId="7234"/>
    <cellStyle name="Comma 43 2" xfId="7353"/>
    <cellStyle name="Comma 44" xfId="7256"/>
    <cellStyle name="Comma 44 2" xfId="7352"/>
    <cellStyle name="Comma 45" xfId="7229"/>
    <cellStyle name="Comma 45 2" xfId="7343"/>
    <cellStyle name="Comma 46" xfId="7251"/>
    <cellStyle name="Comma 46 2" xfId="7344"/>
    <cellStyle name="Comma 47" xfId="7245"/>
    <cellStyle name="Comma 47 2" xfId="7355"/>
    <cellStyle name="Comma 48" xfId="7244"/>
    <cellStyle name="Comma 48 2" xfId="7360"/>
    <cellStyle name="Comma 49" xfId="7257"/>
    <cellStyle name="Comma 49 2" xfId="7358"/>
    <cellStyle name="Comma 5" xfId="1841"/>
    <cellStyle name="Comma 5 2" xfId="1842"/>
    <cellStyle name="Comma 5 2 2" xfId="7298"/>
    <cellStyle name="Comma 5 2 3" xfId="7204"/>
    <cellStyle name="Comma 5 3" xfId="7297"/>
    <cellStyle name="Comma 5 4" xfId="7203"/>
    <cellStyle name="Comma 50" xfId="7253"/>
    <cellStyle name="Comma 50 2" xfId="7341"/>
    <cellStyle name="Comma 51" xfId="7247"/>
    <cellStyle name="Comma 51 2" xfId="7347"/>
    <cellStyle name="Comma 52" xfId="7241"/>
    <cellStyle name="Comma 52 2" xfId="7354"/>
    <cellStyle name="Comma 53" xfId="7258"/>
    <cellStyle name="Comma 53 2" xfId="7361"/>
    <cellStyle name="Comma 54" xfId="7259"/>
    <cellStyle name="Comma 54 2" xfId="7359"/>
    <cellStyle name="Comma 55" xfId="7260"/>
    <cellStyle name="Comma 55 2" xfId="7340"/>
    <cellStyle name="Comma 56" xfId="7254"/>
    <cellStyle name="Comma 56 2" xfId="7348"/>
    <cellStyle name="Comma 57" xfId="7261"/>
    <cellStyle name="Comma 57 2" xfId="7356"/>
    <cellStyle name="Comma 58" xfId="7255"/>
    <cellStyle name="Comma 58 2" xfId="7351"/>
    <cellStyle name="Comma 59" xfId="7252"/>
    <cellStyle name="Comma 59 2" xfId="7339"/>
    <cellStyle name="Comma 6" xfId="1843"/>
    <cellStyle name="Comma 6 2" xfId="1844"/>
    <cellStyle name="Comma 6 2 2" xfId="7300"/>
    <cellStyle name="Comma 6 2 3" xfId="7206"/>
    <cellStyle name="Comma 6 3" xfId="7299"/>
    <cellStyle name="Comma 6 4" xfId="7205"/>
    <cellStyle name="Comma 60" xfId="7262"/>
    <cellStyle name="Comma 60 2" xfId="7350"/>
    <cellStyle name="Comma 61" xfId="7342"/>
    <cellStyle name="Comma 62" xfId="7357"/>
    <cellStyle name="Comma 63" xfId="7346"/>
    <cellStyle name="Comma 64" xfId="7349"/>
    <cellStyle name="Comma 65" xfId="7368"/>
    <cellStyle name="Comma 66" xfId="7370"/>
    <cellStyle name="Comma 67" xfId="7369"/>
    <cellStyle name="Comma 68" xfId="7363"/>
    <cellStyle name="Comma 69" xfId="7365"/>
    <cellStyle name="Comma 7" xfId="1845"/>
    <cellStyle name="Comma 7 2" xfId="1846"/>
    <cellStyle name="Comma 7 2 2" xfId="1847"/>
    <cellStyle name="Comma 7 2 2 2" xfId="7303"/>
    <cellStyle name="Comma 7 2 2 3" xfId="7209"/>
    <cellStyle name="Comma 7 2 3" xfId="7302"/>
    <cellStyle name="Comma 7 2 4" xfId="7208"/>
    <cellStyle name="Comma 7 3" xfId="1848"/>
    <cellStyle name="Comma 7 3 2" xfId="7304"/>
    <cellStyle name="Comma 7 3 3" xfId="7210"/>
    <cellStyle name="Comma 7 4" xfId="1849"/>
    <cellStyle name="Comma 7 4 2" xfId="7305"/>
    <cellStyle name="Comma 7 4 3" xfId="7211"/>
    <cellStyle name="Comma 7 5" xfId="7301"/>
    <cellStyle name="Comma 7 6" xfId="7207"/>
    <cellStyle name="Comma 70" xfId="7367"/>
    <cellStyle name="Comma 71" xfId="7364"/>
    <cellStyle name="Comma 72" xfId="7366"/>
    <cellStyle name="Comma 73" xfId="7375"/>
    <cellStyle name="Comma 74" xfId="7374"/>
    <cellStyle name="Comma 75" xfId="7376"/>
    <cellStyle name="Comma 76" xfId="7382"/>
    <cellStyle name="Comma 77" xfId="7386"/>
    <cellStyle name="Comma 78" xfId="7321"/>
    <cellStyle name="Comma 79" xfId="7378"/>
    <cellStyle name="Comma 8" xfId="1850"/>
    <cellStyle name="Comma 8 2" xfId="1851"/>
    <cellStyle name="Comma 8 2 2" xfId="1852"/>
    <cellStyle name="Comma 8 2 2 2" xfId="7308"/>
    <cellStyle name="Comma 8 2 2 3" xfId="7214"/>
    <cellStyle name="Comma 8 2 3" xfId="7307"/>
    <cellStyle name="Comma 8 2 4" xfId="7213"/>
    <cellStyle name="Comma 8 3" xfId="1853"/>
    <cellStyle name="Comma 8 3 2" xfId="7309"/>
    <cellStyle name="Comma 8 3 3" xfId="7215"/>
    <cellStyle name="Comma 8 4" xfId="1854"/>
    <cellStyle name="Comma 8 4 2" xfId="7310"/>
    <cellStyle name="Comma 8 4 3" xfId="7216"/>
    <cellStyle name="Comma 8 5" xfId="7306"/>
    <cellStyle name="Comma 8 6" xfId="7212"/>
    <cellStyle name="Comma 80" xfId="7372"/>
    <cellStyle name="Comma 81" xfId="7371"/>
    <cellStyle name="Comma 82" xfId="7381"/>
    <cellStyle name="Comma 83" xfId="7383"/>
    <cellStyle name="Comma 84" xfId="7379"/>
    <cellStyle name="Comma 85" xfId="7385"/>
    <cellStyle name="Comma 86" xfId="7387"/>
    <cellStyle name="Comma 87" xfId="7384"/>
    <cellStyle name="Comma 88" xfId="7373"/>
    <cellStyle name="Comma 89" xfId="7377"/>
    <cellStyle name="Comma 9" xfId="1855"/>
    <cellStyle name="Comma 9 2" xfId="1856"/>
    <cellStyle name="Comma 9 2 2" xfId="1857"/>
    <cellStyle name="Comma 9 2 2 2" xfId="7313"/>
    <cellStyle name="Comma 9 2 2 3" xfId="7219"/>
    <cellStyle name="Comma 9 2 3" xfId="7312"/>
    <cellStyle name="Comma 9 2 4" xfId="7218"/>
    <cellStyle name="Comma 9 3" xfId="1858"/>
    <cellStyle name="Comma 9 3 2" xfId="7314"/>
    <cellStyle name="Comma 9 3 3" xfId="7220"/>
    <cellStyle name="Comma 9 4" xfId="1859"/>
    <cellStyle name="Comma 9 4 2" xfId="7315"/>
    <cellStyle name="Comma 9 4 3" xfId="7221"/>
    <cellStyle name="Comma 9 5" xfId="7311"/>
    <cellStyle name="Comma 9 6" xfId="7217"/>
    <cellStyle name="Comma 90" xfId="7323"/>
    <cellStyle name="Comma 91" xfId="7380"/>
    <cellStyle name="Comma 92" xfId="7411"/>
    <cellStyle name="Comma 93" xfId="7388"/>
    <cellStyle name="Comma 94" xfId="7400"/>
    <cellStyle name="Comma 95" xfId="7397"/>
    <cellStyle name="Comma 96" xfId="7398"/>
    <cellStyle name="Comma 97" xfId="7410"/>
    <cellStyle name="Comma 98" xfId="7406"/>
    <cellStyle name="Comma 99" xfId="7391"/>
    <cellStyle name="COMMENTS" xfId="1860"/>
    <cellStyle name="Currency 2" xfId="1861"/>
    <cellStyle name="Currency 2 2" xfId="7316"/>
    <cellStyle name="Currency 2 3" xfId="7222"/>
    <cellStyle name="Currency 3" xfId="1862"/>
    <cellStyle name="Currency 3 2" xfId="7317"/>
    <cellStyle name="Currency 3 3" xfId="7223"/>
    <cellStyle name="Currency 4" xfId="1863"/>
    <cellStyle name="Currency 4 2" xfId="7318"/>
    <cellStyle name="Currency 4 3" xfId="7224"/>
    <cellStyle name="Currency 5" xfId="1864"/>
    <cellStyle name="Currency 5 2" xfId="7319"/>
    <cellStyle name="Currency 5 3" xfId="7225"/>
    <cellStyle name="Currency 6" xfId="1865"/>
    <cellStyle name="Currency 6 2" xfId="7320"/>
    <cellStyle name="Currency 6 3" xfId="7226"/>
    <cellStyle name="Currency 7" xfId="1866"/>
    <cellStyle name="dash" xfId="1867"/>
    <cellStyle name="Data" xfId="1868"/>
    <cellStyle name="Data2" xfId="1869"/>
    <cellStyle name="Data5" xfId="1870"/>
    <cellStyle name="date" xfId="1871"/>
    <cellStyle name="date 2" xfId="1872"/>
    <cellStyle name="Daymethod" xfId="1873"/>
    <cellStyle name="days" xfId="1874"/>
    <cellStyle name="Dialog" xfId="1875"/>
    <cellStyle name="Explanatory Text 2" xfId="1876"/>
    <cellStyle name="Explanatory Text 3" xfId="1877"/>
    <cellStyle name="FcBackground" xfId="1878"/>
    <cellStyle name="FcBluesFuts" xfId="1879"/>
    <cellStyle name="FcCalculated" xfId="1880"/>
    <cellStyle name="FcCalculated 2" xfId="1881"/>
    <cellStyle name="FcCalculated 3" xfId="1882"/>
    <cellStyle name="FcCalculated_apollo_curves" xfId="1883"/>
    <cellStyle name="FcCalculated2" xfId="1884"/>
    <cellStyle name="FcExtData" xfId="1885"/>
    <cellStyle name="FcFrontFut" xfId="1886"/>
    <cellStyle name="FcFrontRed" xfId="1887"/>
    <cellStyle name="FcGoldFuts" xfId="1888"/>
    <cellStyle name="FcGreenFuts" xfId="1889"/>
    <cellStyle name="FcInput" xfId="1890"/>
    <cellStyle name="FcLabel1" xfId="1891"/>
    <cellStyle name="FcLabel2" xfId="1892"/>
    <cellStyle name="FcNumeric" xfId="1893"/>
    <cellStyle name="FcNumeric 2" xfId="1894"/>
    <cellStyle name="FcRealTime" xfId="1895"/>
    <cellStyle name="FcRealTime 2" xfId="1896"/>
    <cellStyle name="FcRealTime 3" xfId="1897"/>
    <cellStyle name="FcRealTime_apollo_curves" xfId="1898"/>
    <cellStyle name="FcRedFuts" xfId="1899"/>
    <cellStyle name="FcSubHeading" xfId="1900"/>
    <cellStyle name="FcTechHackers" xfId="1901"/>
    <cellStyle name="FcTopLine" xfId="1902"/>
    <cellStyle name="footnote" xfId="1903"/>
    <cellStyle name="footnote2" xfId="1904"/>
    <cellStyle name="GeneralText" xfId="1905"/>
    <cellStyle name="Good 2" xfId="1906"/>
    <cellStyle name="Good 2 2" xfId="1907"/>
    <cellStyle name="Good 3" xfId="1908"/>
    <cellStyle name="Good 4" xfId="1909"/>
    <cellStyle name="Header" xfId="1910"/>
    <cellStyle name="Header 2" xfId="1911"/>
    <cellStyle name="Heading 1 2" xfId="1912"/>
    <cellStyle name="Heading 1 2 2" xfId="1913"/>
    <cellStyle name="Heading 1 3" xfId="1914"/>
    <cellStyle name="Heading 1 3 2" xfId="1915"/>
    <cellStyle name="Heading 1 4" xfId="1916"/>
    <cellStyle name="Heading 1 5" xfId="1917"/>
    <cellStyle name="Heading 1 6" xfId="1918"/>
    <cellStyle name="Heading 2 2" xfId="1919"/>
    <cellStyle name="Heading 2 2 2" xfId="1920"/>
    <cellStyle name="Heading 2 3" xfId="1921"/>
    <cellStyle name="Heading 2 4" xfId="1922"/>
    <cellStyle name="Heading 2 5" xfId="1923"/>
    <cellStyle name="Heading 2 6" xfId="1924"/>
    <cellStyle name="Heading 3 2" xfId="1925"/>
    <cellStyle name="Heading 3 2 2" xfId="1926"/>
    <cellStyle name="Heading 3 3" xfId="1927"/>
    <cellStyle name="Heading 3 3 2" xfId="1928"/>
    <cellStyle name="Heading 3 4" xfId="1929"/>
    <cellStyle name="Heading 3 5" xfId="1930"/>
    <cellStyle name="Heading 3 6" xfId="1931"/>
    <cellStyle name="Heading 4 2" xfId="1932"/>
    <cellStyle name="Heading 4 2 2" xfId="1933"/>
    <cellStyle name="Heading 4 3" xfId="1934"/>
    <cellStyle name="Heading 4 4" xfId="1935"/>
    <cellStyle name="Heading 4 5" xfId="1936"/>
    <cellStyle name="Hidden" xfId="1937"/>
    <cellStyle name="Hyperlink 2" xfId="1938"/>
    <cellStyle name="Hyperlink 2 2" xfId="1939"/>
    <cellStyle name="Hyperlink 2_Instructions and Positions" xfId="1940"/>
    <cellStyle name="implemented" xfId="1941"/>
    <cellStyle name="Input 2" xfId="1942"/>
    <cellStyle name="Input 2 2" xfId="1943"/>
    <cellStyle name="Input 2 2 2" xfId="1944"/>
    <cellStyle name="Input 2 2 2 2" xfId="1945"/>
    <cellStyle name="Input 2 2 2 2 2" xfId="1946"/>
    <cellStyle name="Input 2 2 2 2 2 2" xfId="1947"/>
    <cellStyle name="Input 2 2 2 2 2 2 2" xfId="1948"/>
    <cellStyle name="Input 2 2 2 2 2 2 2 2" xfId="1949"/>
    <cellStyle name="Input 2 2 2 2 2 2 2 2 2" xfId="1950"/>
    <cellStyle name="Input 2 2 2 2 2 2 2 3" xfId="1951"/>
    <cellStyle name="Input 2 2 2 2 2 2 3" xfId="1952"/>
    <cellStyle name="Input 2 2 2 2 2 2 3 2" xfId="1953"/>
    <cellStyle name="Input 2 2 2 2 2 2 4" xfId="1954"/>
    <cellStyle name="Input 2 2 2 2 2 3" xfId="1955"/>
    <cellStyle name="Input 2 2 2 2 2 3 2" xfId="1956"/>
    <cellStyle name="Input 2 2 2 2 2 3 2 2" xfId="1957"/>
    <cellStyle name="Input 2 2 2 2 2 3 3" xfId="1958"/>
    <cellStyle name="Input 2 2 2 2 2 3 4" xfId="1959"/>
    <cellStyle name="Input 2 2 2 2 2 4" xfId="1960"/>
    <cellStyle name="Input 2 2 2 2 2 4 2" xfId="1961"/>
    <cellStyle name="Input 2 2 2 2 2 4 2 2" xfId="1962"/>
    <cellStyle name="Input 2 2 2 2 2 4 3" xfId="1963"/>
    <cellStyle name="Input 2 2 2 2 2 5" xfId="1964"/>
    <cellStyle name="Input 2 2 2 2 2 5 2" xfId="1965"/>
    <cellStyle name="Input 2 2 2 2 2 6" xfId="1966"/>
    <cellStyle name="Input 2 2 2 2 3" xfId="1967"/>
    <cellStyle name="Input 2 2 2 2 3 2" xfId="1968"/>
    <cellStyle name="Input 2 2 2 2 3 2 2" xfId="1969"/>
    <cellStyle name="Input 2 2 2 2 3 2 2 2" xfId="1970"/>
    <cellStyle name="Input 2 2 2 2 3 2 2 2 2" xfId="1971"/>
    <cellStyle name="Input 2 2 2 2 3 2 2 3" xfId="1972"/>
    <cellStyle name="Input 2 2 2 2 3 2 3" xfId="1973"/>
    <cellStyle name="Input 2 2 2 2 3 2 3 2" xfId="1974"/>
    <cellStyle name="Input 2 2 2 2 3 2 4" xfId="1975"/>
    <cellStyle name="Input 2 2 2 2 3 3" xfId="1976"/>
    <cellStyle name="Input 2 2 2 2 3 3 2" xfId="1977"/>
    <cellStyle name="Input 2 2 2 2 3 3 2 2" xfId="1978"/>
    <cellStyle name="Input 2 2 2 2 3 3 3" xfId="1979"/>
    <cellStyle name="Input 2 2 2 2 3 3 4" xfId="1980"/>
    <cellStyle name="Input 2 2 2 2 3 4" xfId="1981"/>
    <cellStyle name="Input 2 2 2 2 3 4 2" xfId="1982"/>
    <cellStyle name="Input 2 2 2 2 3 4 2 2" xfId="1983"/>
    <cellStyle name="Input 2 2 2 2 3 4 3" xfId="1984"/>
    <cellStyle name="Input 2 2 2 2 3 5" xfId="1985"/>
    <cellStyle name="Input 2 2 2 2 3 5 2" xfId="1986"/>
    <cellStyle name="Input 2 2 2 2 3 6" xfId="1987"/>
    <cellStyle name="Input 2 2 2 2 4" xfId="1988"/>
    <cellStyle name="Input 2 2 2 2 4 2" xfId="1989"/>
    <cellStyle name="Input 2 2 2 2 4 2 2" xfId="1990"/>
    <cellStyle name="Input 2 2 2 2 4 2 2 2" xfId="1991"/>
    <cellStyle name="Input 2 2 2 2 4 2 2 2 2" xfId="1992"/>
    <cellStyle name="Input 2 2 2 2 4 2 2 3" xfId="1993"/>
    <cellStyle name="Input 2 2 2 2 4 2 3" xfId="1994"/>
    <cellStyle name="Input 2 2 2 2 4 2 3 2" xfId="1995"/>
    <cellStyle name="Input 2 2 2 2 4 2 4" xfId="1996"/>
    <cellStyle name="Input 2 2 2 2 4 3" xfId="1997"/>
    <cellStyle name="Input 2 2 2 2 4 3 2" xfId="1998"/>
    <cellStyle name="Input 2 2 2 2 4 3 2 2" xfId="1999"/>
    <cellStyle name="Input 2 2 2 2 4 3 3" xfId="2000"/>
    <cellStyle name="Input 2 2 2 2 4 3 4" xfId="2001"/>
    <cellStyle name="Input 2 2 2 2 4 4" xfId="2002"/>
    <cellStyle name="Input 2 2 2 2 4 4 2" xfId="2003"/>
    <cellStyle name="Input 2 2 2 2 4 4 2 2" xfId="2004"/>
    <cellStyle name="Input 2 2 2 2 4 4 3" xfId="2005"/>
    <cellStyle name="Input 2 2 2 2 4 5" xfId="2006"/>
    <cellStyle name="Input 2 2 2 2 4 5 2" xfId="2007"/>
    <cellStyle name="Input 2 2 2 2 4 6" xfId="2008"/>
    <cellStyle name="Input 2 2 2 2 5" xfId="2009"/>
    <cellStyle name="Input 2 2 2 2 5 2" xfId="2010"/>
    <cellStyle name="Input 2 2 2 3" xfId="2011"/>
    <cellStyle name="Input 2 2 2 3 2" xfId="2012"/>
    <cellStyle name="Input 2 2 2 3 2 2" xfId="2013"/>
    <cellStyle name="Input 2 2 2 3 2 2 2" xfId="2014"/>
    <cellStyle name="Input 2 2 2 3 2 2 2 2" xfId="2015"/>
    <cellStyle name="Input 2 2 2 3 2 2 3" xfId="2016"/>
    <cellStyle name="Input 2 2 2 3 2 3" xfId="2017"/>
    <cellStyle name="Input 2 2 2 3 2 3 2" xfId="2018"/>
    <cellStyle name="Input 2 2 2 3 2 4" xfId="2019"/>
    <cellStyle name="Input 2 2 2 3 3" xfId="2020"/>
    <cellStyle name="Input 2 2 2 3 3 2" xfId="2021"/>
    <cellStyle name="Input 2 2 2 3 3 2 2" xfId="2022"/>
    <cellStyle name="Input 2 2 2 3 3 3" xfId="2023"/>
    <cellStyle name="Input 2 2 2 3 3 4" xfId="2024"/>
    <cellStyle name="Input 2 2 2 3 4" xfId="2025"/>
    <cellStyle name="Input 2 2 2 3 4 2" xfId="2026"/>
    <cellStyle name="Input 2 2 2 3 4 2 2" xfId="2027"/>
    <cellStyle name="Input 2 2 2 3 4 3" xfId="2028"/>
    <cellStyle name="Input 2 2 2 3 5" xfId="2029"/>
    <cellStyle name="Input 2 2 2 3 5 2" xfId="2030"/>
    <cellStyle name="Input 2 2 2 3 6" xfId="2031"/>
    <cellStyle name="Input 2 2 2 4" xfId="2032"/>
    <cellStyle name="Input 2 2 2 4 2" xfId="2033"/>
    <cellStyle name="Input 2 2 2 4 2 2" xfId="2034"/>
    <cellStyle name="Input 2 2 2 4 2 2 2" xfId="2035"/>
    <cellStyle name="Input 2 2 2 4 2 2 2 2" xfId="2036"/>
    <cellStyle name="Input 2 2 2 4 2 2 3" xfId="2037"/>
    <cellStyle name="Input 2 2 2 4 2 3" xfId="2038"/>
    <cellStyle name="Input 2 2 2 4 2 3 2" xfId="2039"/>
    <cellStyle name="Input 2 2 2 4 2 4" xfId="2040"/>
    <cellStyle name="Input 2 2 2 4 3" xfId="2041"/>
    <cellStyle name="Input 2 2 2 4 3 2" xfId="2042"/>
    <cellStyle name="Input 2 2 2 4 3 2 2" xfId="2043"/>
    <cellStyle name="Input 2 2 2 4 3 3" xfId="2044"/>
    <cellStyle name="Input 2 2 2 4 3 4" xfId="2045"/>
    <cellStyle name="Input 2 2 2 4 4" xfId="2046"/>
    <cellStyle name="Input 2 2 2 4 4 2" xfId="2047"/>
    <cellStyle name="Input 2 2 2 4 4 2 2" xfId="2048"/>
    <cellStyle name="Input 2 2 2 4 4 3" xfId="2049"/>
    <cellStyle name="Input 2 2 2 4 5" xfId="2050"/>
    <cellStyle name="Input 2 2 2 4 5 2" xfId="2051"/>
    <cellStyle name="Input 2 2 2 4 6" xfId="2052"/>
    <cellStyle name="Input 2 2 2 5" xfId="2053"/>
    <cellStyle name="Input 2 2 2 5 2" xfId="2054"/>
    <cellStyle name="Input 2 2 2 5 2 2" xfId="2055"/>
    <cellStyle name="Input 2 2 2 5 2 2 2" xfId="2056"/>
    <cellStyle name="Input 2 2 2 5 2 2 2 2" xfId="2057"/>
    <cellStyle name="Input 2 2 2 5 2 2 3" xfId="2058"/>
    <cellStyle name="Input 2 2 2 5 2 3" xfId="2059"/>
    <cellStyle name="Input 2 2 2 5 2 3 2" xfId="2060"/>
    <cellStyle name="Input 2 2 2 5 2 4" xfId="2061"/>
    <cellStyle name="Input 2 2 2 5 3" xfId="2062"/>
    <cellStyle name="Input 2 2 2 5 3 2" xfId="2063"/>
    <cellStyle name="Input 2 2 2 5 3 2 2" xfId="2064"/>
    <cellStyle name="Input 2 2 2 5 3 3" xfId="2065"/>
    <cellStyle name="Input 2 2 2 5 3 4" xfId="2066"/>
    <cellStyle name="Input 2 2 2 5 4" xfId="2067"/>
    <cellStyle name="Input 2 2 2 5 4 2" xfId="2068"/>
    <cellStyle name="Input 2 2 2 5 4 2 2" xfId="2069"/>
    <cellStyle name="Input 2 2 2 5 4 3" xfId="2070"/>
    <cellStyle name="Input 2 2 2 5 5" xfId="2071"/>
    <cellStyle name="Input 2 2 2 5 5 2" xfId="2072"/>
    <cellStyle name="Input 2 2 2 5 6" xfId="2073"/>
    <cellStyle name="Input 2 2 3" xfId="2074"/>
    <cellStyle name="Input 2 2 3 2" xfId="2075"/>
    <cellStyle name="Input 2 2 3 2 2" xfId="2076"/>
    <cellStyle name="Input 2 2 3 2 2 2" xfId="2077"/>
    <cellStyle name="Input 2 2 3 2 2 2 2" xfId="2078"/>
    <cellStyle name="Input 2 2 3 2 2 2 2 2" xfId="2079"/>
    <cellStyle name="Input 2 2 3 2 2 2 3" xfId="2080"/>
    <cellStyle name="Input 2 2 3 2 2 3" xfId="2081"/>
    <cellStyle name="Input 2 2 3 2 2 3 2" xfId="2082"/>
    <cellStyle name="Input 2 2 3 2 2 4" xfId="2083"/>
    <cellStyle name="Input 2 2 3 2 3" xfId="2084"/>
    <cellStyle name="Input 2 2 3 2 3 2" xfId="2085"/>
    <cellStyle name="Input 2 2 3 2 3 2 2" xfId="2086"/>
    <cellStyle name="Input 2 2 3 2 3 3" xfId="2087"/>
    <cellStyle name="Input 2 2 3 2 3 4" xfId="2088"/>
    <cellStyle name="Input 2 2 3 2 4" xfId="2089"/>
    <cellStyle name="Input 2 2 3 2 4 2" xfId="2090"/>
    <cellStyle name="Input 2 2 3 2 4 2 2" xfId="2091"/>
    <cellStyle name="Input 2 2 3 2 4 3" xfId="2092"/>
    <cellStyle name="Input 2 2 3 2 5" xfId="2093"/>
    <cellStyle name="Input 2 2 3 2 5 2" xfId="2094"/>
    <cellStyle name="Input 2 2 3 2 6" xfId="2095"/>
    <cellStyle name="Input 2 2 3 3" xfId="2096"/>
    <cellStyle name="Input 2 2 3 3 2" xfId="2097"/>
    <cellStyle name="Input 2 2 3 3 2 2" xfId="2098"/>
    <cellStyle name="Input 2 2 3 3 2 2 2" xfId="2099"/>
    <cellStyle name="Input 2 2 3 3 2 2 2 2" xfId="2100"/>
    <cellStyle name="Input 2 2 3 3 2 2 3" xfId="2101"/>
    <cellStyle name="Input 2 2 3 3 2 3" xfId="2102"/>
    <cellStyle name="Input 2 2 3 3 2 3 2" xfId="2103"/>
    <cellStyle name="Input 2 2 3 3 2 4" xfId="2104"/>
    <cellStyle name="Input 2 2 3 3 3" xfId="2105"/>
    <cellStyle name="Input 2 2 3 3 3 2" xfId="2106"/>
    <cellStyle name="Input 2 2 3 3 3 2 2" xfId="2107"/>
    <cellStyle name="Input 2 2 3 3 3 3" xfId="2108"/>
    <cellStyle name="Input 2 2 3 3 3 4" xfId="2109"/>
    <cellStyle name="Input 2 2 3 3 4" xfId="2110"/>
    <cellStyle name="Input 2 2 3 3 4 2" xfId="2111"/>
    <cellStyle name="Input 2 2 3 3 4 2 2" xfId="2112"/>
    <cellStyle name="Input 2 2 3 3 4 3" xfId="2113"/>
    <cellStyle name="Input 2 2 3 3 5" xfId="2114"/>
    <cellStyle name="Input 2 2 3 3 5 2" xfId="2115"/>
    <cellStyle name="Input 2 2 3 3 6" xfId="2116"/>
    <cellStyle name="Input 2 2 3 4" xfId="2117"/>
    <cellStyle name="Input 2 2 3 4 2" xfId="2118"/>
    <cellStyle name="Input 2 2 3 4 2 2" xfId="2119"/>
    <cellStyle name="Input 2 2 3 4 2 2 2" xfId="2120"/>
    <cellStyle name="Input 2 2 3 4 2 2 2 2" xfId="2121"/>
    <cellStyle name="Input 2 2 3 4 2 2 3" xfId="2122"/>
    <cellStyle name="Input 2 2 3 4 2 3" xfId="2123"/>
    <cellStyle name="Input 2 2 3 4 2 3 2" xfId="2124"/>
    <cellStyle name="Input 2 2 3 4 2 4" xfId="2125"/>
    <cellStyle name="Input 2 2 3 4 3" xfId="2126"/>
    <cellStyle name="Input 2 2 3 4 3 2" xfId="2127"/>
    <cellStyle name="Input 2 2 3 4 3 2 2" xfId="2128"/>
    <cellStyle name="Input 2 2 3 4 3 3" xfId="2129"/>
    <cellStyle name="Input 2 2 3 4 3 4" xfId="2130"/>
    <cellStyle name="Input 2 2 3 4 4" xfId="2131"/>
    <cellStyle name="Input 2 2 3 4 4 2" xfId="2132"/>
    <cellStyle name="Input 2 2 3 4 4 2 2" xfId="2133"/>
    <cellStyle name="Input 2 2 3 4 4 3" xfId="2134"/>
    <cellStyle name="Input 2 2 3 4 5" xfId="2135"/>
    <cellStyle name="Input 2 2 3 4 5 2" xfId="2136"/>
    <cellStyle name="Input 2 2 3 4 6" xfId="2137"/>
    <cellStyle name="Input 2 2 3 5" xfId="2138"/>
    <cellStyle name="Input 2 2 3 5 2" xfId="2139"/>
    <cellStyle name="Input 2 2 4" xfId="2140"/>
    <cellStyle name="Input 2 2 4 2" xfId="2141"/>
    <cellStyle name="Input 2 2 4 2 2" xfId="2142"/>
    <cellStyle name="Input 2 2 4 2 2 2" xfId="2143"/>
    <cellStyle name="Input 2 2 4 2 2 2 2" xfId="2144"/>
    <cellStyle name="Input 2 2 4 2 2 2 2 2" xfId="2145"/>
    <cellStyle name="Input 2 2 4 2 2 2 3" xfId="2146"/>
    <cellStyle name="Input 2 2 4 2 2 3" xfId="2147"/>
    <cellStyle name="Input 2 2 4 2 2 3 2" xfId="2148"/>
    <cellStyle name="Input 2 2 4 2 2 4" xfId="2149"/>
    <cellStyle name="Input 2 2 4 2 3" xfId="2150"/>
    <cellStyle name="Input 2 2 4 2 3 2" xfId="2151"/>
    <cellStyle name="Input 2 2 4 2 3 2 2" xfId="2152"/>
    <cellStyle name="Input 2 2 4 2 3 3" xfId="2153"/>
    <cellStyle name="Input 2 2 4 2 3 4" xfId="2154"/>
    <cellStyle name="Input 2 2 4 2 4" xfId="2155"/>
    <cellStyle name="Input 2 2 4 2 4 2" xfId="2156"/>
    <cellStyle name="Input 2 2 4 2 4 2 2" xfId="2157"/>
    <cellStyle name="Input 2 2 4 2 4 3" xfId="2158"/>
    <cellStyle name="Input 2 2 4 2 5" xfId="2159"/>
    <cellStyle name="Input 2 2 4 2 5 2" xfId="2160"/>
    <cellStyle name="Input 2 2 4 2 6" xfId="2161"/>
    <cellStyle name="Input 2 2 4 3" xfId="2162"/>
    <cellStyle name="Input 2 2 4 3 2" xfId="2163"/>
    <cellStyle name="Input 2 2 4 3 2 2" xfId="2164"/>
    <cellStyle name="Input 2 2 4 3 2 2 2" xfId="2165"/>
    <cellStyle name="Input 2 2 4 3 2 2 2 2" xfId="2166"/>
    <cellStyle name="Input 2 2 4 3 2 2 3" xfId="2167"/>
    <cellStyle name="Input 2 2 4 3 2 3" xfId="2168"/>
    <cellStyle name="Input 2 2 4 3 2 3 2" xfId="2169"/>
    <cellStyle name="Input 2 2 4 3 2 4" xfId="2170"/>
    <cellStyle name="Input 2 2 4 3 3" xfId="2171"/>
    <cellStyle name="Input 2 2 4 3 3 2" xfId="2172"/>
    <cellStyle name="Input 2 2 4 3 3 2 2" xfId="2173"/>
    <cellStyle name="Input 2 2 4 3 3 3" xfId="2174"/>
    <cellStyle name="Input 2 2 4 3 3 4" xfId="2175"/>
    <cellStyle name="Input 2 2 4 3 4" xfId="2176"/>
    <cellStyle name="Input 2 2 4 3 4 2" xfId="2177"/>
    <cellStyle name="Input 2 2 4 3 4 2 2" xfId="2178"/>
    <cellStyle name="Input 2 2 4 3 4 3" xfId="2179"/>
    <cellStyle name="Input 2 2 4 3 5" xfId="2180"/>
    <cellStyle name="Input 2 2 4 3 5 2" xfId="2181"/>
    <cellStyle name="Input 2 2 4 3 6" xfId="2182"/>
    <cellStyle name="Input 2 2 4 4" xfId="2183"/>
    <cellStyle name="Input 2 2 4 4 2" xfId="2184"/>
    <cellStyle name="Input 2 2 4 4 2 2" xfId="2185"/>
    <cellStyle name="Input 2 2 4 4 2 2 2" xfId="2186"/>
    <cellStyle name="Input 2 2 4 4 2 3" xfId="2187"/>
    <cellStyle name="Input 2 2 4 4 3" xfId="2188"/>
    <cellStyle name="Input 2 2 4 4 3 2" xfId="2189"/>
    <cellStyle name="Input 2 2 4 4 4" xfId="2190"/>
    <cellStyle name="Input 2 2 4 5" xfId="2191"/>
    <cellStyle name="Input 2 2 4 5 2" xfId="2192"/>
    <cellStyle name="Input 2 2 4 5 2 2" xfId="2193"/>
    <cellStyle name="Input 2 2 4 5 3" xfId="2194"/>
    <cellStyle name="Input 2 2 4 5 4" xfId="2195"/>
    <cellStyle name="Input 2 2 4 6" xfId="2196"/>
    <cellStyle name="Input 2 2 4 6 2" xfId="2197"/>
    <cellStyle name="Input 2 2 4 6 2 2" xfId="2198"/>
    <cellStyle name="Input 2 2 4 6 3" xfId="2199"/>
    <cellStyle name="Input 2 2 4 7" xfId="2200"/>
    <cellStyle name="Input 2 2 4 7 2" xfId="2201"/>
    <cellStyle name="Input 2 2 4 8" xfId="2202"/>
    <cellStyle name="Input 2 2 5" xfId="2203"/>
    <cellStyle name="Input 2 2 5 2" xfId="2204"/>
    <cellStyle name="Input 2 2 5 2 2" xfId="2205"/>
    <cellStyle name="Input 2 2 5 2 2 2" xfId="2206"/>
    <cellStyle name="Input 2 2 5 2 2 2 2" xfId="2207"/>
    <cellStyle name="Input 2 2 5 2 2 3" xfId="2208"/>
    <cellStyle name="Input 2 2 5 2 3" xfId="2209"/>
    <cellStyle name="Input 2 2 5 2 3 2" xfId="2210"/>
    <cellStyle name="Input 2 2 5 2 4" xfId="2211"/>
    <cellStyle name="Input 2 2 5 3" xfId="2212"/>
    <cellStyle name="Input 2 2 5 3 2" xfId="2213"/>
    <cellStyle name="Input 2 2 5 3 2 2" xfId="2214"/>
    <cellStyle name="Input 2 2 5 3 3" xfId="2215"/>
    <cellStyle name="Input 2 2 5 3 4" xfId="2216"/>
    <cellStyle name="Input 2 2 5 4" xfId="2217"/>
    <cellStyle name="Input 2 2 5 4 2" xfId="2218"/>
    <cellStyle name="Input 2 2 5 4 2 2" xfId="2219"/>
    <cellStyle name="Input 2 2 5 4 3" xfId="2220"/>
    <cellStyle name="Input 2 2 5 5" xfId="2221"/>
    <cellStyle name="Input 2 2 5 5 2" xfId="2222"/>
    <cellStyle name="Input 2 2 5 6" xfId="2223"/>
    <cellStyle name="Input 2 3" xfId="2224"/>
    <cellStyle name="Input 2 3 2" xfId="2225"/>
    <cellStyle name="Input 2 3 2 2" xfId="2226"/>
    <cellStyle name="Input 2 3 2 2 2" xfId="2227"/>
    <cellStyle name="Input 2 3 2 2 2 2" xfId="2228"/>
    <cellStyle name="Input 2 3 2 2 2 2 2" xfId="2229"/>
    <cellStyle name="Input 2 3 2 2 2 2 2 2" xfId="2230"/>
    <cellStyle name="Input 2 3 2 2 2 2 3" xfId="2231"/>
    <cellStyle name="Input 2 3 2 2 2 3" xfId="2232"/>
    <cellStyle name="Input 2 3 2 2 2 3 2" xfId="2233"/>
    <cellStyle name="Input 2 3 2 2 2 4" xfId="2234"/>
    <cellStyle name="Input 2 3 2 2 3" xfId="2235"/>
    <cellStyle name="Input 2 3 2 2 3 2" xfId="2236"/>
    <cellStyle name="Input 2 3 2 2 3 2 2" xfId="2237"/>
    <cellStyle name="Input 2 3 2 2 3 3" xfId="2238"/>
    <cellStyle name="Input 2 3 2 2 3 4" xfId="2239"/>
    <cellStyle name="Input 2 3 2 2 4" xfId="2240"/>
    <cellStyle name="Input 2 3 2 2 4 2" xfId="2241"/>
    <cellStyle name="Input 2 3 2 2 4 2 2" xfId="2242"/>
    <cellStyle name="Input 2 3 2 2 4 3" xfId="2243"/>
    <cellStyle name="Input 2 3 2 2 5" xfId="2244"/>
    <cellStyle name="Input 2 3 2 2 5 2" xfId="2245"/>
    <cellStyle name="Input 2 3 2 2 6" xfId="2246"/>
    <cellStyle name="Input 2 3 2 3" xfId="2247"/>
    <cellStyle name="Input 2 3 2 3 2" xfId="2248"/>
    <cellStyle name="Input 2 3 2 3 2 2" xfId="2249"/>
    <cellStyle name="Input 2 3 2 3 2 2 2" xfId="2250"/>
    <cellStyle name="Input 2 3 2 3 2 2 2 2" xfId="2251"/>
    <cellStyle name="Input 2 3 2 3 2 2 3" xfId="2252"/>
    <cellStyle name="Input 2 3 2 3 2 3" xfId="2253"/>
    <cellStyle name="Input 2 3 2 3 2 3 2" xfId="2254"/>
    <cellStyle name="Input 2 3 2 3 2 4" xfId="2255"/>
    <cellStyle name="Input 2 3 2 3 3" xfId="2256"/>
    <cellStyle name="Input 2 3 2 3 3 2" xfId="2257"/>
    <cellStyle name="Input 2 3 2 3 3 2 2" xfId="2258"/>
    <cellStyle name="Input 2 3 2 3 3 3" xfId="2259"/>
    <cellStyle name="Input 2 3 2 3 3 4" xfId="2260"/>
    <cellStyle name="Input 2 3 2 3 4" xfId="2261"/>
    <cellStyle name="Input 2 3 2 3 4 2" xfId="2262"/>
    <cellStyle name="Input 2 3 2 3 4 2 2" xfId="2263"/>
    <cellStyle name="Input 2 3 2 3 4 3" xfId="2264"/>
    <cellStyle name="Input 2 3 2 3 5" xfId="2265"/>
    <cellStyle name="Input 2 3 2 3 5 2" xfId="2266"/>
    <cellStyle name="Input 2 3 2 3 6" xfId="2267"/>
    <cellStyle name="Input 2 3 2 4" xfId="2268"/>
    <cellStyle name="Input 2 3 2 4 2" xfId="2269"/>
    <cellStyle name="Input 2 3 2 4 2 2" xfId="2270"/>
    <cellStyle name="Input 2 3 2 4 2 2 2" xfId="2271"/>
    <cellStyle name="Input 2 3 2 4 2 2 2 2" xfId="2272"/>
    <cellStyle name="Input 2 3 2 4 2 2 3" xfId="2273"/>
    <cellStyle name="Input 2 3 2 4 2 3" xfId="2274"/>
    <cellStyle name="Input 2 3 2 4 2 3 2" xfId="2275"/>
    <cellStyle name="Input 2 3 2 4 2 4" xfId="2276"/>
    <cellStyle name="Input 2 3 2 4 3" xfId="2277"/>
    <cellStyle name="Input 2 3 2 4 3 2" xfId="2278"/>
    <cellStyle name="Input 2 3 2 4 3 2 2" xfId="2279"/>
    <cellStyle name="Input 2 3 2 4 3 3" xfId="2280"/>
    <cellStyle name="Input 2 3 2 4 3 4" xfId="2281"/>
    <cellStyle name="Input 2 3 2 4 4" xfId="2282"/>
    <cellStyle name="Input 2 3 2 4 4 2" xfId="2283"/>
    <cellStyle name="Input 2 3 2 4 4 2 2" xfId="2284"/>
    <cellStyle name="Input 2 3 2 4 4 3" xfId="2285"/>
    <cellStyle name="Input 2 3 2 4 5" xfId="2286"/>
    <cellStyle name="Input 2 3 2 4 5 2" xfId="2287"/>
    <cellStyle name="Input 2 3 2 4 6" xfId="2288"/>
    <cellStyle name="Input 2 3 2 5" xfId="2289"/>
    <cellStyle name="Input 2 3 2 5 2" xfId="2290"/>
    <cellStyle name="Input 2 3 3" xfId="2291"/>
    <cellStyle name="Input 2 3 3 2" xfId="2292"/>
    <cellStyle name="Input 2 3 3 2 2" xfId="2293"/>
    <cellStyle name="Input 2 3 3 2 2 2" xfId="2294"/>
    <cellStyle name="Input 2 3 3 2 2 2 2" xfId="2295"/>
    <cellStyle name="Input 2 3 3 2 2 3" xfId="2296"/>
    <cellStyle name="Input 2 3 3 2 3" xfId="2297"/>
    <cellStyle name="Input 2 3 3 2 3 2" xfId="2298"/>
    <cellStyle name="Input 2 3 3 2 4" xfId="2299"/>
    <cellStyle name="Input 2 3 3 3" xfId="2300"/>
    <cellStyle name="Input 2 3 3 3 2" xfId="2301"/>
    <cellStyle name="Input 2 3 3 3 2 2" xfId="2302"/>
    <cellStyle name="Input 2 3 3 3 3" xfId="2303"/>
    <cellStyle name="Input 2 3 3 3 4" xfId="2304"/>
    <cellStyle name="Input 2 3 3 4" xfId="2305"/>
    <cellStyle name="Input 2 3 3 4 2" xfId="2306"/>
    <cellStyle name="Input 2 3 3 4 2 2" xfId="2307"/>
    <cellStyle name="Input 2 3 3 4 3" xfId="2308"/>
    <cellStyle name="Input 2 3 3 5" xfId="2309"/>
    <cellStyle name="Input 2 3 3 5 2" xfId="2310"/>
    <cellStyle name="Input 2 3 3 6" xfId="2311"/>
    <cellStyle name="Input 2 3 4" xfId="2312"/>
    <cellStyle name="Input 2 3 4 2" xfId="2313"/>
    <cellStyle name="Input 2 3 4 2 2" xfId="2314"/>
    <cellStyle name="Input 2 3 4 2 2 2" xfId="2315"/>
    <cellStyle name="Input 2 3 4 2 2 2 2" xfId="2316"/>
    <cellStyle name="Input 2 3 4 2 2 3" xfId="2317"/>
    <cellStyle name="Input 2 3 4 2 3" xfId="2318"/>
    <cellStyle name="Input 2 3 4 2 3 2" xfId="2319"/>
    <cellStyle name="Input 2 3 4 2 4" xfId="2320"/>
    <cellStyle name="Input 2 3 4 3" xfId="2321"/>
    <cellStyle name="Input 2 3 4 3 2" xfId="2322"/>
    <cellStyle name="Input 2 3 4 3 2 2" xfId="2323"/>
    <cellStyle name="Input 2 3 4 3 3" xfId="2324"/>
    <cellStyle name="Input 2 3 4 3 4" xfId="2325"/>
    <cellStyle name="Input 2 3 4 4" xfId="2326"/>
    <cellStyle name="Input 2 3 4 4 2" xfId="2327"/>
    <cellStyle name="Input 2 3 4 4 2 2" xfId="2328"/>
    <cellStyle name="Input 2 3 4 4 3" xfId="2329"/>
    <cellStyle name="Input 2 3 4 5" xfId="2330"/>
    <cellStyle name="Input 2 3 4 5 2" xfId="2331"/>
    <cellStyle name="Input 2 3 4 6" xfId="2332"/>
    <cellStyle name="Input 2 3 5" xfId="2333"/>
    <cellStyle name="Input 2 3 5 2" xfId="2334"/>
    <cellStyle name="Input 2 3 5 2 2" xfId="2335"/>
    <cellStyle name="Input 2 3 5 2 2 2" xfId="2336"/>
    <cellStyle name="Input 2 3 5 2 2 2 2" xfId="2337"/>
    <cellStyle name="Input 2 3 5 2 2 3" xfId="2338"/>
    <cellStyle name="Input 2 3 5 2 3" xfId="2339"/>
    <cellStyle name="Input 2 3 5 2 3 2" xfId="2340"/>
    <cellStyle name="Input 2 3 5 2 4" xfId="2341"/>
    <cellStyle name="Input 2 3 5 3" xfId="2342"/>
    <cellStyle name="Input 2 3 5 3 2" xfId="2343"/>
    <cellStyle name="Input 2 3 5 3 2 2" xfId="2344"/>
    <cellStyle name="Input 2 3 5 3 3" xfId="2345"/>
    <cellStyle name="Input 2 3 5 3 4" xfId="2346"/>
    <cellStyle name="Input 2 3 5 4" xfId="2347"/>
    <cellStyle name="Input 2 3 5 4 2" xfId="2348"/>
    <cellStyle name="Input 2 3 5 4 2 2" xfId="2349"/>
    <cellStyle name="Input 2 3 5 4 3" xfId="2350"/>
    <cellStyle name="Input 2 3 5 5" xfId="2351"/>
    <cellStyle name="Input 2 3 5 5 2" xfId="2352"/>
    <cellStyle name="Input 2 3 5 6" xfId="2353"/>
    <cellStyle name="Input 2 4" xfId="2354"/>
    <cellStyle name="Input 2 4 2" xfId="2355"/>
    <cellStyle name="Input 2 4 2 2" xfId="2356"/>
    <cellStyle name="Input 2 4 2 2 2" xfId="2357"/>
    <cellStyle name="Input 2 4 2 2 2 2" xfId="2358"/>
    <cellStyle name="Input 2 4 2 2 2 2 2" xfId="2359"/>
    <cellStyle name="Input 2 4 2 2 2 3" xfId="2360"/>
    <cellStyle name="Input 2 4 2 2 3" xfId="2361"/>
    <cellStyle name="Input 2 4 2 2 3 2" xfId="2362"/>
    <cellStyle name="Input 2 4 2 2 4" xfId="2363"/>
    <cellStyle name="Input 2 4 2 3" xfId="2364"/>
    <cellStyle name="Input 2 4 2 3 2" xfId="2365"/>
    <cellStyle name="Input 2 4 2 3 2 2" xfId="2366"/>
    <cellStyle name="Input 2 4 2 3 3" xfId="2367"/>
    <cellStyle name="Input 2 4 2 3 4" xfId="2368"/>
    <cellStyle name="Input 2 4 2 4" xfId="2369"/>
    <cellStyle name="Input 2 4 2 4 2" xfId="2370"/>
    <cellStyle name="Input 2 4 2 4 2 2" xfId="2371"/>
    <cellStyle name="Input 2 4 2 4 3" xfId="2372"/>
    <cellStyle name="Input 2 4 2 5" xfId="2373"/>
    <cellStyle name="Input 2 4 2 5 2" xfId="2374"/>
    <cellStyle name="Input 2 4 2 6" xfId="2375"/>
    <cellStyle name="Input 2 4 3" xfId="2376"/>
    <cellStyle name="Input 2 4 3 2" xfId="2377"/>
    <cellStyle name="Input 2 4 3 2 2" xfId="2378"/>
    <cellStyle name="Input 2 4 3 2 2 2" xfId="2379"/>
    <cellStyle name="Input 2 4 3 2 2 2 2" xfId="2380"/>
    <cellStyle name="Input 2 4 3 2 2 3" xfId="2381"/>
    <cellStyle name="Input 2 4 3 2 3" xfId="2382"/>
    <cellStyle name="Input 2 4 3 2 3 2" xfId="2383"/>
    <cellStyle name="Input 2 4 3 2 4" xfId="2384"/>
    <cellStyle name="Input 2 4 3 3" xfId="2385"/>
    <cellStyle name="Input 2 4 3 3 2" xfId="2386"/>
    <cellStyle name="Input 2 4 3 3 2 2" xfId="2387"/>
    <cellStyle name="Input 2 4 3 3 3" xfId="2388"/>
    <cellStyle name="Input 2 4 3 3 4" xfId="2389"/>
    <cellStyle name="Input 2 4 3 4" xfId="2390"/>
    <cellStyle name="Input 2 4 3 4 2" xfId="2391"/>
    <cellStyle name="Input 2 4 3 4 2 2" xfId="2392"/>
    <cellStyle name="Input 2 4 3 4 3" xfId="2393"/>
    <cellStyle name="Input 2 4 3 5" xfId="2394"/>
    <cellStyle name="Input 2 4 3 5 2" xfId="2395"/>
    <cellStyle name="Input 2 4 3 6" xfId="2396"/>
    <cellStyle name="Input 2 4 4" xfId="2397"/>
    <cellStyle name="Input 2 4 4 2" xfId="2398"/>
    <cellStyle name="Input 2 4 4 2 2" xfId="2399"/>
    <cellStyle name="Input 2 4 4 2 2 2" xfId="2400"/>
    <cellStyle name="Input 2 4 4 2 2 2 2" xfId="2401"/>
    <cellStyle name="Input 2 4 4 2 2 3" xfId="2402"/>
    <cellStyle name="Input 2 4 4 2 3" xfId="2403"/>
    <cellStyle name="Input 2 4 4 2 3 2" xfId="2404"/>
    <cellStyle name="Input 2 4 4 2 4" xfId="2405"/>
    <cellStyle name="Input 2 4 4 3" xfId="2406"/>
    <cellStyle name="Input 2 4 4 3 2" xfId="2407"/>
    <cellStyle name="Input 2 4 4 3 2 2" xfId="2408"/>
    <cellStyle name="Input 2 4 4 3 3" xfId="2409"/>
    <cellStyle name="Input 2 4 4 3 4" xfId="2410"/>
    <cellStyle name="Input 2 4 4 4" xfId="2411"/>
    <cellStyle name="Input 2 4 4 4 2" xfId="2412"/>
    <cellStyle name="Input 2 4 4 4 2 2" xfId="2413"/>
    <cellStyle name="Input 2 4 4 4 3" xfId="2414"/>
    <cellStyle name="Input 2 4 4 5" xfId="2415"/>
    <cellStyle name="Input 2 4 4 5 2" xfId="2416"/>
    <cellStyle name="Input 2 4 4 6" xfId="2417"/>
    <cellStyle name="Input 2 4 5" xfId="2418"/>
    <cellStyle name="Input 2 4 5 2" xfId="2419"/>
    <cellStyle name="Input 2 5" xfId="2420"/>
    <cellStyle name="Input 2 5 2" xfId="2421"/>
    <cellStyle name="Input 2 5 2 2" xfId="2422"/>
    <cellStyle name="Input 2 5 2 2 2" xfId="2423"/>
    <cellStyle name="Input 2 5 2 2 2 2" xfId="2424"/>
    <cellStyle name="Input 2 5 2 2 2 2 2" xfId="2425"/>
    <cellStyle name="Input 2 5 2 2 2 3" xfId="2426"/>
    <cellStyle name="Input 2 5 2 2 3" xfId="2427"/>
    <cellStyle name="Input 2 5 2 2 3 2" xfId="2428"/>
    <cellStyle name="Input 2 5 2 2 4" xfId="2429"/>
    <cellStyle name="Input 2 5 2 3" xfId="2430"/>
    <cellStyle name="Input 2 5 2 3 2" xfId="2431"/>
    <cellStyle name="Input 2 5 2 3 2 2" xfId="2432"/>
    <cellStyle name="Input 2 5 2 3 3" xfId="2433"/>
    <cellStyle name="Input 2 5 2 3 4" xfId="2434"/>
    <cellStyle name="Input 2 5 2 4" xfId="2435"/>
    <cellStyle name="Input 2 5 2 4 2" xfId="2436"/>
    <cellStyle name="Input 2 5 2 4 2 2" xfId="2437"/>
    <cellStyle name="Input 2 5 2 4 3" xfId="2438"/>
    <cellStyle name="Input 2 5 2 5" xfId="2439"/>
    <cellStyle name="Input 2 5 2 5 2" xfId="2440"/>
    <cellStyle name="Input 2 5 2 6" xfId="2441"/>
    <cellStyle name="Input 2 5 3" xfId="2442"/>
    <cellStyle name="Input 2 5 3 2" xfId="2443"/>
    <cellStyle name="Input 2 5 3 2 2" xfId="2444"/>
    <cellStyle name="Input 2 5 3 2 2 2" xfId="2445"/>
    <cellStyle name="Input 2 5 3 2 2 2 2" xfId="2446"/>
    <cellStyle name="Input 2 5 3 2 2 3" xfId="2447"/>
    <cellStyle name="Input 2 5 3 2 3" xfId="2448"/>
    <cellStyle name="Input 2 5 3 2 3 2" xfId="2449"/>
    <cellStyle name="Input 2 5 3 2 4" xfId="2450"/>
    <cellStyle name="Input 2 5 3 3" xfId="2451"/>
    <cellStyle name="Input 2 5 3 3 2" xfId="2452"/>
    <cellStyle name="Input 2 5 3 3 2 2" xfId="2453"/>
    <cellStyle name="Input 2 5 3 3 3" xfId="2454"/>
    <cellStyle name="Input 2 5 3 3 4" xfId="2455"/>
    <cellStyle name="Input 2 5 3 4" xfId="2456"/>
    <cellStyle name="Input 2 5 3 4 2" xfId="2457"/>
    <cellStyle name="Input 2 5 3 4 2 2" xfId="2458"/>
    <cellStyle name="Input 2 5 3 4 3" xfId="2459"/>
    <cellStyle name="Input 2 5 3 5" xfId="2460"/>
    <cellStyle name="Input 2 5 3 5 2" xfId="2461"/>
    <cellStyle name="Input 2 5 3 6" xfId="2462"/>
    <cellStyle name="Input 2 5 4" xfId="2463"/>
    <cellStyle name="Input 2 5 4 2" xfId="2464"/>
    <cellStyle name="Input 2 5 4 2 2" xfId="2465"/>
    <cellStyle name="Input 2 5 4 2 2 2" xfId="2466"/>
    <cellStyle name="Input 2 5 4 2 3" xfId="2467"/>
    <cellStyle name="Input 2 5 4 3" xfId="2468"/>
    <cellStyle name="Input 2 5 4 3 2" xfId="2469"/>
    <cellStyle name="Input 2 5 4 4" xfId="2470"/>
    <cellStyle name="Input 2 5 5" xfId="2471"/>
    <cellStyle name="Input 2 5 5 2" xfId="2472"/>
    <cellStyle name="Input 2 5 5 2 2" xfId="2473"/>
    <cellStyle name="Input 2 5 5 3" xfId="2474"/>
    <cellStyle name="Input 2 5 5 4" xfId="2475"/>
    <cellStyle name="Input 2 5 6" xfId="2476"/>
    <cellStyle name="Input 2 5 6 2" xfId="2477"/>
    <cellStyle name="Input 2 5 6 2 2" xfId="2478"/>
    <cellStyle name="Input 2 5 6 3" xfId="2479"/>
    <cellStyle name="Input 2 5 7" xfId="2480"/>
    <cellStyle name="Input 2 5 7 2" xfId="2481"/>
    <cellStyle name="Input 2 5 8" xfId="2482"/>
    <cellStyle name="Input 2 6" xfId="2483"/>
    <cellStyle name="Input 2 6 2" xfId="2484"/>
    <cellStyle name="Input 2 6 2 2" xfId="2485"/>
    <cellStyle name="Input 2 6 2 2 2" xfId="2486"/>
    <cellStyle name="Input 2 6 2 2 2 2" xfId="2487"/>
    <cellStyle name="Input 2 6 2 2 3" xfId="2488"/>
    <cellStyle name="Input 2 6 2 3" xfId="2489"/>
    <cellStyle name="Input 2 6 2 3 2" xfId="2490"/>
    <cellStyle name="Input 2 6 2 4" xfId="2491"/>
    <cellStyle name="Input 2 6 3" xfId="2492"/>
    <cellStyle name="Input 2 6 3 2" xfId="2493"/>
    <cellStyle name="Input 2 6 3 2 2" xfId="2494"/>
    <cellStyle name="Input 2 6 3 3" xfId="2495"/>
    <cellStyle name="Input 2 6 3 4" xfId="2496"/>
    <cellStyle name="Input 2 6 4" xfId="2497"/>
    <cellStyle name="Input 2 6 4 2" xfId="2498"/>
    <cellStyle name="Input 2 6 4 2 2" xfId="2499"/>
    <cellStyle name="Input 2 6 4 3" xfId="2500"/>
    <cellStyle name="Input 2 6 5" xfId="2501"/>
    <cellStyle name="Input 2 6 5 2" xfId="2502"/>
    <cellStyle name="Input 2 6 6" xfId="2503"/>
    <cellStyle name="Input 3" xfId="2504"/>
    <cellStyle name="Input 3 2" xfId="2505"/>
    <cellStyle name="Input 3 2 2" xfId="2506"/>
    <cellStyle name="Input 3 2 2 2" xfId="2507"/>
    <cellStyle name="Input 3 2 2 2 2" xfId="2508"/>
    <cellStyle name="Input 3 2 2 2 2 2" xfId="2509"/>
    <cellStyle name="Input 3 2 2 2 2 2 2" xfId="2510"/>
    <cellStyle name="Input 3 2 2 2 2 3" xfId="2511"/>
    <cellStyle name="Input 3 2 2 2 3" xfId="2512"/>
    <cellStyle name="Input 3 2 2 2 3 2" xfId="2513"/>
    <cellStyle name="Input 3 2 2 2 4" xfId="2514"/>
    <cellStyle name="Input 3 2 2 3" xfId="2515"/>
    <cellStyle name="Input 3 2 2 3 2" xfId="2516"/>
    <cellStyle name="Input 3 2 2 3 2 2" xfId="2517"/>
    <cellStyle name="Input 3 2 2 3 3" xfId="2518"/>
    <cellStyle name="Input 3 2 2 3 4" xfId="2519"/>
    <cellStyle name="Input 3 2 2 4" xfId="2520"/>
    <cellStyle name="Input 3 2 2 4 2" xfId="2521"/>
    <cellStyle name="Input 3 2 2 4 2 2" xfId="2522"/>
    <cellStyle name="Input 3 2 2 4 3" xfId="2523"/>
    <cellStyle name="Input 3 2 2 5" xfId="2524"/>
    <cellStyle name="Input 3 2 2 5 2" xfId="2525"/>
    <cellStyle name="Input 3 2 2 6" xfId="2526"/>
    <cellStyle name="Input 3 2 3" xfId="2527"/>
    <cellStyle name="Input 3 2 3 2" xfId="2528"/>
    <cellStyle name="Input 3 2 3 2 2" xfId="2529"/>
    <cellStyle name="Input 3 2 3 2 2 2" xfId="2530"/>
    <cellStyle name="Input 3 2 3 2 2 2 2" xfId="2531"/>
    <cellStyle name="Input 3 2 3 2 2 3" xfId="2532"/>
    <cellStyle name="Input 3 2 3 2 3" xfId="2533"/>
    <cellStyle name="Input 3 2 3 2 3 2" xfId="2534"/>
    <cellStyle name="Input 3 2 3 2 4" xfId="2535"/>
    <cellStyle name="Input 3 2 3 3" xfId="2536"/>
    <cellStyle name="Input 3 2 3 3 2" xfId="2537"/>
    <cellStyle name="Input 3 2 3 3 2 2" xfId="2538"/>
    <cellStyle name="Input 3 2 3 3 3" xfId="2539"/>
    <cellStyle name="Input 3 2 3 3 4" xfId="2540"/>
    <cellStyle name="Input 3 2 3 4" xfId="2541"/>
    <cellStyle name="Input 3 2 3 4 2" xfId="2542"/>
    <cellStyle name="Input 3 2 3 4 2 2" xfId="2543"/>
    <cellStyle name="Input 3 2 3 4 3" xfId="2544"/>
    <cellStyle name="Input 3 2 3 5" xfId="2545"/>
    <cellStyle name="Input 3 2 3 5 2" xfId="2546"/>
    <cellStyle name="Input 3 2 3 6" xfId="2547"/>
    <cellStyle name="Input 3 2 4" xfId="2548"/>
    <cellStyle name="Input 3 2 4 2" xfId="2549"/>
    <cellStyle name="Input 3 2 4 2 2" xfId="2550"/>
    <cellStyle name="Input 3 2 4 2 2 2" xfId="2551"/>
    <cellStyle name="Input 3 2 4 2 2 2 2" xfId="2552"/>
    <cellStyle name="Input 3 2 4 2 2 3" xfId="2553"/>
    <cellStyle name="Input 3 2 4 2 3" xfId="2554"/>
    <cellStyle name="Input 3 2 4 2 3 2" xfId="2555"/>
    <cellStyle name="Input 3 2 4 2 4" xfId="2556"/>
    <cellStyle name="Input 3 2 4 3" xfId="2557"/>
    <cellStyle name="Input 3 2 4 3 2" xfId="2558"/>
    <cellStyle name="Input 3 2 4 3 2 2" xfId="2559"/>
    <cellStyle name="Input 3 2 4 3 3" xfId="2560"/>
    <cellStyle name="Input 3 2 4 3 4" xfId="2561"/>
    <cellStyle name="Input 3 2 4 4" xfId="2562"/>
    <cellStyle name="Input 3 2 4 4 2" xfId="2563"/>
    <cellStyle name="Input 3 2 4 4 2 2" xfId="2564"/>
    <cellStyle name="Input 3 2 4 4 3" xfId="2565"/>
    <cellStyle name="Input 3 2 4 5" xfId="2566"/>
    <cellStyle name="Input 3 2 4 5 2" xfId="2567"/>
    <cellStyle name="Input 3 2 4 6" xfId="2568"/>
    <cellStyle name="Input 3 2 5" xfId="2569"/>
    <cellStyle name="Input 3 2 5 2" xfId="2570"/>
    <cellStyle name="Input 3 3" xfId="2571"/>
    <cellStyle name="Input 3 3 2" xfId="2572"/>
    <cellStyle name="Input 3 3 2 2" xfId="2573"/>
    <cellStyle name="Input 3 3 2 2 2" xfId="2574"/>
    <cellStyle name="Input 3 3 2 2 2 2" xfId="2575"/>
    <cellStyle name="Input 3 3 2 2 2 2 2" xfId="2576"/>
    <cellStyle name="Input 3 3 2 2 2 3" xfId="2577"/>
    <cellStyle name="Input 3 3 2 2 3" xfId="2578"/>
    <cellStyle name="Input 3 3 2 2 3 2" xfId="2579"/>
    <cellStyle name="Input 3 3 2 2 4" xfId="2580"/>
    <cellStyle name="Input 3 3 2 3" xfId="2581"/>
    <cellStyle name="Input 3 3 2 3 2" xfId="2582"/>
    <cellStyle name="Input 3 3 2 3 2 2" xfId="2583"/>
    <cellStyle name="Input 3 3 2 3 3" xfId="2584"/>
    <cellStyle name="Input 3 3 2 3 4" xfId="2585"/>
    <cellStyle name="Input 3 3 2 4" xfId="2586"/>
    <cellStyle name="Input 3 3 2 4 2" xfId="2587"/>
    <cellStyle name="Input 3 3 2 4 2 2" xfId="2588"/>
    <cellStyle name="Input 3 3 2 4 3" xfId="2589"/>
    <cellStyle name="Input 3 3 2 5" xfId="2590"/>
    <cellStyle name="Input 3 3 2 5 2" xfId="2591"/>
    <cellStyle name="Input 3 3 2 6" xfId="2592"/>
    <cellStyle name="Input 3 3 3" xfId="2593"/>
    <cellStyle name="Input 3 3 3 2" xfId="2594"/>
    <cellStyle name="Input 3 3 3 2 2" xfId="2595"/>
    <cellStyle name="Input 3 3 3 2 2 2" xfId="2596"/>
    <cellStyle name="Input 3 3 3 2 2 2 2" xfId="2597"/>
    <cellStyle name="Input 3 3 3 2 2 3" xfId="2598"/>
    <cellStyle name="Input 3 3 3 2 3" xfId="2599"/>
    <cellStyle name="Input 3 3 3 2 3 2" xfId="2600"/>
    <cellStyle name="Input 3 3 3 2 4" xfId="2601"/>
    <cellStyle name="Input 3 3 3 3" xfId="2602"/>
    <cellStyle name="Input 3 3 3 3 2" xfId="2603"/>
    <cellStyle name="Input 3 3 3 3 2 2" xfId="2604"/>
    <cellStyle name="Input 3 3 3 3 3" xfId="2605"/>
    <cellStyle name="Input 3 3 3 3 4" xfId="2606"/>
    <cellStyle name="Input 3 3 3 4" xfId="2607"/>
    <cellStyle name="Input 3 3 3 4 2" xfId="2608"/>
    <cellStyle name="Input 3 3 3 4 2 2" xfId="2609"/>
    <cellStyle name="Input 3 3 3 4 3" xfId="2610"/>
    <cellStyle name="Input 3 3 3 5" xfId="2611"/>
    <cellStyle name="Input 3 3 3 5 2" xfId="2612"/>
    <cellStyle name="Input 3 3 3 6" xfId="2613"/>
    <cellStyle name="Input 3 3 4" xfId="2614"/>
    <cellStyle name="Input 3 3 4 2" xfId="2615"/>
    <cellStyle name="Input 3 3 4 2 2" xfId="2616"/>
    <cellStyle name="Input 3 3 4 2 2 2" xfId="2617"/>
    <cellStyle name="Input 3 3 4 2 3" xfId="2618"/>
    <cellStyle name="Input 3 3 4 3" xfId="2619"/>
    <cellStyle name="Input 3 3 4 3 2" xfId="2620"/>
    <cellStyle name="Input 3 3 4 4" xfId="2621"/>
    <cellStyle name="Input 3 3 5" xfId="2622"/>
    <cellStyle name="Input 3 3 5 2" xfId="2623"/>
    <cellStyle name="Input 3 3 5 2 2" xfId="2624"/>
    <cellStyle name="Input 3 3 5 3" xfId="2625"/>
    <cellStyle name="Input 3 3 5 4" xfId="2626"/>
    <cellStyle name="Input 3 3 6" xfId="2627"/>
    <cellStyle name="Input 3 3 6 2" xfId="2628"/>
    <cellStyle name="Input 3 3 6 2 2" xfId="2629"/>
    <cellStyle name="Input 3 3 6 3" xfId="2630"/>
    <cellStyle name="Input 3 3 7" xfId="2631"/>
    <cellStyle name="Input 3 3 7 2" xfId="2632"/>
    <cellStyle name="Input 3 3 8" xfId="2633"/>
    <cellStyle name="Input 3 4" xfId="2634"/>
    <cellStyle name="Input 3 4 2" xfId="2635"/>
    <cellStyle name="Input 3 4 2 2" xfId="2636"/>
    <cellStyle name="Input 3 4 2 2 2" xfId="2637"/>
    <cellStyle name="Input 3 4 2 2 2 2" xfId="2638"/>
    <cellStyle name="Input 3 4 2 2 3" xfId="2639"/>
    <cellStyle name="Input 3 4 2 3" xfId="2640"/>
    <cellStyle name="Input 3 4 2 3 2" xfId="2641"/>
    <cellStyle name="Input 3 4 2 4" xfId="2642"/>
    <cellStyle name="Input 3 4 3" xfId="2643"/>
    <cellStyle name="Input 3 4 3 2" xfId="2644"/>
    <cellStyle name="Input 3 4 3 2 2" xfId="2645"/>
    <cellStyle name="Input 3 4 3 3" xfId="2646"/>
    <cellStyle name="Input 3 4 3 4" xfId="2647"/>
    <cellStyle name="Input 3 4 4" xfId="2648"/>
    <cellStyle name="Input 3 4 4 2" xfId="2649"/>
    <cellStyle name="Input 3 4 4 2 2" xfId="2650"/>
    <cellStyle name="Input 3 4 4 3" xfId="2651"/>
    <cellStyle name="Input 3 4 5" xfId="2652"/>
    <cellStyle name="Input 3 4 5 2" xfId="2653"/>
    <cellStyle name="Input 3 4 6" xfId="2654"/>
    <cellStyle name="Input 4" xfId="2655"/>
    <cellStyle name="Input 4 2" xfId="2656"/>
    <cellStyle name="Input 4 2 2" xfId="2657"/>
    <cellStyle name="Input 4 2 2 2" xfId="2658"/>
    <cellStyle name="Input 4 2 2 2 2" xfId="2659"/>
    <cellStyle name="Input 4 2 2 2 2 2" xfId="2660"/>
    <cellStyle name="Input 4 2 2 2 2 2 2" xfId="2661"/>
    <cellStyle name="Input 4 2 2 2 2 3" xfId="2662"/>
    <cellStyle name="Input 4 2 2 2 3" xfId="2663"/>
    <cellStyle name="Input 4 2 2 2 3 2" xfId="2664"/>
    <cellStyle name="Input 4 2 2 2 4" xfId="2665"/>
    <cellStyle name="Input 4 2 2 3" xfId="2666"/>
    <cellStyle name="Input 4 2 2 3 2" xfId="2667"/>
    <cellStyle name="Input 4 2 2 3 2 2" xfId="2668"/>
    <cellStyle name="Input 4 2 2 3 3" xfId="2669"/>
    <cellStyle name="Input 4 2 2 3 4" xfId="2670"/>
    <cellStyle name="Input 4 2 2 4" xfId="2671"/>
    <cellStyle name="Input 4 2 2 4 2" xfId="2672"/>
    <cellStyle name="Input 4 2 2 4 2 2" xfId="2673"/>
    <cellStyle name="Input 4 2 2 4 3" xfId="2674"/>
    <cellStyle name="Input 4 2 2 5" xfId="2675"/>
    <cellStyle name="Input 4 2 2 5 2" xfId="2676"/>
    <cellStyle name="Input 4 2 2 6" xfId="2677"/>
    <cellStyle name="Input 4 2 3" xfId="2678"/>
    <cellStyle name="Input 4 2 3 2" xfId="2679"/>
    <cellStyle name="Input 4 2 3 2 2" xfId="2680"/>
    <cellStyle name="Input 4 2 3 2 2 2" xfId="2681"/>
    <cellStyle name="Input 4 2 3 2 2 2 2" xfId="2682"/>
    <cellStyle name="Input 4 2 3 2 2 3" xfId="2683"/>
    <cellStyle name="Input 4 2 3 2 3" xfId="2684"/>
    <cellStyle name="Input 4 2 3 2 3 2" xfId="2685"/>
    <cellStyle name="Input 4 2 3 2 4" xfId="2686"/>
    <cellStyle name="Input 4 2 3 3" xfId="2687"/>
    <cellStyle name="Input 4 2 3 3 2" xfId="2688"/>
    <cellStyle name="Input 4 2 3 3 2 2" xfId="2689"/>
    <cellStyle name="Input 4 2 3 3 3" xfId="2690"/>
    <cellStyle name="Input 4 2 3 3 4" xfId="2691"/>
    <cellStyle name="Input 4 2 3 4" xfId="2692"/>
    <cellStyle name="Input 4 2 3 4 2" xfId="2693"/>
    <cellStyle name="Input 4 2 3 4 2 2" xfId="2694"/>
    <cellStyle name="Input 4 2 3 4 3" xfId="2695"/>
    <cellStyle name="Input 4 2 3 5" xfId="2696"/>
    <cellStyle name="Input 4 2 3 5 2" xfId="2697"/>
    <cellStyle name="Input 4 2 3 6" xfId="2698"/>
    <cellStyle name="Input 4 2 4" xfId="2699"/>
    <cellStyle name="Input 4 2 4 2" xfId="2700"/>
    <cellStyle name="Input 4 2 4 2 2" xfId="2701"/>
    <cellStyle name="Input 4 2 4 2 2 2" xfId="2702"/>
    <cellStyle name="Input 4 2 4 2 2 2 2" xfId="2703"/>
    <cellStyle name="Input 4 2 4 2 2 3" xfId="2704"/>
    <cellStyle name="Input 4 2 4 2 3" xfId="2705"/>
    <cellStyle name="Input 4 2 4 2 3 2" xfId="2706"/>
    <cellStyle name="Input 4 2 4 2 4" xfId="2707"/>
    <cellStyle name="Input 4 2 4 3" xfId="2708"/>
    <cellStyle name="Input 4 2 4 3 2" xfId="2709"/>
    <cellStyle name="Input 4 2 4 3 2 2" xfId="2710"/>
    <cellStyle name="Input 4 2 4 3 3" xfId="2711"/>
    <cellStyle name="Input 4 2 4 3 4" xfId="2712"/>
    <cellStyle name="Input 4 2 4 4" xfId="2713"/>
    <cellStyle name="Input 4 2 4 4 2" xfId="2714"/>
    <cellStyle name="Input 4 2 4 4 2 2" xfId="2715"/>
    <cellStyle name="Input 4 2 4 4 3" xfId="2716"/>
    <cellStyle name="Input 4 2 4 5" xfId="2717"/>
    <cellStyle name="Input 4 2 4 5 2" xfId="2718"/>
    <cellStyle name="Input 4 2 4 6" xfId="2719"/>
    <cellStyle name="Input 4 2 5" xfId="2720"/>
    <cellStyle name="Input 4 2 5 2" xfId="2721"/>
    <cellStyle name="Input 4 3" xfId="2722"/>
    <cellStyle name="Input 4 3 2" xfId="2723"/>
    <cellStyle name="Input 4 3 2 2" xfId="2724"/>
    <cellStyle name="Input 4 3 2 2 2" xfId="2725"/>
    <cellStyle name="Input 4 3 2 2 2 2" xfId="2726"/>
    <cellStyle name="Input 4 3 2 2 2 2 2" xfId="2727"/>
    <cellStyle name="Input 4 3 2 2 2 3" xfId="2728"/>
    <cellStyle name="Input 4 3 2 2 3" xfId="2729"/>
    <cellStyle name="Input 4 3 2 2 3 2" xfId="2730"/>
    <cellStyle name="Input 4 3 2 2 4" xfId="2731"/>
    <cellStyle name="Input 4 3 2 3" xfId="2732"/>
    <cellStyle name="Input 4 3 2 3 2" xfId="2733"/>
    <cellStyle name="Input 4 3 2 3 2 2" xfId="2734"/>
    <cellStyle name="Input 4 3 2 3 3" xfId="2735"/>
    <cellStyle name="Input 4 3 2 3 4" xfId="2736"/>
    <cellStyle name="Input 4 3 2 4" xfId="2737"/>
    <cellStyle name="Input 4 3 2 4 2" xfId="2738"/>
    <cellStyle name="Input 4 3 2 4 2 2" xfId="2739"/>
    <cellStyle name="Input 4 3 2 4 3" xfId="2740"/>
    <cellStyle name="Input 4 3 2 5" xfId="2741"/>
    <cellStyle name="Input 4 3 2 5 2" xfId="2742"/>
    <cellStyle name="Input 4 3 2 6" xfId="2743"/>
    <cellStyle name="Input 4 3 3" xfId="2744"/>
    <cellStyle name="Input 4 3 3 2" xfId="2745"/>
    <cellStyle name="Input 4 3 3 2 2" xfId="2746"/>
    <cellStyle name="Input 4 3 3 2 2 2" xfId="2747"/>
    <cellStyle name="Input 4 3 3 2 2 2 2" xfId="2748"/>
    <cellStyle name="Input 4 3 3 2 2 3" xfId="2749"/>
    <cellStyle name="Input 4 3 3 2 3" xfId="2750"/>
    <cellStyle name="Input 4 3 3 2 3 2" xfId="2751"/>
    <cellStyle name="Input 4 3 3 2 4" xfId="2752"/>
    <cellStyle name="Input 4 3 3 3" xfId="2753"/>
    <cellStyle name="Input 4 3 3 3 2" xfId="2754"/>
    <cellStyle name="Input 4 3 3 3 2 2" xfId="2755"/>
    <cellStyle name="Input 4 3 3 3 3" xfId="2756"/>
    <cellStyle name="Input 4 3 3 3 4" xfId="2757"/>
    <cellStyle name="Input 4 3 3 4" xfId="2758"/>
    <cellStyle name="Input 4 3 3 4 2" xfId="2759"/>
    <cellStyle name="Input 4 3 3 4 2 2" xfId="2760"/>
    <cellStyle name="Input 4 3 3 4 3" xfId="2761"/>
    <cellStyle name="Input 4 3 3 5" xfId="2762"/>
    <cellStyle name="Input 4 3 3 5 2" xfId="2763"/>
    <cellStyle name="Input 4 3 3 6" xfId="2764"/>
    <cellStyle name="Input 4 3 4" xfId="2765"/>
    <cellStyle name="Input 4 3 4 2" xfId="2766"/>
    <cellStyle name="Input 4 3 4 2 2" xfId="2767"/>
    <cellStyle name="Input 4 3 4 2 2 2" xfId="2768"/>
    <cellStyle name="Input 4 3 4 2 3" xfId="2769"/>
    <cellStyle name="Input 4 3 4 3" xfId="2770"/>
    <cellStyle name="Input 4 3 4 3 2" xfId="2771"/>
    <cellStyle name="Input 4 3 4 4" xfId="2772"/>
    <cellStyle name="Input 4 3 5" xfId="2773"/>
    <cellStyle name="Input 4 3 5 2" xfId="2774"/>
    <cellStyle name="Input 4 3 5 2 2" xfId="2775"/>
    <cellStyle name="Input 4 3 5 3" xfId="2776"/>
    <cellStyle name="Input 4 3 5 4" xfId="2777"/>
    <cellStyle name="Input 4 3 6" xfId="2778"/>
    <cellStyle name="Input 4 3 6 2" xfId="2779"/>
    <cellStyle name="Input 4 3 6 2 2" xfId="2780"/>
    <cellStyle name="Input 4 3 6 3" xfId="2781"/>
    <cellStyle name="Input 4 3 7" xfId="2782"/>
    <cellStyle name="Input 4 3 7 2" xfId="2783"/>
    <cellStyle name="Input 4 3 8" xfId="2784"/>
    <cellStyle name="Input 4 4" xfId="2785"/>
    <cellStyle name="Input 4 4 2" xfId="2786"/>
    <cellStyle name="Input 4 4 2 2" xfId="2787"/>
    <cellStyle name="Input 4 4 2 2 2" xfId="2788"/>
    <cellStyle name="Input 4 4 2 2 2 2" xfId="2789"/>
    <cellStyle name="Input 4 4 2 2 3" xfId="2790"/>
    <cellStyle name="Input 4 4 2 3" xfId="2791"/>
    <cellStyle name="Input 4 4 2 3 2" xfId="2792"/>
    <cellStyle name="Input 4 4 2 4" xfId="2793"/>
    <cellStyle name="Input 4 4 3" xfId="2794"/>
    <cellStyle name="Input 4 4 3 2" xfId="2795"/>
    <cellStyle name="Input 4 4 3 2 2" xfId="2796"/>
    <cellStyle name="Input 4 4 3 3" xfId="2797"/>
    <cellStyle name="Input 4 4 3 4" xfId="2798"/>
    <cellStyle name="Input 4 4 4" xfId="2799"/>
    <cellStyle name="Input 4 4 4 2" xfId="2800"/>
    <cellStyle name="Input 4 4 4 2 2" xfId="2801"/>
    <cellStyle name="Input 4 4 4 3" xfId="2802"/>
    <cellStyle name="Input 4 4 5" xfId="2803"/>
    <cellStyle name="Input 4 4 5 2" xfId="2804"/>
    <cellStyle name="Input 4 4 6" xfId="2805"/>
    <cellStyle name="Input 5" xfId="2806"/>
    <cellStyle name="Input 5 2" xfId="2807"/>
    <cellStyle name="Input 5 2 2" xfId="2808"/>
    <cellStyle name="Input 5 2 2 2" xfId="2809"/>
    <cellStyle name="Input 5 2 2 2 2" xfId="2810"/>
    <cellStyle name="Input 5 2 2 2 2 2" xfId="2811"/>
    <cellStyle name="Input 5 2 2 2 3" xfId="2812"/>
    <cellStyle name="Input 5 2 2 3" xfId="2813"/>
    <cellStyle name="Input 5 2 2 3 2" xfId="2814"/>
    <cellStyle name="Input 5 2 2 4" xfId="2815"/>
    <cellStyle name="Input 5 2 3" xfId="2816"/>
    <cellStyle name="Input 5 2 3 2" xfId="2817"/>
    <cellStyle name="Input 5 2 3 2 2" xfId="2818"/>
    <cellStyle name="Input 5 2 3 3" xfId="2819"/>
    <cellStyle name="Input 5 2 3 4" xfId="2820"/>
    <cellStyle name="Input 5 2 4" xfId="2821"/>
    <cellStyle name="Input 5 2 4 2" xfId="2822"/>
    <cellStyle name="Input 5 2 4 2 2" xfId="2823"/>
    <cellStyle name="Input 5 2 4 3" xfId="2824"/>
    <cellStyle name="Input 5 2 5" xfId="2825"/>
    <cellStyle name="Input 5 2 5 2" xfId="2826"/>
    <cellStyle name="Input 5 2 6" xfId="2827"/>
    <cellStyle name="Input 5 3" xfId="2828"/>
    <cellStyle name="Input 5 3 2" xfId="2829"/>
    <cellStyle name="Input 5 3 2 2" xfId="2830"/>
    <cellStyle name="Input 5 3 2 2 2" xfId="2831"/>
    <cellStyle name="Input 5 3 2 2 2 2" xfId="2832"/>
    <cellStyle name="Input 5 3 2 2 3" xfId="2833"/>
    <cellStyle name="Input 5 3 2 3" xfId="2834"/>
    <cellStyle name="Input 5 3 2 3 2" xfId="2835"/>
    <cellStyle name="Input 5 3 2 4" xfId="2836"/>
    <cellStyle name="Input 5 3 3" xfId="2837"/>
    <cellStyle name="Input 5 3 3 2" xfId="2838"/>
    <cellStyle name="Input 5 3 3 2 2" xfId="2839"/>
    <cellStyle name="Input 5 3 3 3" xfId="2840"/>
    <cellStyle name="Input 5 3 3 4" xfId="2841"/>
    <cellStyle name="Input 5 3 4" xfId="2842"/>
    <cellStyle name="Input 5 3 4 2" xfId="2843"/>
    <cellStyle name="Input 5 3 4 2 2" xfId="2844"/>
    <cellStyle name="Input 5 3 4 3" xfId="2845"/>
    <cellStyle name="Input 5 3 5" xfId="2846"/>
    <cellStyle name="Input 5 3 5 2" xfId="2847"/>
    <cellStyle name="Input 5 3 6" xfId="2848"/>
    <cellStyle name="Input 5 4" xfId="2849"/>
    <cellStyle name="Input 5 4 2" xfId="2850"/>
    <cellStyle name="Input 5 4 2 2" xfId="2851"/>
    <cellStyle name="Input 5 4 2 2 2" xfId="2852"/>
    <cellStyle name="Input 5 4 2 2 2 2" xfId="2853"/>
    <cellStyle name="Input 5 4 2 2 3" xfId="2854"/>
    <cellStyle name="Input 5 4 2 3" xfId="2855"/>
    <cellStyle name="Input 5 4 2 3 2" xfId="2856"/>
    <cellStyle name="Input 5 4 2 4" xfId="2857"/>
    <cellStyle name="Input 5 4 3" xfId="2858"/>
    <cellStyle name="Input 5 4 3 2" xfId="2859"/>
    <cellStyle name="Input 5 4 3 2 2" xfId="2860"/>
    <cellStyle name="Input 5 4 3 3" xfId="2861"/>
    <cellStyle name="Input 5 4 3 4" xfId="2862"/>
    <cellStyle name="Input 5 4 4" xfId="2863"/>
    <cellStyle name="Input 5 4 4 2" xfId="2864"/>
    <cellStyle name="Input 5 4 4 2 2" xfId="2865"/>
    <cellStyle name="Input 5 4 4 3" xfId="2866"/>
    <cellStyle name="Input 5 4 5" xfId="2867"/>
    <cellStyle name="Input 5 4 5 2" xfId="2868"/>
    <cellStyle name="Input 5 4 6" xfId="2869"/>
    <cellStyle name="Input 5 5" xfId="2870"/>
    <cellStyle name="Input 5 5 2" xfId="2871"/>
    <cellStyle name="Input 6" xfId="2872"/>
    <cellStyle name="Input 6 2" xfId="2873"/>
    <cellStyle name="Input 6 2 2" xfId="2874"/>
    <cellStyle name="Input 6 2 2 2" xfId="2875"/>
    <cellStyle name="Input 6 2 2 2 2" xfId="2876"/>
    <cellStyle name="Input 6 2 2 2 2 2" xfId="2877"/>
    <cellStyle name="Input 6 2 2 2 3" xfId="2878"/>
    <cellStyle name="Input 6 2 2 3" xfId="2879"/>
    <cellStyle name="Input 6 2 2 3 2" xfId="2880"/>
    <cellStyle name="Input 6 2 2 4" xfId="2881"/>
    <cellStyle name="Input 6 2 3" xfId="2882"/>
    <cellStyle name="Input 6 2 3 2" xfId="2883"/>
    <cellStyle name="Input 6 2 3 2 2" xfId="2884"/>
    <cellStyle name="Input 6 2 3 3" xfId="2885"/>
    <cellStyle name="Input 6 2 3 4" xfId="2886"/>
    <cellStyle name="Input 6 2 4" xfId="2887"/>
    <cellStyle name="Input 6 2 4 2" xfId="2888"/>
    <cellStyle name="Input 6 2 4 2 2" xfId="2889"/>
    <cellStyle name="Input 6 2 4 3" xfId="2890"/>
    <cellStyle name="Input 6 2 5" xfId="2891"/>
    <cellStyle name="Input 6 2 5 2" xfId="2892"/>
    <cellStyle name="Input 6 2 6" xfId="2893"/>
    <cellStyle name="Input 6 3" xfId="2894"/>
    <cellStyle name="Input 6 3 2" xfId="2895"/>
    <cellStyle name="Input 6 3 2 2" xfId="2896"/>
    <cellStyle name="Input 6 3 2 2 2" xfId="2897"/>
    <cellStyle name="Input 6 3 2 2 2 2" xfId="2898"/>
    <cellStyle name="Input 6 3 2 2 3" xfId="2899"/>
    <cellStyle name="Input 6 3 2 3" xfId="2900"/>
    <cellStyle name="Input 6 3 2 3 2" xfId="2901"/>
    <cellStyle name="Input 6 3 2 4" xfId="2902"/>
    <cellStyle name="Input 6 3 3" xfId="2903"/>
    <cellStyle name="Input 6 3 3 2" xfId="2904"/>
    <cellStyle name="Input 6 3 3 2 2" xfId="2905"/>
    <cellStyle name="Input 6 3 3 3" xfId="2906"/>
    <cellStyle name="Input 6 3 3 4" xfId="2907"/>
    <cellStyle name="Input 6 3 4" xfId="2908"/>
    <cellStyle name="Input 6 3 4 2" xfId="2909"/>
    <cellStyle name="Input 6 3 4 2 2" xfId="2910"/>
    <cellStyle name="Input 6 3 4 3" xfId="2911"/>
    <cellStyle name="Input 6 3 5" xfId="2912"/>
    <cellStyle name="Input 6 3 5 2" xfId="2913"/>
    <cellStyle name="Input 6 3 6" xfId="2914"/>
    <cellStyle name="Input 6 4" xfId="2915"/>
    <cellStyle name="Input 6 4 2" xfId="2916"/>
    <cellStyle name="Input 6 4 2 2" xfId="2917"/>
    <cellStyle name="Input 6 4 2 2 2" xfId="2918"/>
    <cellStyle name="Input 6 4 2 3" xfId="2919"/>
    <cellStyle name="Input 6 4 3" xfId="2920"/>
    <cellStyle name="Input 6 4 3 2" xfId="2921"/>
    <cellStyle name="Input 6 4 4" xfId="2922"/>
    <cellStyle name="Input 6 5" xfId="2923"/>
    <cellStyle name="Input 6 5 2" xfId="2924"/>
    <cellStyle name="Input 6 5 2 2" xfId="2925"/>
    <cellStyle name="Input 6 5 3" xfId="2926"/>
    <cellStyle name="Input 6 5 4" xfId="2927"/>
    <cellStyle name="Input 6 6" xfId="2928"/>
    <cellStyle name="Input 6 6 2" xfId="2929"/>
    <cellStyle name="Input 6 6 2 2" xfId="2930"/>
    <cellStyle name="Input 6 6 3" xfId="2931"/>
    <cellStyle name="Input 6 7" xfId="2932"/>
    <cellStyle name="Input 6 7 2" xfId="2933"/>
    <cellStyle name="Input 6 8" xfId="2934"/>
    <cellStyle name="InputDataRow" xfId="2935"/>
    <cellStyle name="InputLabelRow" xfId="2936"/>
    <cellStyle name="InputPc2Right" xfId="2937"/>
    <cellStyle name="InputShortText" xfId="2938"/>
    <cellStyle name="InputTextLeft" xfId="2939"/>
    <cellStyle name="Int.conven" xfId="2940"/>
    <cellStyle name="IntermediateLabelColumn" xfId="2941"/>
    <cellStyle name="JG" xfId="2942"/>
    <cellStyle name="LabelLeft" xfId="2943"/>
    <cellStyle name="LabelRight" xfId="2944"/>
    <cellStyle name="Linked Cell 2" xfId="2945"/>
    <cellStyle name="Linked Cell 2 2" xfId="2946"/>
    <cellStyle name="Linked Cell 3" xfId="2947"/>
    <cellStyle name="Linked Cell 4" xfId="2948"/>
    <cellStyle name="LocalFormat" xfId="2949"/>
    <cellStyle name="LocalFormat 2" xfId="2950"/>
    <cellStyle name="LocalFormat 2 2" xfId="2951"/>
    <cellStyle name="LocalFormat 2 2 2" xfId="2952"/>
    <cellStyle name="LocalFormat 2 2 2 2" xfId="2953"/>
    <cellStyle name="LocalFormat 2 2 2 2 2" xfId="2954"/>
    <cellStyle name="LocalFormat 2 2 2 2 2 2" xfId="2955"/>
    <cellStyle name="LocalFormat 2 2 2 2 2 2 2" xfId="2956"/>
    <cellStyle name="LocalFormat 2 2 2 2 2 3" xfId="2957"/>
    <cellStyle name="LocalFormat 2 2 2 2 3" xfId="2958"/>
    <cellStyle name="LocalFormat 2 2 2 2 3 2" xfId="2959"/>
    <cellStyle name="LocalFormat 2 2 2 2 4" xfId="2960"/>
    <cellStyle name="LocalFormat 2 2 2 3" xfId="2961"/>
    <cellStyle name="LocalFormat 2 2 2 3 2" xfId="2962"/>
    <cellStyle name="LocalFormat 2 2 2 3 2 2" xfId="2963"/>
    <cellStyle name="LocalFormat 2 2 2 3 3" xfId="2964"/>
    <cellStyle name="LocalFormat 2 2 2 3 4" xfId="2965"/>
    <cellStyle name="LocalFormat 2 2 2 4" xfId="2966"/>
    <cellStyle name="LocalFormat 2 2 2 4 2" xfId="2967"/>
    <cellStyle name="LocalFormat 2 2 2 4 2 2" xfId="2968"/>
    <cellStyle name="LocalFormat 2 2 2 4 3" xfId="2969"/>
    <cellStyle name="LocalFormat 2 2 2 5" xfId="2970"/>
    <cellStyle name="LocalFormat 2 2 3" xfId="2971"/>
    <cellStyle name="LocalFormat 2 2 3 2" xfId="2972"/>
    <cellStyle name="LocalFormat 2 2 3 2 2" xfId="2973"/>
    <cellStyle name="LocalFormat 2 2 3 2 2 2" xfId="2974"/>
    <cellStyle name="LocalFormat 2 2 3 2 2 2 2" xfId="2975"/>
    <cellStyle name="LocalFormat 2 2 3 2 2 3" xfId="2976"/>
    <cellStyle name="LocalFormat 2 2 3 2 3" xfId="2977"/>
    <cellStyle name="LocalFormat 2 2 3 2 3 2" xfId="2978"/>
    <cellStyle name="LocalFormat 2 2 3 2 4" xfId="2979"/>
    <cellStyle name="LocalFormat 2 2 3 3" xfId="2980"/>
    <cellStyle name="LocalFormat 2 2 3 3 2" xfId="2981"/>
    <cellStyle name="LocalFormat 2 2 3 3 2 2" xfId="2982"/>
    <cellStyle name="LocalFormat 2 2 3 3 3" xfId="2983"/>
    <cellStyle name="LocalFormat 2 2 3 3 4" xfId="2984"/>
    <cellStyle name="LocalFormat 2 2 3 4" xfId="2985"/>
    <cellStyle name="LocalFormat 2 2 3 4 2" xfId="2986"/>
    <cellStyle name="LocalFormat 2 2 3 4 2 2" xfId="2987"/>
    <cellStyle name="LocalFormat 2 2 3 4 3" xfId="2988"/>
    <cellStyle name="LocalFormat 2 2 3 5" xfId="2989"/>
    <cellStyle name="LocalFormat 2 2 3 5 2" xfId="2990"/>
    <cellStyle name="LocalFormat 2 2 3 6" xfId="2991"/>
    <cellStyle name="LocalFormat 2 2 4" xfId="2992"/>
    <cellStyle name="LocalFormat 2 2 4 2" xfId="2993"/>
    <cellStyle name="LocalFormat 2 2 4 2 2" xfId="2994"/>
    <cellStyle name="LocalFormat 2 2 4 2 2 2" xfId="2995"/>
    <cellStyle name="LocalFormat 2 2 4 2 2 2 2" xfId="2996"/>
    <cellStyle name="LocalFormat 2 2 4 2 2 3" xfId="2997"/>
    <cellStyle name="LocalFormat 2 2 4 2 3" xfId="2998"/>
    <cellStyle name="LocalFormat 2 2 4 2 3 2" xfId="2999"/>
    <cellStyle name="LocalFormat 2 2 4 2 4" xfId="3000"/>
    <cellStyle name="LocalFormat 2 2 4 3" xfId="3001"/>
    <cellStyle name="LocalFormat 2 2 4 3 2" xfId="3002"/>
    <cellStyle name="LocalFormat 2 2 4 3 2 2" xfId="3003"/>
    <cellStyle name="LocalFormat 2 2 4 3 3" xfId="3004"/>
    <cellStyle name="LocalFormat 2 2 4 3 4" xfId="3005"/>
    <cellStyle name="LocalFormat 2 2 4 4" xfId="3006"/>
    <cellStyle name="LocalFormat 2 2 4 4 2" xfId="3007"/>
    <cellStyle name="LocalFormat 2 2 4 4 2 2" xfId="3008"/>
    <cellStyle name="LocalFormat 2 2 4 4 3" xfId="3009"/>
    <cellStyle name="LocalFormat 2 2 4 5" xfId="3010"/>
    <cellStyle name="LocalFormat 2 2 4 5 2" xfId="3011"/>
    <cellStyle name="LocalFormat 2 2 4 6" xfId="3012"/>
    <cellStyle name="LocalFormat 2 2 5" xfId="3013"/>
    <cellStyle name="LocalFormat 2 2 5 2" xfId="3014"/>
    <cellStyle name="LocalFormat 2 3" xfId="3015"/>
    <cellStyle name="LocalFormat 2 3 2" xfId="3016"/>
    <cellStyle name="LocalFormat 2 3 2 2" xfId="3017"/>
    <cellStyle name="LocalFormat 2 3 2 2 2" xfId="3018"/>
    <cellStyle name="LocalFormat 2 3 2 2 2 2" xfId="3019"/>
    <cellStyle name="LocalFormat 2 3 2 2 3" xfId="3020"/>
    <cellStyle name="LocalFormat 2 3 2 3" xfId="3021"/>
    <cellStyle name="LocalFormat 2 3 2 3 2" xfId="3022"/>
    <cellStyle name="LocalFormat 2 3 2 4" xfId="3023"/>
    <cellStyle name="LocalFormat 2 3 3" xfId="3024"/>
    <cellStyle name="LocalFormat 2 3 3 2" xfId="3025"/>
    <cellStyle name="LocalFormat 2 3 3 2 2" xfId="3026"/>
    <cellStyle name="LocalFormat 2 3 3 3" xfId="3027"/>
    <cellStyle name="LocalFormat 2 3 3 4" xfId="3028"/>
    <cellStyle name="LocalFormat 2 3 4" xfId="3029"/>
    <cellStyle name="LocalFormat 2 3 4 2" xfId="3030"/>
    <cellStyle name="LocalFormat 2 3 4 2 2" xfId="3031"/>
    <cellStyle name="LocalFormat 2 3 4 3" xfId="3032"/>
    <cellStyle name="LocalFormat 2 3 5" xfId="3033"/>
    <cellStyle name="LocalFormat 2 4" xfId="3034"/>
    <cellStyle name="LocalFormat 2 4 2" xfId="3035"/>
    <cellStyle name="LocalFormat 2 4 2 2" xfId="3036"/>
    <cellStyle name="LocalFormat 2 4 2 2 2" xfId="3037"/>
    <cellStyle name="LocalFormat 2 4 2 2 2 2" xfId="3038"/>
    <cellStyle name="LocalFormat 2 4 2 2 3" xfId="3039"/>
    <cellStyle name="LocalFormat 2 4 2 3" xfId="3040"/>
    <cellStyle name="LocalFormat 2 4 2 3 2" xfId="3041"/>
    <cellStyle name="LocalFormat 2 4 2 4" xfId="3042"/>
    <cellStyle name="LocalFormat 2 4 3" xfId="3043"/>
    <cellStyle name="LocalFormat 2 4 3 2" xfId="3044"/>
    <cellStyle name="LocalFormat 2 4 3 2 2" xfId="3045"/>
    <cellStyle name="LocalFormat 2 4 3 3" xfId="3046"/>
    <cellStyle name="LocalFormat 2 4 3 4" xfId="3047"/>
    <cellStyle name="LocalFormat 2 4 4" xfId="3048"/>
    <cellStyle name="LocalFormat 2 4 4 2" xfId="3049"/>
    <cellStyle name="LocalFormat 2 4 4 2 2" xfId="3050"/>
    <cellStyle name="LocalFormat 2 4 4 3" xfId="3051"/>
    <cellStyle name="LocalFormat 2 4 5" xfId="3052"/>
    <cellStyle name="LocalFormat 2 4 5 2" xfId="3053"/>
    <cellStyle name="LocalFormat 2 4 6" xfId="3054"/>
    <cellStyle name="LocalFormat 2 5" xfId="3055"/>
    <cellStyle name="LocalFormat 2 5 2" xfId="3056"/>
    <cellStyle name="LocalFormat 2 5 2 2" xfId="3057"/>
    <cellStyle name="LocalFormat 2 5 2 2 2" xfId="3058"/>
    <cellStyle name="LocalFormat 2 5 2 2 2 2" xfId="3059"/>
    <cellStyle name="LocalFormat 2 5 2 2 3" xfId="3060"/>
    <cellStyle name="LocalFormat 2 5 2 3" xfId="3061"/>
    <cellStyle name="LocalFormat 2 5 2 3 2" xfId="3062"/>
    <cellStyle name="LocalFormat 2 5 2 4" xfId="3063"/>
    <cellStyle name="LocalFormat 2 5 3" xfId="3064"/>
    <cellStyle name="LocalFormat 2 5 3 2" xfId="3065"/>
    <cellStyle name="LocalFormat 2 5 3 2 2" xfId="3066"/>
    <cellStyle name="LocalFormat 2 5 3 3" xfId="3067"/>
    <cellStyle name="LocalFormat 2 5 3 4" xfId="3068"/>
    <cellStyle name="LocalFormat 2 5 4" xfId="3069"/>
    <cellStyle name="LocalFormat 2 5 4 2" xfId="3070"/>
    <cellStyle name="LocalFormat 2 5 4 2 2" xfId="3071"/>
    <cellStyle name="LocalFormat 2 5 4 3" xfId="3072"/>
    <cellStyle name="LocalFormat 2 5 5" xfId="3073"/>
    <cellStyle name="LocalFormat 2 5 5 2" xfId="3074"/>
    <cellStyle name="LocalFormat 2 5 6" xfId="3075"/>
    <cellStyle name="LocalFormat 3" xfId="3076"/>
    <cellStyle name="LocalFormat 3 2" xfId="3077"/>
    <cellStyle name="LocalFormat 3 2 2" xfId="3078"/>
    <cellStyle name="LocalFormat 3 2 2 2" xfId="3079"/>
    <cellStyle name="LocalFormat 3 2 2 2 2" xfId="3080"/>
    <cellStyle name="LocalFormat 3 2 2 2 2 2" xfId="3081"/>
    <cellStyle name="LocalFormat 3 2 2 2 3" xfId="3082"/>
    <cellStyle name="LocalFormat 3 2 2 3" xfId="3083"/>
    <cellStyle name="LocalFormat 3 2 2 3 2" xfId="3084"/>
    <cellStyle name="LocalFormat 3 2 2 4" xfId="3085"/>
    <cellStyle name="LocalFormat 3 2 3" xfId="3086"/>
    <cellStyle name="LocalFormat 3 2 3 2" xfId="3087"/>
    <cellStyle name="LocalFormat 3 2 3 2 2" xfId="3088"/>
    <cellStyle name="LocalFormat 3 2 3 3" xfId="3089"/>
    <cellStyle name="LocalFormat 3 2 3 4" xfId="3090"/>
    <cellStyle name="LocalFormat 3 2 4" xfId="3091"/>
    <cellStyle name="LocalFormat 3 2 4 2" xfId="3092"/>
    <cellStyle name="LocalFormat 3 2 4 2 2" xfId="3093"/>
    <cellStyle name="LocalFormat 3 2 4 3" xfId="3094"/>
    <cellStyle name="LocalFormat 3 2 5" xfId="3095"/>
    <cellStyle name="LocalFormat 3 3" xfId="3096"/>
    <cellStyle name="LocalFormat 3 3 2" xfId="3097"/>
    <cellStyle name="LocalFormat 3 3 2 2" xfId="3098"/>
    <cellStyle name="LocalFormat 3 3 2 2 2" xfId="3099"/>
    <cellStyle name="LocalFormat 3 3 2 2 2 2" xfId="3100"/>
    <cellStyle name="LocalFormat 3 3 2 2 3" xfId="3101"/>
    <cellStyle name="LocalFormat 3 3 2 3" xfId="3102"/>
    <cellStyle name="LocalFormat 3 3 2 3 2" xfId="3103"/>
    <cellStyle name="LocalFormat 3 3 2 4" xfId="3104"/>
    <cellStyle name="LocalFormat 3 3 3" xfId="3105"/>
    <cellStyle name="LocalFormat 3 3 3 2" xfId="3106"/>
    <cellStyle name="LocalFormat 3 3 3 2 2" xfId="3107"/>
    <cellStyle name="LocalFormat 3 3 3 3" xfId="3108"/>
    <cellStyle name="LocalFormat 3 3 3 4" xfId="3109"/>
    <cellStyle name="LocalFormat 3 3 4" xfId="3110"/>
    <cellStyle name="LocalFormat 3 3 4 2" xfId="3111"/>
    <cellStyle name="LocalFormat 3 3 4 2 2" xfId="3112"/>
    <cellStyle name="LocalFormat 3 3 4 3" xfId="3113"/>
    <cellStyle name="LocalFormat 3 3 5" xfId="3114"/>
    <cellStyle name="LocalFormat 3 3 5 2" xfId="3115"/>
    <cellStyle name="LocalFormat 3 3 6" xfId="3116"/>
    <cellStyle name="LocalFormat 3 4" xfId="3117"/>
    <cellStyle name="LocalFormat 3 4 2" xfId="3118"/>
    <cellStyle name="LocalFormat 3 4 2 2" xfId="3119"/>
    <cellStyle name="LocalFormat 3 4 2 2 2" xfId="3120"/>
    <cellStyle name="LocalFormat 3 4 2 2 2 2" xfId="3121"/>
    <cellStyle name="LocalFormat 3 4 2 2 3" xfId="3122"/>
    <cellStyle name="LocalFormat 3 4 2 3" xfId="3123"/>
    <cellStyle name="LocalFormat 3 4 2 3 2" xfId="3124"/>
    <cellStyle name="LocalFormat 3 4 2 4" xfId="3125"/>
    <cellStyle name="LocalFormat 3 4 3" xfId="3126"/>
    <cellStyle name="LocalFormat 3 4 3 2" xfId="3127"/>
    <cellStyle name="LocalFormat 3 4 3 2 2" xfId="3128"/>
    <cellStyle name="LocalFormat 3 4 3 3" xfId="3129"/>
    <cellStyle name="LocalFormat 3 4 3 4" xfId="3130"/>
    <cellStyle name="LocalFormat 3 4 4" xfId="3131"/>
    <cellStyle name="LocalFormat 3 4 4 2" xfId="3132"/>
    <cellStyle name="LocalFormat 3 4 4 2 2" xfId="3133"/>
    <cellStyle name="LocalFormat 3 4 4 3" xfId="3134"/>
    <cellStyle name="LocalFormat 3 4 5" xfId="3135"/>
    <cellStyle name="LocalFormat 3 4 5 2" xfId="3136"/>
    <cellStyle name="LocalFormat 3 4 6" xfId="3137"/>
    <cellStyle name="LocalFormat 3 5" xfId="3138"/>
    <cellStyle name="LocalFormat 3 5 2" xfId="3139"/>
    <cellStyle name="LocalFormat 4" xfId="3140"/>
    <cellStyle name="LocalFormat 4 2" xfId="3141"/>
    <cellStyle name="LocalFormat 4 2 2" xfId="3142"/>
    <cellStyle name="LocalFormat 4 2 2 2" xfId="3143"/>
    <cellStyle name="LocalFormat 4 2 2 2 2" xfId="3144"/>
    <cellStyle name="LocalFormat 4 2 2 2 2 2" xfId="3145"/>
    <cellStyle name="LocalFormat 4 2 2 2 3" xfId="3146"/>
    <cellStyle name="LocalFormat 4 2 2 3" xfId="3147"/>
    <cellStyle name="LocalFormat 4 2 2 3 2" xfId="3148"/>
    <cellStyle name="LocalFormat 4 2 2 4" xfId="3149"/>
    <cellStyle name="LocalFormat 4 2 3" xfId="3150"/>
    <cellStyle name="LocalFormat 4 2 3 2" xfId="3151"/>
    <cellStyle name="LocalFormat 4 2 3 2 2" xfId="3152"/>
    <cellStyle name="LocalFormat 4 2 3 3" xfId="3153"/>
    <cellStyle name="LocalFormat 4 2 3 4" xfId="3154"/>
    <cellStyle name="LocalFormat 4 2 4" xfId="3155"/>
    <cellStyle name="LocalFormat 4 2 4 2" xfId="3156"/>
    <cellStyle name="LocalFormat 4 2 4 2 2" xfId="3157"/>
    <cellStyle name="LocalFormat 4 2 4 3" xfId="3158"/>
    <cellStyle name="LocalFormat 4 2 5" xfId="3159"/>
    <cellStyle name="LocalFormat 4 2 5 2" xfId="3160"/>
    <cellStyle name="LocalFormat 4 2 6" xfId="3161"/>
    <cellStyle name="LocalFormat 4 3" xfId="3162"/>
    <cellStyle name="LocalFormat 4 3 2" xfId="3163"/>
    <cellStyle name="LocalFormat 4 3 2 2" xfId="3164"/>
    <cellStyle name="LocalFormat 4 3 2 2 2" xfId="3165"/>
    <cellStyle name="LocalFormat 4 3 2 2 2 2" xfId="3166"/>
    <cellStyle name="LocalFormat 4 3 2 2 3" xfId="3167"/>
    <cellStyle name="LocalFormat 4 3 2 3" xfId="3168"/>
    <cellStyle name="LocalFormat 4 3 2 3 2" xfId="3169"/>
    <cellStyle name="LocalFormat 4 3 2 4" xfId="3170"/>
    <cellStyle name="LocalFormat 4 3 3" xfId="3171"/>
    <cellStyle name="LocalFormat 4 3 3 2" xfId="3172"/>
    <cellStyle name="LocalFormat 4 3 3 2 2" xfId="3173"/>
    <cellStyle name="LocalFormat 4 3 3 3" xfId="3174"/>
    <cellStyle name="LocalFormat 4 3 3 4" xfId="3175"/>
    <cellStyle name="LocalFormat 4 3 4" xfId="3176"/>
    <cellStyle name="LocalFormat 4 3 4 2" xfId="3177"/>
    <cellStyle name="LocalFormat 4 3 4 2 2" xfId="3178"/>
    <cellStyle name="LocalFormat 4 3 4 3" xfId="3179"/>
    <cellStyle name="LocalFormat 4 3 5" xfId="3180"/>
    <cellStyle name="LocalFormat 4 3 5 2" xfId="3181"/>
    <cellStyle name="LocalFormat 4 3 6" xfId="3182"/>
    <cellStyle name="LocalFormat 4 4" xfId="3183"/>
    <cellStyle name="LocalFormat 4 4 2" xfId="3184"/>
    <cellStyle name="LocalFormat 4 4 2 2" xfId="3185"/>
    <cellStyle name="LocalFormat 4 4 2 2 2" xfId="3186"/>
    <cellStyle name="LocalFormat 4 4 2 3" xfId="3187"/>
    <cellStyle name="LocalFormat 4 4 3" xfId="3188"/>
    <cellStyle name="LocalFormat 4 4 3 2" xfId="3189"/>
    <cellStyle name="LocalFormat 4 4 4" xfId="3190"/>
    <cellStyle name="LocalFormat 4 5" xfId="3191"/>
    <cellStyle name="LocalFormat 4 5 2" xfId="3192"/>
    <cellStyle name="LocalFormat 4 5 2 2" xfId="3193"/>
    <cellStyle name="LocalFormat 4 5 3" xfId="3194"/>
    <cellStyle name="LocalFormat 4 5 4" xfId="3195"/>
    <cellStyle name="LocalFormat 4 6" xfId="3196"/>
    <cellStyle name="LocalFormat 4 6 2" xfId="3197"/>
    <cellStyle name="LocalFormat 4 6 2 2" xfId="3198"/>
    <cellStyle name="LocalFormat 4 6 3" xfId="3199"/>
    <cellStyle name="LocalFormat 4 7" xfId="3200"/>
    <cellStyle name="LocalFormat 5" xfId="3201"/>
    <cellStyle name="LocalFormat 5 2" xfId="3202"/>
    <cellStyle name="LocalFormat 5 2 2" xfId="3203"/>
    <cellStyle name="LocalFormat 5 2 2 2" xfId="3204"/>
    <cellStyle name="LocalFormat 5 2 2 2 2" xfId="3205"/>
    <cellStyle name="LocalFormat 5 2 2 3" xfId="3206"/>
    <cellStyle name="LocalFormat 5 2 3" xfId="3207"/>
    <cellStyle name="LocalFormat 5 2 3 2" xfId="3208"/>
    <cellStyle name="LocalFormat 5 2 4" xfId="3209"/>
    <cellStyle name="LocalFormat 5 3" xfId="3210"/>
    <cellStyle name="LocalFormat 5 3 2" xfId="3211"/>
    <cellStyle name="LocalFormat 5 3 2 2" xfId="3212"/>
    <cellStyle name="LocalFormat 5 3 3" xfId="3213"/>
    <cellStyle name="LocalFormat 5 3 4" xfId="3214"/>
    <cellStyle name="LocalFormat 5 4" xfId="3215"/>
    <cellStyle name="LocalFormat 5 4 2" xfId="3216"/>
    <cellStyle name="LocalFormat 5 4 2 2" xfId="3217"/>
    <cellStyle name="LocalFormat 5 4 3" xfId="3218"/>
    <cellStyle name="LocalFormat 5 5" xfId="3219"/>
    <cellStyle name="Macro Header" xfId="3220"/>
    <cellStyle name="Macro Text" xfId="3221"/>
    <cellStyle name="MacroCode" xfId="3222"/>
    <cellStyle name="Millares [0]_2AV_M_M " xfId="3223"/>
    <cellStyle name="Millares_2AV_M_M " xfId="3224"/>
    <cellStyle name="Milliers [0]_Open&amp;Close" xfId="3225"/>
    <cellStyle name="Milliers_Open&amp;Close" xfId="3226"/>
    <cellStyle name="Mon?taire [0]_Open&amp;Close" xfId="3227"/>
    <cellStyle name="Mon?taire_Open&amp;Close" xfId="3228"/>
    <cellStyle name="Moneda [0]_2AV_M_M " xfId="3229"/>
    <cellStyle name="Moneda_2AV_M_M " xfId="3230"/>
    <cellStyle name="Monétaire [0]_Open&amp;Close" xfId="3231"/>
    <cellStyle name="Monétaire_Open&amp;Close" xfId="3232"/>
    <cellStyle name="Neutral 2" xfId="3233"/>
    <cellStyle name="Neutral 2 2" xfId="3234"/>
    <cellStyle name="Neutral 3" xfId="3235"/>
    <cellStyle name="Neutral 4" xfId="3236"/>
    <cellStyle name="Normal" xfId="0" builtinId="0"/>
    <cellStyle name="Normal - Style1" xfId="3237"/>
    <cellStyle name="Normal 10" xfId="3238"/>
    <cellStyle name="Normal 10 2" xfId="3239"/>
    <cellStyle name="Normal 10 2 2" xfId="3240"/>
    <cellStyle name="Normal 10 2 2 2" xfId="3241"/>
    <cellStyle name="Normal 10 2 2 2 2" xfId="3242"/>
    <cellStyle name="Normal 10 2 2 3" xfId="3243"/>
    <cellStyle name="Normal 10 2 3" xfId="3244"/>
    <cellStyle name="Normal 10 2 3 2" xfId="3245"/>
    <cellStyle name="Normal 10 2 4" xfId="3246"/>
    <cellStyle name="Normal 10 3" xfId="3247"/>
    <cellStyle name="Normal 10 3 2" xfId="3248"/>
    <cellStyle name="Normal 10 3 2 2" xfId="3249"/>
    <cellStyle name="Normal 10 3 2 2 2" xfId="3250"/>
    <cellStyle name="Normal 10 3 2 3" xfId="3251"/>
    <cellStyle name="Normal 10 3 3" xfId="3252"/>
    <cellStyle name="Normal 10 3 3 2" xfId="3253"/>
    <cellStyle name="Normal 10 3 4" xfId="3254"/>
    <cellStyle name="Normal 10 4" xfId="3255"/>
    <cellStyle name="Normal 10 4 2" xfId="3256"/>
    <cellStyle name="Normal 10 4 2 2" xfId="3257"/>
    <cellStyle name="Normal 10 4 3" xfId="3258"/>
    <cellStyle name="Normal 10 5" xfId="3259"/>
    <cellStyle name="Normal 10 5 2" xfId="3260"/>
    <cellStyle name="Normal 10 6" xfId="3261"/>
    <cellStyle name="Normal 11" xfId="3262"/>
    <cellStyle name="Normal 11 2" xfId="3263"/>
    <cellStyle name="Normal 11 2 2" xfId="3264"/>
    <cellStyle name="Normal 12" xfId="3265"/>
    <cellStyle name="Normal 12 2" xfId="3266"/>
    <cellStyle name="Normal 12 2 2" xfId="3267"/>
    <cellStyle name="Normal 13" xfId="3268"/>
    <cellStyle name="Normal 13 2" xfId="3269"/>
    <cellStyle name="Normal 13 2 2" xfId="3270"/>
    <cellStyle name="Normal 13 3" xfId="3271"/>
    <cellStyle name="Normal 13 4" xfId="3272"/>
    <cellStyle name="Normal 14" xfId="3273"/>
    <cellStyle name="Normal 14 2" xfId="3274"/>
    <cellStyle name="Normal 14 2 2" xfId="3275"/>
    <cellStyle name="Normal 14 3" xfId="3276"/>
    <cellStyle name="Normal 14 4" xfId="3277"/>
    <cellStyle name="Normal 15" xfId="3278"/>
    <cellStyle name="Normal 15 2" xfId="3279"/>
    <cellStyle name="Normal 15 2 2" xfId="3280"/>
    <cellStyle name="Normal 15 3" xfId="3281"/>
    <cellStyle name="Normal 15 4" xfId="3282"/>
    <cellStyle name="Normal 16" xfId="3283"/>
    <cellStyle name="Normal 16 2" xfId="3284"/>
    <cellStyle name="Normal 17" xfId="3285"/>
    <cellStyle name="Normal 17 2" xfId="3286"/>
    <cellStyle name="Normal 18" xfId="3287"/>
    <cellStyle name="Normal 18 2" xfId="3288"/>
    <cellStyle name="Normal 19" xfId="3289"/>
    <cellStyle name="Normal 19 2" xfId="3290"/>
    <cellStyle name="Normal 2" xfId="3291"/>
    <cellStyle name="Normal 2 2" xfId="3292"/>
    <cellStyle name="Normal 2 3" xfId="3293"/>
    <cellStyle name="Normal 20" xfId="3294"/>
    <cellStyle name="Normal 20 2" xfId="3295"/>
    <cellStyle name="Normal 21" xfId="3296"/>
    <cellStyle name="Normal 21 2" xfId="3297"/>
    <cellStyle name="Normal 22" xfId="3298"/>
    <cellStyle name="Normal 22 2" xfId="3299"/>
    <cellStyle name="Normal 22 2 2" xfId="3300"/>
    <cellStyle name="Normal 22 3" xfId="3301"/>
    <cellStyle name="Normal 22 4" xfId="3302"/>
    <cellStyle name="Normal 23" xfId="3303"/>
    <cellStyle name="Normal 23 2" xfId="3304"/>
    <cellStyle name="Normal 24" xfId="3305"/>
    <cellStyle name="Normal 24 2" xfId="3306"/>
    <cellStyle name="Normal 25" xfId="3307"/>
    <cellStyle name="Normal 25 2" xfId="3308"/>
    <cellStyle name="Normal 25 2 2" xfId="3309"/>
    <cellStyle name="Normal 25 3" xfId="3310"/>
    <cellStyle name="Normal 26" xfId="3311"/>
    <cellStyle name="Normal 26 2" xfId="3312"/>
    <cellStyle name="Normal 26 2 2" xfId="3313"/>
    <cellStyle name="Normal 26 3" xfId="3314"/>
    <cellStyle name="Normal 27" xfId="3315"/>
    <cellStyle name="Normal 27 2" xfId="3316"/>
    <cellStyle name="Normal 28" xfId="3317"/>
    <cellStyle name="Normal 28 2" xfId="3318"/>
    <cellStyle name="Normal 29" xfId="3319"/>
    <cellStyle name="Normal 29 2" xfId="3320"/>
    <cellStyle name="Normal 3" xfId="3321"/>
    <cellStyle name="Normal 3 2" xfId="3322"/>
    <cellStyle name="Normal 3 3" xfId="3323"/>
    <cellStyle name="Normal 3 3 2" xfId="3324"/>
    <cellStyle name="Normal 3 3 2 2" xfId="3325"/>
    <cellStyle name="Normal 3 3 2 2 2" xfId="3326"/>
    <cellStyle name="Normal 3 3 2 2 2 2" xfId="3327"/>
    <cellStyle name="Normal 3 3 2 2 3" xfId="3328"/>
    <cellStyle name="Normal 3 3 2 3" xfId="3329"/>
    <cellStyle name="Normal 3 3 2 3 2" xfId="3330"/>
    <cellStyle name="Normal 3 3 2 4" xfId="3331"/>
    <cellStyle name="Normal 3 3 3" xfId="3332"/>
    <cellStyle name="Normal 3 3 3 2" xfId="3333"/>
    <cellStyle name="Normal 3 3 3 2 2" xfId="3334"/>
    <cellStyle name="Normal 3 3 3 2 2 2" xfId="3335"/>
    <cellStyle name="Normal 3 3 3 2 3" xfId="3336"/>
    <cellStyle name="Normal 3 3 3 3" xfId="3337"/>
    <cellStyle name="Normal 3 3 3 3 2" xfId="3338"/>
    <cellStyle name="Normal 3 3 3 4" xfId="3339"/>
    <cellStyle name="Normal 3 3 4" xfId="3340"/>
    <cellStyle name="Normal 3 3 4 2" xfId="3341"/>
    <cellStyle name="Normal 3 3 4 2 2" xfId="3342"/>
    <cellStyle name="Normal 3 3 4 3" xfId="3343"/>
    <cellStyle name="Normal 3 3 5" xfId="3344"/>
    <cellStyle name="Normal 3 3 5 2" xfId="3345"/>
    <cellStyle name="Normal 3 3 6" xfId="3346"/>
    <cellStyle name="Normal 3 4" xfId="3347"/>
    <cellStyle name="Normal 3 4 2" xfId="3348"/>
    <cellStyle name="Normal 3 4 2 2" xfId="3349"/>
    <cellStyle name="Normal 3 4 2 2 2" xfId="3350"/>
    <cellStyle name="Normal 3 4 2 2 2 2" xfId="3351"/>
    <cellStyle name="Normal 3 4 2 2 3" xfId="3352"/>
    <cellStyle name="Normal 3 4 2 3" xfId="3353"/>
    <cellStyle name="Normal 3 4 2 3 2" xfId="3354"/>
    <cellStyle name="Normal 3 4 2 4" xfId="3355"/>
    <cellStyle name="Normal 3 4 3" xfId="3356"/>
    <cellStyle name="Normal 3 4 3 2" xfId="3357"/>
    <cellStyle name="Normal 3 4 3 2 2" xfId="3358"/>
    <cellStyle name="Normal 3 4 3 2 2 2" xfId="3359"/>
    <cellStyle name="Normal 3 4 3 2 3" xfId="3360"/>
    <cellStyle name="Normal 3 4 3 3" xfId="3361"/>
    <cellStyle name="Normal 3 4 3 3 2" xfId="3362"/>
    <cellStyle name="Normal 3 4 3 4" xfId="3363"/>
    <cellStyle name="Normal 3 4 4" xfId="3364"/>
    <cellStyle name="Normal 3 4 4 2" xfId="3365"/>
    <cellStyle name="Normal 3 4 4 2 2" xfId="3366"/>
    <cellStyle name="Normal 3 4 4 3" xfId="3367"/>
    <cellStyle name="Normal 3 4 5" xfId="3368"/>
    <cellStyle name="Normal 3 4 5 2" xfId="3369"/>
    <cellStyle name="Normal 3 4 6" xfId="3370"/>
    <cellStyle name="Normal 3 5" xfId="3371"/>
    <cellStyle name="Normal 30" xfId="3372"/>
    <cellStyle name="Normal 30 2" xfId="3373"/>
    <cellStyle name="Normal 30 2 2" xfId="3374"/>
    <cellStyle name="Normal 30 3" xfId="3375"/>
    <cellStyle name="Normal 31" xfId="3376"/>
    <cellStyle name="Normal 31 2" xfId="3377"/>
    <cellStyle name="Normal 32" xfId="3378"/>
    <cellStyle name="Normal 32 2" xfId="3379"/>
    <cellStyle name="Normal 33" xfId="3380"/>
    <cellStyle name="Normal 33 2" xfId="3381"/>
    <cellStyle name="Normal 34" xfId="3382"/>
    <cellStyle name="Normal 34 2" xfId="3383"/>
    <cellStyle name="Normal 35" xfId="3384"/>
    <cellStyle name="Normal 35 2" xfId="3385"/>
    <cellStyle name="Normal 36" xfId="3386"/>
    <cellStyle name="Normal 36 2" xfId="3387"/>
    <cellStyle name="Normal 37" xfId="3388"/>
    <cellStyle name="Normal 37 2" xfId="3389"/>
    <cellStyle name="Normal 38" xfId="3390"/>
    <cellStyle name="Normal 38 2" xfId="3391"/>
    <cellStyle name="Normal 39" xfId="3392"/>
    <cellStyle name="Normal 39 2" xfId="3393"/>
    <cellStyle name="Normal 4" xfId="3394"/>
    <cellStyle name="Normal 4 2" xfId="3395"/>
    <cellStyle name="Normal 4 3" xfId="3396"/>
    <cellStyle name="Normal 40" xfId="3397"/>
    <cellStyle name="Normal 40 2" xfId="3398"/>
    <cellStyle name="Normal 41" xfId="3399"/>
    <cellStyle name="Normal 41 2" xfId="3400"/>
    <cellStyle name="Normal 41 2 2" xfId="3401"/>
    <cellStyle name="Normal 41 3" xfId="3402"/>
    <cellStyle name="Normal 42" xfId="3403"/>
    <cellStyle name="Normal 42 2" xfId="3404"/>
    <cellStyle name="Normal 42 2 2" xfId="3405"/>
    <cellStyle name="Normal 42 3" xfId="3406"/>
    <cellStyle name="Normal 43" xfId="3407"/>
    <cellStyle name="Normal 43 2" xfId="3408"/>
    <cellStyle name="Normal 44" xfId="3409"/>
    <cellStyle name="Normal 44 2" xfId="3410"/>
    <cellStyle name="Normal 45" xfId="3411"/>
    <cellStyle name="Normal 45 2" xfId="3412"/>
    <cellStyle name="Normal 46" xfId="3413"/>
    <cellStyle name="Normal 47" xfId="3414"/>
    <cellStyle name="Normal 48" xfId="3415"/>
    <cellStyle name="Normal 49" xfId="3416"/>
    <cellStyle name="Normal 49 2" xfId="3417"/>
    <cellStyle name="Normal 5" xfId="3418"/>
    <cellStyle name="Normal 5 2" xfId="3419"/>
    <cellStyle name="Normal 5 3" xfId="3420"/>
    <cellStyle name="Normal 50" xfId="3421"/>
    <cellStyle name="Normal 50 2" xfId="3422"/>
    <cellStyle name="Normal 51" xfId="3423"/>
    <cellStyle name="Normal 51 2" xfId="3424"/>
    <cellStyle name="Normal 52" xfId="3425"/>
    <cellStyle name="Normal 52 2" xfId="3426"/>
    <cellStyle name="Normal 53" xfId="3427"/>
    <cellStyle name="Normal 53 2" xfId="3428"/>
    <cellStyle name="Normal 54" xfId="3429"/>
    <cellStyle name="Normal 54 2" xfId="3430"/>
    <cellStyle name="Normal 55" xfId="3431"/>
    <cellStyle name="Normal 55 2" xfId="3432"/>
    <cellStyle name="Normal 56" xfId="3433"/>
    <cellStyle name="Normal 56 2" xfId="3434"/>
    <cellStyle name="Normal 57" xfId="3435"/>
    <cellStyle name="Normal 57 2" xfId="3436"/>
    <cellStyle name="Normal 58" xfId="3437"/>
    <cellStyle name="Normal 59" xfId="3438"/>
    <cellStyle name="Normal 6" xfId="3439"/>
    <cellStyle name="Normal 60" xfId="3440"/>
    <cellStyle name="Normal 61" xfId="3441"/>
    <cellStyle name="Normal 62" xfId="3442"/>
    <cellStyle name="Normal 63" xfId="3443"/>
    <cellStyle name="Normal 64" xfId="3444"/>
    <cellStyle name="Normal 65" xfId="3445"/>
    <cellStyle name="Normal 66" xfId="3446"/>
    <cellStyle name="Normal 67" xfId="3447"/>
    <cellStyle name="Normal 68" xfId="3448"/>
    <cellStyle name="Normal 7" xfId="3449"/>
    <cellStyle name="Normal 8" xfId="3450"/>
    <cellStyle name="Normal 9" xfId="3451"/>
    <cellStyle name="Normal 9 2" xfId="3452"/>
    <cellStyle name="Normal 9 2 2" xfId="3453"/>
    <cellStyle name="Normal 9 2 2 2" xfId="3454"/>
    <cellStyle name="Normal 9 2 2 2 2" xfId="3455"/>
    <cellStyle name="Normal 9 2 2 3" xfId="3456"/>
    <cellStyle name="Normal 9 2 3" xfId="3457"/>
    <cellStyle name="Normal 9 2 3 2" xfId="3458"/>
    <cellStyle name="Normal 9 2 4" xfId="3459"/>
    <cellStyle name="Normal 9 3" xfId="3460"/>
    <cellStyle name="Normal 9 3 2" xfId="3461"/>
    <cellStyle name="Normal 9 3 2 2" xfId="3462"/>
    <cellStyle name="Normal 9 3 2 2 2" xfId="3463"/>
    <cellStyle name="Normal 9 3 2 3" xfId="3464"/>
    <cellStyle name="Normal 9 3 3" xfId="3465"/>
    <cellStyle name="Normal 9 3 3 2" xfId="3466"/>
    <cellStyle name="Normal 9 3 4" xfId="3467"/>
    <cellStyle name="Normal 9 4" xfId="3468"/>
    <cellStyle name="Normal 9 4 2" xfId="3469"/>
    <cellStyle name="Normal 9 4 2 2" xfId="3470"/>
    <cellStyle name="Normal 9 4 3" xfId="3471"/>
    <cellStyle name="Normal 9 5" xfId="3472"/>
    <cellStyle name="Normal 9 5 2" xfId="3473"/>
    <cellStyle name="Normal 9 6" xfId="3474"/>
    <cellStyle name="Note 2" xfId="3475"/>
    <cellStyle name="Note 2 2" xfId="3476"/>
    <cellStyle name="Note 2 2 2" xfId="3477"/>
    <cellStyle name="Note 2 2 2 2" xfId="3478"/>
    <cellStyle name="Note 2 2 2 2 2" xfId="3479"/>
    <cellStyle name="Note 2 2 2 2 2 2" xfId="3480"/>
    <cellStyle name="Note 2 2 2 2 2 2 2" xfId="3481"/>
    <cellStyle name="Note 2 2 2 2 2 2 2 2" xfId="3482"/>
    <cellStyle name="Note 2 2 2 2 2 2 2 2 2" xfId="3483"/>
    <cellStyle name="Note 2 2 2 2 2 2 2 3" xfId="3484"/>
    <cellStyle name="Note 2 2 2 2 2 2 3" xfId="3485"/>
    <cellStyle name="Note 2 2 2 2 2 2 3 2" xfId="3486"/>
    <cellStyle name="Note 2 2 2 2 2 2 4" xfId="3487"/>
    <cellStyle name="Note 2 2 2 2 2 3" xfId="3488"/>
    <cellStyle name="Note 2 2 2 2 2 3 2" xfId="3489"/>
    <cellStyle name="Note 2 2 2 2 2 3 2 2" xfId="3490"/>
    <cellStyle name="Note 2 2 2 2 2 3 3" xfId="3491"/>
    <cellStyle name="Note 2 2 2 2 2 3 4" xfId="3492"/>
    <cellStyle name="Note 2 2 2 2 2 4" xfId="3493"/>
    <cellStyle name="Note 2 2 2 2 2 4 2" xfId="3494"/>
    <cellStyle name="Note 2 2 2 2 2 4 2 2" xfId="3495"/>
    <cellStyle name="Note 2 2 2 2 2 4 3" xfId="3496"/>
    <cellStyle name="Note 2 2 2 2 2 5" xfId="3497"/>
    <cellStyle name="Note 2 2 2 2 3" xfId="3498"/>
    <cellStyle name="Note 2 2 2 2 3 2" xfId="3499"/>
    <cellStyle name="Note 2 2 2 2 3 2 2" xfId="3500"/>
    <cellStyle name="Note 2 2 2 2 3 2 2 2" xfId="3501"/>
    <cellStyle name="Note 2 2 2 2 3 2 2 2 2" xfId="3502"/>
    <cellStyle name="Note 2 2 2 2 3 2 2 3" xfId="3503"/>
    <cellStyle name="Note 2 2 2 2 3 2 3" xfId="3504"/>
    <cellStyle name="Note 2 2 2 2 3 2 3 2" xfId="3505"/>
    <cellStyle name="Note 2 2 2 2 3 2 4" xfId="3506"/>
    <cellStyle name="Note 2 2 2 2 3 3" xfId="3507"/>
    <cellStyle name="Note 2 2 2 2 3 3 2" xfId="3508"/>
    <cellStyle name="Note 2 2 2 2 3 3 2 2" xfId="3509"/>
    <cellStyle name="Note 2 2 2 2 3 3 3" xfId="3510"/>
    <cellStyle name="Note 2 2 2 2 3 3 4" xfId="3511"/>
    <cellStyle name="Note 2 2 2 2 3 4" xfId="3512"/>
    <cellStyle name="Note 2 2 2 2 3 4 2" xfId="3513"/>
    <cellStyle name="Note 2 2 2 2 3 4 2 2" xfId="3514"/>
    <cellStyle name="Note 2 2 2 2 3 4 3" xfId="3515"/>
    <cellStyle name="Note 2 2 2 2 3 5" xfId="3516"/>
    <cellStyle name="Note 2 2 2 2 3 5 2" xfId="3517"/>
    <cellStyle name="Note 2 2 2 2 3 6" xfId="3518"/>
    <cellStyle name="Note 2 2 2 2 4" xfId="3519"/>
    <cellStyle name="Note 2 2 2 2 4 2" xfId="3520"/>
    <cellStyle name="Note 2 2 2 2 4 2 2" xfId="3521"/>
    <cellStyle name="Note 2 2 2 2 4 2 2 2" xfId="3522"/>
    <cellStyle name="Note 2 2 2 2 4 2 2 2 2" xfId="3523"/>
    <cellStyle name="Note 2 2 2 2 4 2 2 3" xfId="3524"/>
    <cellStyle name="Note 2 2 2 2 4 2 3" xfId="3525"/>
    <cellStyle name="Note 2 2 2 2 4 2 3 2" xfId="3526"/>
    <cellStyle name="Note 2 2 2 2 4 2 4" xfId="3527"/>
    <cellStyle name="Note 2 2 2 2 4 3" xfId="3528"/>
    <cellStyle name="Note 2 2 2 2 4 3 2" xfId="3529"/>
    <cellStyle name="Note 2 2 2 2 4 3 2 2" xfId="3530"/>
    <cellStyle name="Note 2 2 2 2 4 3 3" xfId="3531"/>
    <cellStyle name="Note 2 2 2 2 4 3 4" xfId="3532"/>
    <cellStyle name="Note 2 2 2 2 4 4" xfId="3533"/>
    <cellStyle name="Note 2 2 2 2 4 4 2" xfId="3534"/>
    <cellStyle name="Note 2 2 2 2 4 4 2 2" xfId="3535"/>
    <cellStyle name="Note 2 2 2 2 4 4 3" xfId="3536"/>
    <cellStyle name="Note 2 2 2 2 4 5" xfId="3537"/>
    <cellStyle name="Note 2 2 2 2 4 5 2" xfId="3538"/>
    <cellStyle name="Note 2 2 2 2 4 6" xfId="3539"/>
    <cellStyle name="Note 2 2 2 2 5" xfId="3540"/>
    <cellStyle name="Note 2 2 2 2 5 2" xfId="3541"/>
    <cellStyle name="Note 2 2 2 3" xfId="3542"/>
    <cellStyle name="Note 2 2 2 3 2" xfId="3543"/>
    <cellStyle name="Note 2 2 2 3 2 2" xfId="3544"/>
    <cellStyle name="Note 2 2 2 3 2 2 2" xfId="3545"/>
    <cellStyle name="Note 2 2 2 3 2 2 2 2" xfId="3546"/>
    <cellStyle name="Note 2 2 2 3 2 2 3" xfId="3547"/>
    <cellStyle name="Note 2 2 2 3 2 3" xfId="3548"/>
    <cellStyle name="Note 2 2 2 3 2 3 2" xfId="3549"/>
    <cellStyle name="Note 2 2 2 3 2 4" xfId="3550"/>
    <cellStyle name="Note 2 2 2 3 3" xfId="3551"/>
    <cellStyle name="Note 2 2 2 3 3 2" xfId="3552"/>
    <cellStyle name="Note 2 2 2 3 3 2 2" xfId="3553"/>
    <cellStyle name="Note 2 2 2 3 3 3" xfId="3554"/>
    <cellStyle name="Note 2 2 2 3 3 4" xfId="3555"/>
    <cellStyle name="Note 2 2 2 3 4" xfId="3556"/>
    <cellStyle name="Note 2 2 2 3 4 2" xfId="3557"/>
    <cellStyle name="Note 2 2 2 3 4 2 2" xfId="3558"/>
    <cellStyle name="Note 2 2 2 3 4 3" xfId="3559"/>
    <cellStyle name="Note 2 2 2 3 5" xfId="3560"/>
    <cellStyle name="Note 2 2 2 4" xfId="3561"/>
    <cellStyle name="Note 2 2 2 4 2" xfId="3562"/>
    <cellStyle name="Note 2 2 2 4 2 2" xfId="3563"/>
    <cellStyle name="Note 2 2 2 4 2 2 2" xfId="3564"/>
    <cellStyle name="Note 2 2 2 4 2 2 2 2" xfId="3565"/>
    <cellStyle name="Note 2 2 2 4 2 2 3" xfId="3566"/>
    <cellStyle name="Note 2 2 2 4 2 3" xfId="3567"/>
    <cellStyle name="Note 2 2 2 4 2 3 2" xfId="3568"/>
    <cellStyle name="Note 2 2 2 4 2 4" xfId="3569"/>
    <cellStyle name="Note 2 2 2 4 3" xfId="3570"/>
    <cellStyle name="Note 2 2 2 4 3 2" xfId="3571"/>
    <cellStyle name="Note 2 2 2 4 3 2 2" xfId="3572"/>
    <cellStyle name="Note 2 2 2 4 3 3" xfId="3573"/>
    <cellStyle name="Note 2 2 2 4 3 4" xfId="3574"/>
    <cellStyle name="Note 2 2 2 4 4" xfId="3575"/>
    <cellStyle name="Note 2 2 2 4 4 2" xfId="3576"/>
    <cellStyle name="Note 2 2 2 4 4 2 2" xfId="3577"/>
    <cellStyle name="Note 2 2 2 4 4 3" xfId="3578"/>
    <cellStyle name="Note 2 2 2 4 5" xfId="3579"/>
    <cellStyle name="Note 2 2 2 4 5 2" xfId="3580"/>
    <cellStyle name="Note 2 2 2 4 6" xfId="3581"/>
    <cellStyle name="Note 2 2 2 5" xfId="3582"/>
    <cellStyle name="Note 2 2 2 5 2" xfId="3583"/>
    <cellStyle name="Note 2 2 2 5 2 2" xfId="3584"/>
    <cellStyle name="Note 2 2 2 5 2 2 2" xfId="3585"/>
    <cellStyle name="Note 2 2 2 5 2 2 2 2" xfId="3586"/>
    <cellStyle name="Note 2 2 2 5 2 2 3" xfId="3587"/>
    <cellStyle name="Note 2 2 2 5 2 3" xfId="3588"/>
    <cellStyle name="Note 2 2 2 5 2 3 2" xfId="3589"/>
    <cellStyle name="Note 2 2 2 5 2 4" xfId="3590"/>
    <cellStyle name="Note 2 2 2 5 3" xfId="3591"/>
    <cellStyle name="Note 2 2 2 5 3 2" xfId="3592"/>
    <cellStyle name="Note 2 2 2 5 3 2 2" xfId="3593"/>
    <cellStyle name="Note 2 2 2 5 3 3" xfId="3594"/>
    <cellStyle name="Note 2 2 2 5 3 4" xfId="3595"/>
    <cellStyle name="Note 2 2 2 5 4" xfId="3596"/>
    <cellStyle name="Note 2 2 2 5 4 2" xfId="3597"/>
    <cellStyle name="Note 2 2 2 5 4 2 2" xfId="3598"/>
    <cellStyle name="Note 2 2 2 5 4 3" xfId="3599"/>
    <cellStyle name="Note 2 2 2 5 5" xfId="3600"/>
    <cellStyle name="Note 2 2 2 5 5 2" xfId="3601"/>
    <cellStyle name="Note 2 2 2 5 6" xfId="3602"/>
    <cellStyle name="Note 2 2 3" xfId="3603"/>
    <cellStyle name="Note 2 2 3 2" xfId="3604"/>
    <cellStyle name="Note 2 2 3 2 2" xfId="3605"/>
    <cellStyle name="Note 2 2 3 2 2 2" xfId="3606"/>
    <cellStyle name="Note 2 2 3 2 2 2 2" xfId="3607"/>
    <cellStyle name="Note 2 2 3 2 2 2 2 2" xfId="3608"/>
    <cellStyle name="Note 2 2 3 2 2 2 3" xfId="3609"/>
    <cellStyle name="Note 2 2 3 2 2 3" xfId="3610"/>
    <cellStyle name="Note 2 2 3 2 2 3 2" xfId="3611"/>
    <cellStyle name="Note 2 2 3 2 2 4" xfId="3612"/>
    <cellStyle name="Note 2 2 3 2 3" xfId="3613"/>
    <cellStyle name="Note 2 2 3 2 3 2" xfId="3614"/>
    <cellStyle name="Note 2 2 3 2 3 2 2" xfId="3615"/>
    <cellStyle name="Note 2 2 3 2 3 3" xfId="3616"/>
    <cellStyle name="Note 2 2 3 2 3 4" xfId="3617"/>
    <cellStyle name="Note 2 2 3 2 4" xfId="3618"/>
    <cellStyle name="Note 2 2 3 2 4 2" xfId="3619"/>
    <cellStyle name="Note 2 2 3 2 4 2 2" xfId="3620"/>
    <cellStyle name="Note 2 2 3 2 4 3" xfId="3621"/>
    <cellStyle name="Note 2 2 3 2 5" xfId="3622"/>
    <cellStyle name="Note 2 2 3 3" xfId="3623"/>
    <cellStyle name="Note 2 2 3 3 2" xfId="3624"/>
    <cellStyle name="Note 2 2 3 3 2 2" xfId="3625"/>
    <cellStyle name="Note 2 2 3 3 2 2 2" xfId="3626"/>
    <cellStyle name="Note 2 2 3 3 2 2 2 2" xfId="3627"/>
    <cellStyle name="Note 2 2 3 3 2 2 3" xfId="3628"/>
    <cellStyle name="Note 2 2 3 3 2 3" xfId="3629"/>
    <cellStyle name="Note 2 2 3 3 2 3 2" xfId="3630"/>
    <cellStyle name="Note 2 2 3 3 2 4" xfId="3631"/>
    <cellStyle name="Note 2 2 3 3 3" xfId="3632"/>
    <cellStyle name="Note 2 2 3 3 3 2" xfId="3633"/>
    <cellStyle name="Note 2 2 3 3 3 2 2" xfId="3634"/>
    <cellStyle name="Note 2 2 3 3 3 3" xfId="3635"/>
    <cellStyle name="Note 2 2 3 3 3 4" xfId="3636"/>
    <cellStyle name="Note 2 2 3 3 4" xfId="3637"/>
    <cellStyle name="Note 2 2 3 3 4 2" xfId="3638"/>
    <cellStyle name="Note 2 2 3 3 4 2 2" xfId="3639"/>
    <cellStyle name="Note 2 2 3 3 4 3" xfId="3640"/>
    <cellStyle name="Note 2 2 3 3 5" xfId="3641"/>
    <cellStyle name="Note 2 2 3 3 5 2" xfId="3642"/>
    <cellStyle name="Note 2 2 3 3 6" xfId="3643"/>
    <cellStyle name="Note 2 2 3 4" xfId="3644"/>
    <cellStyle name="Note 2 2 3 4 2" xfId="3645"/>
    <cellStyle name="Note 2 2 3 4 2 2" xfId="3646"/>
    <cellStyle name="Note 2 2 3 4 2 2 2" xfId="3647"/>
    <cellStyle name="Note 2 2 3 4 2 2 2 2" xfId="3648"/>
    <cellStyle name="Note 2 2 3 4 2 2 3" xfId="3649"/>
    <cellStyle name="Note 2 2 3 4 2 3" xfId="3650"/>
    <cellStyle name="Note 2 2 3 4 2 3 2" xfId="3651"/>
    <cellStyle name="Note 2 2 3 4 2 4" xfId="3652"/>
    <cellStyle name="Note 2 2 3 4 3" xfId="3653"/>
    <cellStyle name="Note 2 2 3 4 3 2" xfId="3654"/>
    <cellStyle name="Note 2 2 3 4 3 2 2" xfId="3655"/>
    <cellStyle name="Note 2 2 3 4 3 3" xfId="3656"/>
    <cellStyle name="Note 2 2 3 4 3 4" xfId="3657"/>
    <cellStyle name="Note 2 2 3 4 4" xfId="3658"/>
    <cellStyle name="Note 2 2 3 4 4 2" xfId="3659"/>
    <cellStyle name="Note 2 2 3 4 4 2 2" xfId="3660"/>
    <cellStyle name="Note 2 2 3 4 4 3" xfId="3661"/>
    <cellStyle name="Note 2 2 3 4 5" xfId="3662"/>
    <cellStyle name="Note 2 2 3 4 5 2" xfId="3663"/>
    <cellStyle name="Note 2 2 3 4 6" xfId="3664"/>
    <cellStyle name="Note 2 2 3 5" xfId="3665"/>
    <cellStyle name="Note 2 2 3 5 2" xfId="3666"/>
    <cellStyle name="Note 2 2 4" xfId="3667"/>
    <cellStyle name="Note 2 2 4 2" xfId="3668"/>
    <cellStyle name="Note 2 2 4 2 2" xfId="3669"/>
    <cellStyle name="Note 2 2 4 2 2 2" xfId="3670"/>
    <cellStyle name="Note 2 2 4 2 2 2 2" xfId="3671"/>
    <cellStyle name="Note 2 2 4 2 2 2 2 2" xfId="3672"/>
    <cellStyle name="Note 2 2 4 2 2 2 3" xfId="3673"/>
    <cellStyle name="Note 2 2 4 2 2 3" xfId="3674"/>
    <cellStyle name="Note 2 2 4 2 2 3 2" xfId="3675"/>
    <cellStyle name="Note 2 2 4 2 2 4" xfId="3676"/>
    <cellStyle name="Note 2 2 4 2 3" xfId="3677"/>
    <cellStyle name="Note 2 2 4 2 3 2" xfId="3678"/>
    <cellStyle name="Note 2 2 4 2 3 2 2" xfId="3679"/>
    <cellStyle name="Note 2 2 4 2 3 3" xfId="3680"/>
    <cellStyle name="Note 2 2 4 2 3 4" xfId="3681"/>
    <cellStyle name="Note 2 2 4 2 4" xfId="3682"/>
    <cellStyle name="Note 2 2 4 2 4 2" xfId="3683"/>
    <cellStyle name="Note 2 2 4 2 4 2 2" xfId="3684"/>
    <cellStyle name="Note 2 2 4 2 4 3" xfId="3685"/>
    <cellStyle name="Note 2 2 4 2 5" xfId="3686"/>
    <cellStyle name="Note 2 2 4 2 5 2" xfId="3687"/>
    <cellStyle name="Note 2 2 4 2 6" xfId="3688"/>
    <cellStyle name="Note 2 2 4 3" xfId="3689"/>
    <cellStyle name="Note 2 2 4 3 2" xfId="3690"/>
    <cellStyle name="Note 2 2 4 3 2 2" xfId="3691"/>
    <cellStyle name="Note 2 2 4 3 2 2 2" xfId="3692"/>
    <cellStyle name="Note 2 2 4 3 2 2 2 2" xfId="3693"/>
    <cellStyle name="Note 2 2 4 3 2 2 3" xfId="3694"/>
    <cellStyle name="Note 2 2 4 3 2 3" xfId="3695"/>
    <cellStyle name="Note 2 2 4 3 2 3 2" xfId="3696"/>
    <cellStyle name="Note 2 2 4 3 2 4" xfId="3697"/>
    <cellStyle name="Note 2 2 4 3 3" xfId="3698"/>
    <cellStyle name="Note 2 2 4 3 3 2" xfId="3699"/>
    <cellStyle name="Note 2 2 4 3 3 2 2" xfId="3700"/>
    <cellStyle name="Note 2 2 4 3 3 3" xfId="3701"/>
    <cellStyle name="Note 2 2 4 3 3 4" xfId="3702"/>
    <cellStyle name="Note 2 2 4 3 4" xfId="3703"/>
    <cellStyle name="Note 2 2 4 3 4 2" xfId="3704"/>
    <cellStyle name="Note 2 2 4 3 4 2 2" xfId="3705"/>
    <cellStyle name="Note 2 2 4 3 4 3" xfId="3706"/>
    <cellStyle name="Note 2 2 4 3 5" xfId="3707"/>
    <cellStyle name="Note 2 2 4 3 5 2" xfId="3708"/>
    <cellStyle name="Note 2 2 4 3 6" xfId="3709"/>
    <cellStyle name="Note 2 2 4 4" xfId="3710"/>
    <cellStyle name="Note 2 2 4 4 2" xfId="3711"/>
    <cellStyle name="Note 2 2 4 4 2 2" xfId="3712"/>
    <cellStyle name="Note 2 2 4 4 2 2 2" xfId="3713"/>
    <cellStyle name="Note 2 2 4 4 2 3" xfId="3714"/>
    <cellStyle name="Note 2 2 4 4 3" xfId="3715"/>
    <cellStyle name="Note 2 2 4 4 3 2" xfId="3716"/>
    <cellStyle name="Note 2 2 4 4 4" xfId="3717"/>
    <cellStyle name="Note 2 2 4 5" xfId="3718"/>
    <cellStyle name="Note 2 2 4 5 2" xfId="3719"/>
    <cellStyle name="Note 2 2 4 5 2 2" xfId="3720"/>
    <cellStyle name="Note 2 2 4 5 3" xfId="3721"/>
    <cellStyle name="Note 2 2 4 5 4" xfId="3722"/>
    <cellStyle name="Note 2 2 4 6" xfId="3723"/>
    <cellStyle name="Note 2 2 4 6 2" xfId="3724"/>
    <cellStyle name="Note 2 2 4 6 2 2" xfId="3725"/>
    <cellStyle name="Note 2 2 4 6 3" xfId="3726"/>
    <cellStyle name="Note 2 2 4 7" xfId="3727"/>
    <cellStyle name="Note 2 2 5" xfId="3728"/>
    <cellStyle name="Note 2 2 5 2" xfId="3729"/>
    <cellStyle name="Note 2 2 5 2 2" xfId="3730"/>
    <cellStyle name="Note 2 2 5 2 2 2" xfId="3731"/>
    <cellStyle name="Note 2 2 5 2 2 2 2" xfId="3732"/>
    <cellStyle name="Note 2 2 5 2 2 3" xfId="3733"/>
    <cellStyle name="Note 2 2 5 2 3" xfId="3734"/>
    <cellStyle name="Note 2 2 5 2 3 2" xfId="3735"/>
    <cellStyle name="Note 2 2 5 2 4" xfId="3736"/>
    <cellStyle name="Note 2 2 5 3" xfId="3737"/>
    <cellStyle name="Note 2 2 5 3 2" xfId="3738"/>
    <cellStyle name="Note 2 2 5 3 2 2" xfId="3739"/>
    <cellStyle name="Note 2 2 5 3 3" xfId="3740"/>
    <cellStyle name="Note 2 2 5 3 4" xfId="3741"/>
    <cellStyle name="Note 2 2 5 4" xfId="3742"/>
    <cellStyle name="Note 2 2 5 4 2" xfId="3743"/>
    <cellStyle name="Note 2 2 5 4 2 2" xfId="3744"/>
    <cellStyle name="Note 2 2 5 4 3" xfId="3745"/>
    <cellStyle name="Note 2 2 5 5" xfId="3746"/>
    <cellStyle name="Note 2 3" xfId="3747"/>
    <cellStyle name="Note 2 3 2" xfId="3748"/>
    <cellStyle name="Note 2 3 2 2" xfId="3749"/>
    <cellStyle name="Note 2 3 2 2 2" xfId="3750"/>
    <cellStyle name="Note 2 3 2 2 2 2" xfId="3751"/>
    <cellStyle name="Note 2 3 2 2 2 2 2" xfId="3752"/>
    <cellStyle name="Note 2 3 2 2 2 2 2 2" xfId="3753"/>
    <cellStyle name="Note 2 3 2 2 2 2 3" xfId="3754"/>
    <cellStyle name="Note 2 3 2 2 2 3" xfId="3755"/>
    <cellStyle name="Note 2 3 2 2 2 3 2" xfId="3756"/>
    <cellStyle name="Note 2 3 2 2 2 4" xfId="3757"/>
    <cellStyle name="Note 2 3 2 2 3" xfId="3758"/>
    <cellStyle name="Note 2 3 2 2 3 2" xfId="3759"/>
    <cellStyle name="Note 2 3 2 2 3 2 2" xfId="3760"/>
    <cellStyle name="Note 2 3 2 2 3 3" xfId="3761"/>
    <cellStyle name="Note 2 3 2 2 3 4" xfId="3762"/>
    <cellStyle name="Note 2 3 2 2 4" xfId="3763"/>
    <cellStyle name="Note 2 3 2 2 4 2" xfId="3764"/>
    <cellStyle name="Note 2 3 2 2 4 2 2" xfId="3765"/>
    <cellStyle name="Note 2 3 2 2 4 3" xfId="3766"/>
    <cellStyle name="Note 2 3 2 2 5" xfId="3767"/>
    <cellStyle name="Note 2 3 2 3" xfId="3768"/>
    <cellStyle name="Note 2 3 2 3 2" xfId="3769"/>
    <cellStyle name="Note 2 3 2 3 2 2" xfId="3770"/>
    <cellStyle name="Note 2 3 2 3 2 2 2" xfId="3771"/>
    <cellStyle name="Note 2 3 2 3 2 2 2 2" xfId="3772"/>
    <cellStyle name="Note 2 3 2 3 2 2 3" xfId="3773"/>
    <cellStyle name="Note 2 3 2 3 2 3" xfId="3774"/>
    <cellStyle name="Note 2 3 2 3 2 3 2" xfId="3775"/>
    <cellStyle name="Note 2 3 2 3 2 4" xfId="3776"/>
    <cellStyle name="Note 2 3 2 3 3" xfId="3777"/>
    <cellStyle name="Note 2 3 2 3 3 2" xfId="3778"/>
    <cellStyle name="Note 2 3 2 3 3 2 2" xfId="3779"/>
    <cellStyle name="Note 2 3 2 3 3 3" xfId="3780"/>
    <cellStyle name="Note 2 3 2 3 3 4" xfId="3781"/>
    <cellStyle name="Note 2 3 2 3 4" xfId="3782"/>
    <cellStyle name="Note 2 3 2 3 4 2" xfId="3783"/>
    <cellStyle name="Note 2 3 2 3 4 2 2" xfId="3784"/>
    <cellStyle name="Note 2 3 2 3 4 3" xfId="3785"/>
    <cellStyle name="Note 2 3 2 3 5" xfId="3786"/>
    <cellStyle name="Note 2 3 2 3 5 2" xfId="3787"/>
    <cellStyle name="Note 2 3 2 3 6" xfId="3788"/>
    <cellStyle name="Note 2 3 2 4" xfId="3789"/>
    <cellStyle name="Note 2 3 2 4 2" xfId="3790"/>
    <cellStyle name="Note 2 3 2 4 2 2" xfId="3791"/>
    <cellStyle name="Note 2 3 2 4 2 2 2" xfId="3792"/>
    <cellStyle name="Note 2 3 2 4 2 2 2 2" xfId="3793"/>
    <cellStyle name="Note 2 3 2 4 2 2 3" xfId="3794"/>
    <cellStyle name="Note 2 3 2 4 2 3" xfId="3795"/>
    <cellStyle name="Note 2 3 2 4 2 3 2" xfId="3796"/>
    <cellStyle name="Note 2 3 2 4 2 4" xfId="3797"/>
    <cellStyle name="Note 2 3 2 4 3" xfId="3798"/>
    <cellStyle name="Note 2 3 2 4 3 2" xfId="3799"/>
    <cellStyle name="Note 2 3 2 4 3 2 2" xfId="3800"/>
    <cellStyle name="Note 2 3 2 4 3 3" xfId="3801"/>
    <cellStyle name="Note 2 3 2 4 3 4" xfId="3802"/>
    <cellStyle name="Note 2 3 2 4 4" xfId="3803"/>
    <cellStyle name="Note 2 3 2 4 4 2" xfId="3804"/>
    <cellStyle name="Note 2 3 2 4 4 2 2" xfId="3805"/>
    <cellStyle name="Note 2 3 2 4 4 3" xfId="3806"/>
    <cellStyle name="Note 2 3 2 4 5" xfId="3807"/>
    <cellStyle name="Note 2 3 2 4 5 2" xfId="3808"/>
    <cellStyle name="Note 2 3 2 4 6" xfId="3809"/>
    <cellStyle name="Note 2 3 2 5" xfId="3810"/>
    <cellStyle name="Note 2 3 2 5 2" xfId="3811"/>
    <cellStyle name="Note 2 3 3" xfId="3812"/>
    <cellStyle name="Note 2 3 3 2" xfId="3813"/>
    <cellStyle name="Note 2 3 3 2 2" xfId="3814"/>
    <cellStyle name="Note 2 3 3 2 2 2" xfId="3815"/>
    <cellStyle name="Note 2 3 3 2 2 2 2" xfId="3816"/>
    <cellStyle name="Note 2 3 3 2 2 3" xfId="3817"/>
    <cellStyle name="Note 2 3 3 2 3" xfId="3818"/>
    <cellStyle name="Note 2 3 3 2 3 2" xfId="3819"/>
    <cellStyle name="Note 2 3 3 2 4" xfId="3820"/>
    <cellStyle name="Note 2 3 3 3" xfId="3821"/>
    <cellStyle name="Note 2 3 3 3 2" xfId="3822"/>
    <cellStyle name="Note 2 3 3 3 2 2" xfId="3823"/>
    <cellStyle name="Note 2 3 3 3 3" xfId="3824"/>
    <cellStyle name="Note 2 3 3 3 4" xfId="3825"/>
    <cellStyle name="Note 2 3 3 4" xfId="3826"/>
    <cellStyle name="Note 2 3 3 4 2" xfId="3827"/>
    <cellStyle name="Note 2 3 3 4 2 2" xfId="3828"/>
    <cellStyle name="Note 2 3 3 4 3" xfId="3829"/>
    <cellStyle name="Note 2 3 3 5" xfId="3830"/>
    <cellStyle name="Note 2 3 4" xfId="3831"/>
    <cellStyle name="Note 2 3 4 2" xfId="3832"/>
    <cellStyle name="Note 2 3 4 2 2" xfId="3833"/>
    <cellStyle name="Note 2 3 4 2 2 2" xfId="3834"/>
    <cellStyle name="Note 2 3 4 2 2 2 2" xfId="3835"/>
    <cellStyle name="Note 2 3 4 2 2 3" xfId="3836"/>
    <cellStyle name="Note 2 3 4 2 3" xfId="3837"/>
    <cellStyle name="Note 2 3 4 2 3 2" xfId="3838"/>
    <cellStyle name="Note 2 3 4 2 4" xfId="3839"/>
    <cellStyle name="Note 2 3 4 3" xfId="3840"/>
    <cellStyle name="Note 2 3 4 3 2" xfId="3841"/>
    <cellStyle name="Note 2 3 4 3 2 2" xfId="3842"/>
    <cellStyle name="Note 2 3 4 3 3" xfId="3843"/>
    <cellStyle name="Note 2 3 4 3 4" xfId="3844"/>
    <cellStyle name="Note 2 3 4 4" xfId="3845"/>
    <cellStyle name="Note 2 3 4 4 2" xfId="3846"/>
    <cellStyle name="Note 2 3 4 4 2 2" xfId="3847"/>
    <cellStyle name="Note 2 3 4 4 3" xfId="3848"/>
    <cellStyle name="Note 2 3 4 5" xfId="3849"/>
    <cellStyle name="Note 2 3 4 5 2" xfId="3850"/>
    <cellStyle name="Note 2 3 4 6" xfId="3851"/>
    <cellStyle name="Note 2 3 5" xfId="3852"/>
    <cellStyle name="Note 2 3 5 2" xfId="3853"/>
    <cellStyle name="Note 2 3 5 2 2" xfId="3854"/>
    <cellStyle name="Note 2 3 5 2 2 2" xfId="3855"/>
    <cellStyle name="Note 2 3 5 2 2 2 2" xfId="3856"/>
    <cellStyle name="Note 2 3 5 2 2 3" xfId="3857"/>
    <cellStyle name="Note 2 3 5 2 3" xfId="3858"/>
    <cellStyle name="Note 2 3 5 2 3 2" xfId="3859"/>
    <cellStyle name="Note 2 3 5 2 4" xfId="3860"/>
    <cellStyle name="Note 2 3 5 3" xfId="3861"/>
    <cellStyle name="Note 2 3 5 3 2" xfId="3862"/>
    <cellStyle name="Note 2 3 5 3 2 2" xfId="3863"/>
    <cellStyle name="Note 2 3 5 3 3" xfId="3864"/>
    <cellStyle name="Note 2 3 5 3 4" xfId="3865"/>
    <cellStyle name="Note 2 3 5 4" xfId="3866"/>
    <cellStyle name="Note 2 3 5 4 2" xfId="3867"/>
    <cellStyle name="Note 2 3 5 4 2 2" xfId="3868"/>
    <cellStyle name="Note 2 3 5 4 3" xfId="3869"/>
    <cellStyle name="Note 2 3 5 5" xfId="3870"/>
    <cellStyle name="Note 2 3 5 5 2" xfId="3871"/>
    <cellStyle name="Note 2 3 5 6" xfId="3872"/>
    <cellStyle name="Note 2 4" xfId="3873"/>
    <cellStyle name="Note 2 4 2" xfId="3874"/>
    <cellStyle name="Note 2 4 2 2" xfId="3875"/>
    <cellStyle name="Note 2 4 2 2 2" xfId="3876"/>
    <cellStyle name="Note 2 4 2 2 2 2" xfId="3877"/>
    <cellStyle name="Note 2 4 2 2 2 2 2" xfId="3878"/>
    <cellStyle name="Note 2 4 2 2 2 3" xfId="3879"/>
    <cellStyle name="Note 2 4 2 2 3" xfId="3880"/>
    <cellStyle name="Note 2 4 2 2 3 2" xfId="3881"/>
    <cellStyle name="Note 2 4 2 2 4" xfId="3882"/>
    <cellStyle name="Note 2 4 2 3" xfId="3883"/>
    <cellStyle name="Note 2 4 2 3 2" xfId="3884"/>
    <cellStyle name="Note 2 4 2 3 2 2" xfId="3885"/>
    <cellStyle name="Note 2 4 2 3 3" xfId="3886"/>
    <cellStyle name="Note 2 4 2 3 4" xfId="3887"/>
    <cellStyle name="Note 2 4 2 4" xfId="3888"/>
    <cellStyle name="Note 2 4 2 4 2" xfId="3889"/>
    <cellStyle name="Note 2 4 2 4 2 2" xfId="3890"/>
    <cellStyle name="Note 2 4 2 4 3" xfId="3891"/>
    <cellStyle name="Note 2 4 2 5" xfId="3892"/>
    <cellStyle name="Note 2 4 3" xfId="3893"/>
    <cellStyle name="Note 2 4 3 2" xfId="3894"/>
    <cellStyle name="Note 2 4 3 2 2" xfId="3895"/>
    <cellStyle name="Note 2 4 3 2 2 2" xfId="3896"/>
    <cellStyle name="Note 2 4 3 2 2 2 2" xfId="3897"/>
    <cellStyle name="Note 2 4 3 2 2 3" xfId="3898"/>
    <cellStyle name="Note 2 4 3 2 3" xfId="3899"/>
    <cellStyle name="Note 2 4 3 2 3 2" xfId="3900"/>
    <cellStyle name="Note 2 4 3 2 4" xfId="3901"/>
    <cellStyle name="Note 2 4 3 3" xfId="3902"/>
    <cellStyle name="Note 2 4 3 3 2" xfId="3903"/>
    <cellStyle name="Note 2 4 3 3 2 2" xfId="3904"/>
    <cellStyle name="Note 2 4 3 3 3" xfId="3905"/>
    <cellStyle name="Note 2 4 3 3 4" xfId="3906"/>
    <cellStyle name="Note 2 4 3 4" xfId="3907"/>
    <cellStyle name="Note 2 4 3 4 2" xfId="3908"/>
    <cellStyle name="Note 2 4 3 4 2 2" xfId="3909"/>
    <cellStyle name="Note 2 4 3 4 3" xfId="3910"/>
    <cellStyle name="Note 2 4 3 5" xfId="3911"/>
    <cellStyle name="Note 2 4 3 5 2" xfId="3912"/>
    <cellStyle name="Note 2 4 3 6" xfId="3913"/>
    <cellStyle name="Note 2 4 4" xfId="3914"/>
    <cellStyle name="Note 2 4 4 2" xfId="3915"/>
    <cellStyle name="Note 2 4 4 2 2" xfId="3916"/>
    <cellStyle name="Note 2 4 4 2 2 2" xfId="3917"/>
    <cellStyle name="Note 2 4 4 2 2 2 2" xfId="3918"/>
    <cellStyle name="Note 2 4 4 2 2 3" xfId="3919"/>
    <cellStyle name="Note 2 4 4 2 3" xfId="3920"/>
    <cellStyle name="Note 2 4 4 2 3 2" xfId="3921"/>
    <cellStyle name="Note 2 4 4 2 4" xfId="3922"/>
    <cellStyle name="Note 2 4 4 3" xfId="3923"/>
    <cellStyle name="Note 2 4 4 3 2" xfId="3924"/>
    <cellStyle name="Note 2 4 4 3 2 2" xfId="3925"/>
    <cellStyle name="Note 2 4 4 3 3" xfId="3926"/>
    <cellStyle name="Note 2 4 4 3 4" xfId="3927"/>
    <cellStyle name="Note 2 4 4 4" xfId="3928"/>
    <cellStyle name="Note 2 4 4 4 2" xfId="3929"/>
    <cellStyle name="Note 2 4 4 4 2 2" xfId="3930"/>
    <cellStyle name="Note 2 4 4 4 3" xfId="3931"/>
    <cellStyle name="Note 2 4 4 5" xfId="3932"/>
    <cellStyle name="Note 2 4 4 5 2" xfId="3933"/>
    <cellStyle name="Note 2 4 4 6" xfId="3934"/>
    <cellStyle name="Note 2 4 5" xfId="3935"/>
    <cellStyle name="Note 2 4 5 2" xfId="3936"/>
    <cellStyle name="Note 2 5" xfId="3937"/>
    <cellStyle name="Note 2 5 2" xfId="3938"/>
    <cellStyle name="Note 2 5 2 2" xfId="3939"/>
    <cellStyle name="Note 2 5 2 2 2" xfId="3940"/>
    <cellStyle name="Note 2 5 2 2 2 2" xfId="3941"/>
    <cellStyle name="Note 2 5 2 2 2 2 2" xfId="3942"/>
    <cellStyle name="Note 2 5 2 2 2 3" xfId="3943"/>
    <cellStyle name="Note 2 5 2 2 3" xfId="3944"/>
    <cellStyle name="Note 2 5 2 2 3 2" xfId="3945"/>
    <cellStyle name="Note 2 5 2 2 4" xfId="3946"/>
    <cellStyle name="Note 2 5 2 3" xfId="3947"/>
    <cellStyle name="Note 2 5 2 3 2" xfId="3948"/>
    <cellStyle name="Note 2 5 2 3 2 2" xfId="3949"/>
    <cellStyle name="Note 2 5 2 3 3" xfId="3950"/>
    <cellStyle name="Note 2 5 2 3 4" xfId="3951"/>
    <cellStyle name="Note 2 5 2 4" xfId="3952"/>
    <cellStyle name="Note 2 5 2 4 2" xfId="3953"/>
    <cellStyle name="Note 2 5 2 4 2 2" xfId="3954"/>
    <cellStyle name="Note 2 5 2 4 3" xfId="3955"/>
    <cellStyle name="Note 2 5 2 5" xfId="3956"/>
    <cellStyle name="Note 2 5 2 5 2" xfId="3957"/>
    <cellStyle name="Note 2 5 2 6" xfId="3958"/>
    <cellStyle name="Note 2 5 3" xfId="3959"/>
    <cellStyle name="Note 2 5 3 2" xfId="3960"/>
    <cellStyle name="Note 2 5 3 2 2" xfId="3961"/>
    <cellStyle name="Note 2 5 3 2 2 2" xfId="3962"/>
    <cellStyle name="Note 2 5 3 2 2 2 2" xfId="3963"/>
    <cellStyle name="Note 2 5 3 2 2 3" xfId="3964"/>
    <cellStyle name="Note 2 5 3 2 3" xfId="3965"/>
    <cellStyle name="Note 2 5 3 2 3 2" xfId="3966"/>
    <cellStyle name="Note 2 5 3 2 4" xfId="3967"/>
    <cellStyle name="Note 2 5 3 3" xfId="3968"/>
    <cellStyle name="Note 2 5 3 3 2" xfId="3969"/>
    <cellStyle name="Note 2 5 3 3 2 2" xfId="3970"/>
    <cellStyle name="Note 2 5 3 3 3" xfId="3971"/>
    <cellStyle name="Note 2 5 3 3 4" xfId="3972"/>
    <cellStyle name="Note 2 5 3 4" xfId="3973"/>
    <cellStyle name="Note 2 5 3 4 2" xfId="3974"/>
    <cellStyle name="Note 2 5 3 4 2 2" xfId="3975"/>
    <cellStyle name="Note 2 5 3 4 3" xfId="3976"/>
    <cellStyle name="Note 2 5 3 5" xfId="3977"/>
    <cellStyle name="Note 2 5 3 5 2" xfId="3978"/>
    <cellStyle name="Note 2 5 3 6" xfId="3979"/>
    <cellStyle name="Note 2 5 4" xfId="3980"/>
    <cellStyle name="Note 2 5 4 2" xfId="3981"/>
    <cellStyle name="Note 2 5 4 2 2" xfId="3982"/>
    <cellStyle name="Note 2 5 4 2 2 2" xfId="3983"/>
    <cellStyle name="Note 2 5 4 2 3" xfId="3984"/>
    <cellStyle name="Note 2 5 4 3" xfId="3985"/>
    <cellStyle name="Note 2 5 4 3 2" xfId="3986"/>
    <cellStyle name="Note 2 5 4 4" xfId="3987"/>
    <cellStyle name="Note 2 5 5" xfId="3988"/>
    <cellStyle name="Note 2 5 5 2" xfId="3989"/>
    <cellStyle name="Note 2 5 5 2 2" xfId="3990"/>
    <cellStyle name="Note 2 5 5 3" xfId="3991"/>
    <cellStyle name="Note 2 5 5 4" xfId="3992"/>
    <cellStyle name="Note 2 5 6" xfId="3993"/>
    <cellStyle name="Note 2 5 6 2" xfId="3994"/>
    <cellStyle name="Note 2 5 6 2 2" xfId="3995"/>
    <cellStyle name="Note 2 5 6 3" xfId="3996"/>
    <cellStyle name="Note 2 5 7" xfId="3997"/>
    <cellStyle name="Note 2 6" xfId="3998"/>
    <cellStyle name="Note 2 6 2" xfId="3999"/>
    <cellStyle name="Note 2 6 2 2" xfId="4000"/>
    <cellStyle name="Note 2 6 2 2 2" xfId="4001"/>
    <cellStyle name="Note 2 6 2 2 2 2" xfId="4002"/>
    <cellStyle name="Note 2 6 2 2 3" xfId="4003"/>
    <cellStyle name="Note 2 6 2 3" xfId="4004"/>
    <cellStyle name="Note 2 6 2 3 2" xfId="4005"/>
    <cellStyle name="Note 2 6 2 4" xfId="4006"/>
    <cellStyle name="Note 2 6 3" xfId="4007"/>
    <cellStyle name="Note 2 6 3 2" xfId="4008"/>
    <cellStyle name="Note 2 6 3 2 2" xfId="4009"/>
    <cellStyle name="Note 2 6 3 3" xfId="4010"/>
    <cellStyle name="Note 2 6 3 4" xfId="4011"/>
    <cellStyle name="Note 2 6 4" xfId="4012"/>
    <cellStyle name="Note 2 6 4 2" xfId="4013"/>
    <cellStyle name="Note 2 6 4 2 2" xfId="4014"/>
    <cellStyle name="Note 2 6 4 3" xfId="4015"/>
    <cellStyle name="Note 2 6 5" xfId="4016"/>
    <cellStyle name="Note 3" xfId="4017"/>
    <cellStyle name="Note 3 2" xfId="4018"/>
    <cellStyle name="Note 3 2 2" xfId="4019"/>
    <cellStyle name="Note 3 2 2 2" xfId="4020"/>
    <cellStyle name="Note 3 2 2 2 2" xfId="4021"/>
    <cellStyle name="Note 3 2 2 2 2 2" xfId="4022"/>
    <cellStyle name="Note 3 2 2 2 2 2 2" xfId="4023"/>
    <cellStyle name="Note 3 2 2 2 2 3" xfId="4024"/>
    <cellStyle name="Note 3 2 2 2 3" xfId="4025"/>
    <cellStyle name="Note 3 2 2 2 3 2" xfId="4026"/>
    <cellStyle name="Note 3 2 2 2 4" xfId="4027"/>
    <cellStyle name="Note 3 2 2 3" xfId="4028"/>
    <cellStyle name="Note 3 2 2 3 2" xfId="4029"/>
    <cellStyle name="Note 3 2 2 3 2 2" xfId="4030"/>
    <cellStyle name="Note 3 2 2 3 3" xfId="4031"/>
    <cellStyle name="Note 3 2 2 3 4" xfId="4032"/>
    <cellStyle name="Note 3 2 2 4" xfId="4033"/>
    <cellStyle name="Note 3 2 2 4 2" xfId="4034"/>
    <cellStyle name="Note 3 2 2 4 2 2" xfId="4035"/>
    <cellStyle name="Note 3 2 2 4 3" xfId="4036"/>
    <cellStyle name="Note 3 2 2 5" xfId="4037"/>
    <cellStyle name="Note 3 2 3" xfId="4038"/>
    <cellStyle name="Note 3 2 3 2" xfId="4039"/>
    <cellStyle name="Note 3 2 3 2 2" xfId="4040"/>
    <cellStyle name="Note 3 2 3 2 2 2" xfId="4041"/>
    <cellStyle name="Note 3 2 3 2 2 2 2" xfId="4042"/>
    <cellStyle name="Note 3 2 3 2 2 3" xfId="4043"/>
    <cellStyle name="Note 3 2 3 2 3" xfId="4044"/>
    <cellStyle name="Note 3 2 3 2 3 2" xfId="4045"/>
    <cellStyle name="Note 3 2 3 2 4" xfId="4046"/>
    <cellStyle name="Note 3 2 3 3" xfId="4047"/>
    <cellStyle name="Note 3 2 3 3 2" xfId="4048"/>
    <cellStyle name="Note 3 2 3 3 2 2" xfId="4049"/>
    <cellStyle name="Note 3 2 3 3 3" xfId="4050"/>
    <cellStyle name="Note 3 2 3 3 4" xfId="4051"/>
    <cellStyle name="Note 3 2 3 4" xfId="4052"/>
    <cellStyle name="Note 3 2 3 4 2" xfId="4053"/>
    <cellStyle name="Note 3 2 3 4 2 2" xfId="4054"/>
    <cellStyle name="Note 3 2 3 4 3" xfId="4055"/>
    <cellStyle name="Note 3 2 3 5" xfId="4056"/>
    <cellStyle name="Note 3 2 3 5 2" xfId="4057"/>
    <cellStyle name="Note 3 2 3 6" xfId="4058"/>
    <cellStyle name="Note 3 2 4" xfId="4059"/>
    <cellStyle name="Note 3 2 4 2" xfId="4060"/>
    <cellStyle name="Note 3 2 4 2 2" xfId="4061"/>
    <cellStyle name="Note 3 2 4 2 2 2" xfId="4062"/>
    <cellStyle name="Note 3 2 4 2 2 2 2" xfId="4063"/>
    <cellStyle name="Note 3 2 4 2 2 3" xfId="4064"/>
    <cellStyle name="Note 3 2 4 2 3" xfId="4065"/>
    <cellStyle name="Note 3 2 4 2 3 2" xfId="4066"/>
    <cellStyle name="Note 3 2 4 2 4" xfId="4067"/>
    <cellStyle name="Note 3 2 4 3" xfId="4068"/>
    <cellStyle name="Note 3 2 4 3 2" xfId="4069"/>
    <cellStyle name="Note 3 2 4 3 2 2" xfId="4070"/>
    <cellStyle name="Note 3 2 4 3 3" xfId="4071"/>
    <cellStyle name="Note 3 2 4 3 4" xfId="4072"/>
    <cellStyle name="Note 3 2 4 4" xfId="4073"/>
    <cellStyle name="Note 3 2 4 4 2" xfId="4074"/>
    <cellStyle name="Note 3 2 4 4 2 2" xfId="4075"/>
    <cellStyle name="Note 3 2 4 4 3" xfId="4076"/>
    <cellStyle name="Note 3 2 4 5" xfId="4077"/>
    <cellStyle name="Note 3 2 4 5 2" xfId="4078"/>
    <cellStyle name="Note 3 2 4 6" xfId="4079"/>
    <cellStyle name="Note 3 2 5" xfId="4080"/>
    <cellStyle name="Note 3 2 5 2" xfId="4081"/>
    <cellStyle name="Note 3 3" xfId="4082"/>
    <cellStyle name="Note 3 3 2" xfId="4083"/>
    <cellStyle name="Note 3 3 2 2" xfId="4084"/>
    <cellStyle name="Note 3 3 2 2 2" xfId="4085"/>
    <cellStyle name="Note 3 3 2 2 2 2" xfId="4086"/>
    <cellStyle name="Note 3 3 2 2 2 2 2" xfId="4087"/>
    <cellStyle name="Note 3 3 2 2 2 3" xfId="4088"/>
    <cellStyle name="Note 3 3 2 2 3" xfId="4089"/>
    <cellStyle name="Note 3 3 2 2 3 2" xfId="4090"/>
    <cellStyle name="Note 3 3 2 2 4" xfId="4091"/>
    <cellStyle name="Note 3 3 2 3" xfId="4092"/>
    <cellStyle name="Note 3 3 2 3 2" xfId="4093"/>
    <cellStyle name="Note 3 3 2 3 2 2" xfId="4094"/>
    <cellStyle name="Note 3 3 2 3 3" xfId="4095"/>
    <cellStyle name="Note 3 3 2 3 4" xfId="4096"/>
    <cellStyle name="Note 3 3 2 4" xfId="4097"/>
    <cellStyle name="Note 3 3 2 4 2" xfId="4098"/>
    <cellStyle name="Note 3 3 2 4 2 2" xfId="4099"/>
    <cellStyle name="Note 3 3 2 4 3" xfId="4100"/>
    <cellStyle name="Note 3 3 2 5" xfId="4101"/>
    <cellStyle name="Note 3 3 2 5 2" xfId="4102"/>
    <cellStyle name="Note 3 3 2 6" xfId="4103"/>
    <cellStyle name="Note 3 3 3" xfId="4104"/>
    <cellStyle name="Note 3 3 3 2" xfId="4105"/>
    <cellStyle name="Note 3 3 3 2 2" xfId="4106"/>
    <cellStyle name="Note 3 3 3 2 2 2" xfId="4107"/>
    <cellStyle name="Note 3 3 3 2 2 2 2" xfId="4108"/>
    <cellStyle name="Note 3 3 3 2 2 3" xfId="4109"/>
    <cellStyle name="Note 3 3 3 2 3" xfId="4110"/>
    <cellStyle name="Note 3 3 3 2 3 2" xfId="4111"/>
    <cellStyle name="Note 3 3 3 2 4" xfId="4112"/>
    <cellStyle name="Note 3 3 3 3" xfId="4113"/>
    <cellStyle name="Note 3 3 3 3 2" xfId="4114"/>
    <cellStyle name="Note 3 3 3 3 2 2" xfId="4115"/>
    <cellStyle name="Note 3 3 3 3 3" xfId="4116"/>
    <cellStyle name="Note 3 3 3 3 4" xfId="4117"/>
    <cellStyle name="Note 3 3 3 4" xfId="4118"/>
    <cellStyle name="Note 3 3 3 4 2" xfId="4119"/>
    <cellStyle name="Note 3 3 3 4 2 2" xfId="4120"/>
    <cellStyle name="Note 3 3 3 4 3" xfId="4121"/>
    <cellStyle name="Note 3 3 3 5" xfId="4122"/>
    <cellStyle name="Note 3 3 3 5 2" xfId="4123"/>
    <cellStyle name="Note 3 3 3 6" xfId="4124"/>
    <cellStyle name="Note 3 3 4" xfId="4125"/>
    <cellStyle name="Note 3 3 4 2" xfId="4126"/>
    <cellStyle name="Note 3 3 4 2 2" xfId="4127"/>
    <cellStyle name="Note 3 3 4 2 2 2" xfId="4128"/>
    <cellStyle name="Note 3 3 4 2 3" xfId="4129"/>
    <cellStyle name="Note 3 3 4 3" xfId="4130"/>
    <cellStyle name="Note 3 3 4 3 2" xfId="4131"/>
    <cellStyle name="Note 3 3 4 4" xfId="4132"/>
    <cellStyle name="Note 3 3 5" xfId="4133"/>
    <cellStyle name="Note 3 3 5 2" xfId="4134"/>
    <cellStyle name="Note 3 3 5 2 2" xfId="4135"/>
    <cellStyle name="Note 3 3 5 3" xfId="4136"/>
    <cellStyle name="Note 3 3 5 4" xfId="4137"/>
    <cellStyle name="Note 3 3 6" xfId="4138"/>
    <cellStyle name="Note 3 3 6 2" xfId="4139"/>
    <cellStyle name="Note 3 3 6 2 2" xfId="4140"/>
    <cellStyle name="Note 3 3 6 3" xfId="4141"/>
    <cellStyle name="Note 3 3 7" xfId="4142"/>
    <cellStyle name="Note 3 4" xfId="4143"/>
    <cellStyle name="Note 3 4 2" xfId="4144"/>
    <cellStyle name="Note 3 4 2 2" xfId="4145"/>
    <cellStyle name="Note 3 4 2 2 2" xfId="4146"/>
    <cellStyle name="Note 3 4 2 2 2 2" xfId="4147"/>
    <cellStyle name="Note 3 4 2 2 3" xfId="4148"/>
    <cellStyle name="Note 3 4 2 3" xfId="4149"/>
    <cellStyle name="Note 3 4 2 3 2" xfId="4150"/>
    <cellStyle name="Note 3 4 2 4" xfId="4151"/>
    <cellStyle name="Note 3 4 3" xfId="4152"/>
    <cellStyle name="Note 3 4 3 2" xfId="4153"/>
    <cellStyle name="Note 3 4 3 2 2" xfId="4154"/>
    <cellStyle name="Note 3 4 3 3" xfId="4155"/>
    <cellStyle name="Note 3 4 3 4" xfId="4156"/>
    <cellStyle name="Note 3 4 4" xfId="4157"/>
    <cellStyle name="Note 3 4 4 2" xfId="4158"/>
    <cellStyle name="Note 3 4 4 2 2" xfId="4159"/>
    <cellStyle name="Note 3 4 4 3" xfId="4160"/>
    <cellStyle name="Note 3 4 5" xfId="4161"/>
    <cellStyle name="Note 4" xfId="4162"/>
    <cellStyle name="Note 4 2" xfId="4163"/>
    <cellStyle name="Note 4 2 2" xfId="4164"/>
    <cellStyle name="Note 4 2 2 2" xfId="4165"/>
    <cellStyle name="Note 4 2 2 2 2" xfId="4166"/>
    <cellStyle name="Note 4 2 2 2 2 2" xfId="4167"/>
    <cellStyle name="Note 4 2 2 2 2 2 2" xfId="4168"/>
    <cellStyle name="Note 4 2 2 2 2 3" xfId="4169"/>
    <cellStyle name="Note 4 2 2 2 3" xfId="4170"/>
    <cellStyle name="Note 4 2 2 2 3 2" xfId="4171"/>
    <cellStyle name="Note 4 2 2 2 4" xfId="4172"/>
    <cellStyle name="Note 4 2 2 3" xfId="4173"/>
    <cellStyle name="Note 4 2 2 3 2" xfId="4174"/>
    <cellStyle name="Note 4 2 2 3 2 2" xfId="4175"/>
    <cellStyle name="Note 4 2 2 3 3" xfId="4176"/>
    <cellStyle name="Note 4 2 2 3 4" xfId="4177"/>
    <cellStyle name="Note 4 2 2 4" xfId="4178"/>
    <cellStyle name="Note 4 2 2 4 2" xfId="4179"/>
    <cellStyle name="Note 4 2 2 4 2 2" xfId="4180"/>
    <cellStyle name="Note 4 2 2 4 3" xfId="4181"/>
    <cellStyle name="Note 4 2 2 5" xfId="4182"/>
    <cellStyle name="Note 4 2 3" xfId="4183"/>
    <cellStyle name="Note 4 2 3 2" xfId="4184"/>
    <cellStyle name="Note 4 2 3 2 2" xfId="4185"/>
    <cellStyle name="Note 4 2 3 2 2 2" xfId="4186"/>
    <cellStyle name="Note 4 2 3 2 2 2 2" xfId="4187"/>
    <cellStyle name="Note 4 2 3 2 2 3" xfId="4188"/>
    <cellStyle name="Note 4 2 3 2 3" xfId="4189"/>
    <cellStyle name="Note 4 2 3 2 3 2" xfId="4190"/>
    <cellStyle name="Note 4 2 3 2 4" xfId="4191"/>
    <cellStyle name="Note 4 2 3 3" xfId="4192"/>
    <cellStyle name="Note 4 2 3 3 2" xfId="4193"/>
    <cellStyle name="Note 4 2 3 3 2 2" xfId="4194"/>
    <cellStyle name="Note 4 2 3 3 3" xfId="4195"/>
    <cellStyle name="Note 4 2 3 3 4" xfId="4196"/>
    <cellStyle name="Note 4 2 3 4" xfId="4197"/>
    <cellStyle name="Note 4 2 3 4 2" xfId="4198"/>
    <cellStyle name="Note 4 2 3 4 2 2" xfId="4199"/>
    <cellStyle name="Note 4 2 3 4 3" xfId="4200"/>
    <cellStyle name="Note 4 2 3 5" xfId="4201"/>
    <cellStyle name="Note 4 2 3 5 2" xfId="4202"/>
    <cellStyle name="Note 4 2 3 6" xfId="4203"/>
    <cellStyle name="Note 4 2 4" xfId="4204"/>
    <cellStyle name="Note 4 2 4 2" xfId="4205"/>
    <cellStyle name="Note 4 2 4 2 2" xfId="4206"/>
    <cellStyle name="Note 4 2 4 2 2 2" xfId="4207"/>
    <cellStyle name="Note 4 2 4 2 2 2 2" xfId="4208"/>
    <cellStyle name="Note 4 2 4 2 2 3" xfId="4209"/>
    <cellStyle name="Note 4 2 4 2 3" xfId="4210"/>
    <cellStyle name="Note 4 2 4 2 3 2" xfId="4211"/>
    <cellStyle name="Note 4 2 4 2 4" xfId="4212"/>
    <cellStyle name="Note 4 2 4 3" xfId="4213"/>
    <cellStyle name="Note 4 2 4 3 2" xfId="4214"/>
    <cellStyle name="Note 4 2 4 3 2 2" xfId="4215"/>
    <cellStyle name="Note 4 2 4 3 3" xfId="4216"/>
    <cellStyle name="Note 4 2 4 3 4" xfId="4217"/>
    <cellStyle name="Note 4 2 4 4" xfId="4218"/>
    <cellStyle name="Note 4 2 4 4 2" xfId="4219"/>
    <cellStyle name="Note 4 2 4 4 2 2" xfId="4220"/>
    <cellStyle name="Note 4 2 4 4 3" xfId="4221"/>
    <cellStyle name="Note 4 2 4 5" xfId="4222"/>
    <cellStyle name="Note 4 2 4 5 2" xfId="4223"/>
    <cellStyle name="Note 4 2 4 6" xfId="4224"/>
    <cellStyle name="Note 4 2 5" xfId="4225"/>
    <cellStyle name="Note 4 2 5 2" xfId="4226"/>
    <cellStyle name="Note 4 3" xfId="4227"/>
    <cellStyle name="Note 4 3 2" xfId="4228"/>
    <cellStyle name="Note 4 3 2 2" xfId="4229"/>
    <cellStyle name="Note 4 3 2 2 2" xfId="4230"/>
    <cellStyle name="Note 4 3 2 2 2 2" xfId="4231"/>
    <cellStyle name="Note 4 3 2 2 2 2 2" xfId="4232"/>
    <cellStyle name="Note 4 3 2 2 2 3" xfId="4233"/>
    <cellStyle name="Note 4 3 2 2 3" xfId="4234"/>
    <cellStyle name="Note 4 3 2 2 3 2" xfId="4235"/>
    <cellStyle name="Note 4 3 2 2 4" xfId="4236"/>
    <cellStyle name="Note 4 3 2 3" xfId="4237"/>
    <cellStyle name="Note 4 3 2 3 2" xfId="4238"/>
    <cellStyle name="Note 4 3 2 3 2 2" xfId="4239"/>
    <cellStyle name="Note 4 3 2 3 3" xfId="4240"/>
    <cellStyle name="Note 4 3 2 3 4" xfId="4241"/>
    <cellStyle name="Note 4 3 2 4" xfId="4242"/>
    <cellStyle name="Note 4 3 2 4 2" xfId="4243"/>
    <cellStyle name="Note 4 3 2 4 2 2" xfId="4244"/>
    <cellStyle name="Note 4 3 2 4 3" xfId="4245"/>
    <cellStyle name="Note 4 3 2 5" xfId="4246"/>
    <cellStyle name="Note 4 3 2 5 2" xfId="4247"/>
    <cellStyle name="Note 4 3 2 6" xfId="4248"/>
    <cellStyle name="Note 4 3 3" xfId="4249"/>
    <cellStyle name="Note 4 3 3 2" xfId="4250"/>
    <cellStyle name="Note 4 3 3 2 2" xfId="4251"/>
    <cellStyle name="Note 4 3 3 2 2 2" xfId="4252"/>
    <cellStyle name="Note 4 3 3 2 2 2 2" xfId="4253"/>
    <cellStyle name="Note 4 3 3 2 2 3" xfId="4254"/>
    <cellStyle name="Note 4 3 3 2 3" xfId="4255"/>
    <cellStyle name="Note 4 3 3 2 3 2" xfId="4256"/>
    <cellStyle name="Note 4 3 3 2 4" xfId="4257"/>
    <cellStyle name="Note 4 3 3 3" xfId="4258"/>
    <cellStyle name="Note 4 3 3 3 2" xfId="4259"/>
    <cellStyle name="Note 4 3 3 3 2 2" xfId="4260"/>
    <cellStyle name="Note 4 3 3 3 3" xfId="4261"/>
    <cellStyle name="Note 4 3 3 3 4" xfId="4262"/>
    <cellStyle name="Note 4 3 3 4" xfId="4263"/>
    <cellStyle name="Note 4 3 3 4 2" xfId="4264"/>
    <cellStyle name="Note 4 3 3 4 2 2" xfId="4265"/>
    <cellStyle name="Note 4 3 3 4 3" xfId="4266"/>
    <cellStyle name="Note 4 3 3 5" xfId="4267"/>
    <cellStyle name="Note 4 3 3 5 2" xfId="4268"/>
    <cellStyle name="Note 4 3 3 6" xfId="4269"/>
    <cellStyle name="Note 4 3 4" xfId="4270"/>
    <cellStyle name="Note 4 3 4 2" xfId="4271"/>
    <cellStyle name="Note 4 3 4 2 2" xfId="4272"/>
    <cellStyle name="Note 4 3 4 2 2 2" xfId="4273"/>
    <cellStyle name="Note 4 3 4 2 3" xfId="4274"/>
    <cellStyle name="Note 4 3 4 3" xfId="4275"/>
    <cellStyle name="Note 4 3 4 3 2" xfId="4276"/>
    <cellStyle name="Note 4 3 4 4" xfId="4277"/>
    <cellStyle name="Note 4 3 5" xfId="4278"/>
    <cellStyle name="Note 4 3 5 2" xfId="4279"/>
    <cellStyle name="Note 4 3 5 2 2" xfId="4280"/>
    <cellStyle name="Note 4 3 5 3" xfId="4281"/>
    <cellStyle name="Note 4 3 5 4" xfId="4282"/>
    <cellStyle name="Note 4 3 6" xfId="4283"/>
    <cellStyle name="Note 4 3 6 2" xfId="4284"/>
    <cellStyle name="Note 4 3 6 2 2" xfId="4285"/>
    <cellStyle name="Note 4 3 6 3" xfId="4286"/>
    <cellStyle name="Note 4 3 7" xfId="4287"/>
    <cellStyle name="Note 4 4" xfId="4288"/>
    <cellStyle name="Note 4 4 2" xfId="4289"/>
    <cellStyle name="Note 4 4 2 2" xfId="4290"/>
    <cellStyle name="Note 4 4 2 2 2" xfId="4291"/>
    <cellStyle name="Note 4 4 2 2 2 2" xfId="4292"/>
    <cellStyle name="Note 4 4 2 2 3" xfId="4293"/>
    <cellStyle name="Note 4 4 2 3" xfId="4294"/>
    <cellStyle name="Note 4 4 2 3 2" xfId="4295"/>
    <cellStyle name="Note 4 4 2 4" xfId="4296"/>
    <cellStyle name="Note 4 4 3" xfId="4297"/>
    <cellStyle name="Note 4 4 3 2" xfId="4298"/>
    <cellStyle name="Note 4 4 3 2 2" xfId="4299"/>
    <cellStyle name="Note 4 4 3 3" xfId="4300"/>
    <cellStyle name="Note 4 4 3 4" xfId="4301"/>
    <cellStyle name="Note 4 4 4" xfId="4302"/>
    <cellStyle name="Note 4 4 4 2" xfId="4303"/>
    <cellStyle name="Note 4 4 4 2 2" xfId="4304"/>
    <cellStyle name="Note 4 4 4 3" xfId="4305"/>
    <cellStyle name="Note 4 4 5" xfId="4306"/>
    <cellStyle name="Note 5" xfId="4307"/>
    <cellStyle name="Note 5 2" xfId="4308"/>
    <cellStyle name="Note 5 2 2" xfId="4309"/>
    <cellStyle name="Note 5 2 2 2" xfId="4310"/>
    <cellStyle name="Note 5 2 2 2 2" xfId="4311"/>
    <cellStyle name="Note 5 2 2 2 2 2" xfId="4312"/>
    <cellStyle name="Note 5 2 2 2 3" xfId="4313"/>
    <cellStyle name="Note 5 2 2 3" xfId="4314"/>
    <cellStyle name="Note 5 2 2 3 2" xfId="4315"/>
    <cellStyle name="Note 5 2 2 4" xfId="4316"/>
    <cellStyle name="Note 5 2 3" xfId="4317"/>
    <cellStyle name="Note 5 2 3 2" xfId="4318"/>
    <cellStyle name="Note 5 2 3 2 2" xfId="4319"/>
    <cellStyle name="Note 5 2 3 3" xfId="4320"/>
    <cellStyle name="Note 5 2 3 4" xfId="4321"/>
    <cellStyle name="Note 5 2 4" xfId="4322"/>
    <cellStyle name="Note 5 2 4 2" xfId="4323"/>
    <cellStyle name="Note 5 2 4 2 2" xfId="4324"/>
    <cellStyle name="Note 5 2 4 3" xfId="4325"/>
    <cellStyle name="Note 5 2 5" xfId="4326"/>
    <cellStyle name="Note 5 3" xfId="4327"/>
    <cellStyle name="Note 5 3 2" xfId="4328"/>
    <cellStyle name="Note 5 3 2 2" xfId="4329"/>
    <cellStyle name="Note 5 3 2 2 2" xfId="4330"/>
    <cellStyle name="Note 5 3 2 2 2 2" xfId="4331"/>
    <cellStyle name="Note 5 3 2 2 3" xfId="4332"/>
    <cellStyle name="Note 5 3 2 3" xfId="4333"/>
    <cellStyle name="Note 5 3 2 3 2" xfId="4334"/>
    <cellStyle name="Note 5 3 2 4" xfId="4335"/>
    <cellStyle name="Note 5 3 3" xfId="4336"/>
    <cellStyle name="Note 5 3 3 2" xfId="4337"/>
    <cellStyle name="Note 5 3 3 2 2" xfId="4338"/>
    <cellStyle name="Note 5 3 3 3" xfId="4339"/>
    <cellStyle name="Note 5 3 3 4" xfId="4340"/>
    <cellStyle name="Note 5 3 4" xfId="4341"/>
    <cellStyle name="Note 5 3 4 2" xfId="4342"/>
    <cellStyle name="Note 5 3 4 2 2" xfId="4343"/>
    <cellStyle name="Note 5 3 4 3" xfId="4344"/>
    <cellStyle name="Note 5 3 5" xfId="4345"/>
    <cellStyle name="Note 5 3 5 2" xfId="4346"/>
    <cellStyle name="Note 5 3 6" xfId="4347"/>
    <cellStyle name="Note 5 4" xfId="4348"/>
    <cellStyle name="Note 5 4 2" xfId="4349"/>
    <cellStyle name="Note 5 4 2 2" xfId="4350"/>
    <cellStyle name="Note 5 4 2 2 2" xfId="4351"/>
    <cellStyle name="Note 5 4 2 2 2 2" xfId="4352"/>
    <cellStyle name="Note 5 4 2 2 3" xfId="4353"/>
    <cellStyle name="Note 5 4 2 3" xfId="4354"/>
    <cellStyle name="Note 5 4 2 3 2" xfId="4355"/>
    <cellStyle name="Note 5 4 2 4" xfId="4356"/>
    <cellStyle name="Note 5 4 3" xfId="4357"/>
    <cellStyle name="Note 5 4 3 2" xfId="4358"/>
    <cellStyle name="Note 5 4 3 2 2" xfId="4359"/>
    <cellStyle name="Note 5 4 3 3" xfId="4360"/>
    <cellStyle name="Note 5 4 3 4" xfId="4361"/>
    <cellStyle name="Note 5 4 4" xfId="4362"/>
    <cellStyle name="Note 5 4 4 2" xfId="4363"/>
    <cellStyle name="Note 5 4 4 2 2" xfId="4364"/>
    <cellStyle name="Note 5 4 4 3" xfId="4365"/>
    <cellStyle name="Note 5 4 5" xfId="4366"/>
    <cellStyle name="Note 5 4 5 2" xfId="4367"/>
    <cellStyle name="Note 5 4 6" xfId="4368"/>
    <cellStyle name="Note 5 5" xfId="4369"/>
    <cellStyle name="Note 5 5 2" xfId="4370"/>
    <cellStyle name="Note 6" xfId="4371"/>
    <cellStyle name="Note 6 2" xfId="4372"/>
    <cellStyle name="Note 6 2 2" xfId="4373"/>
    <cellStyle name="Note 6 2 2 2" xfId="4374"/>
    <cellStyle name="Note 6 2 2 2 2" xfId="4375"/>
    <cellStyle name="Note 6 2 2 2 2 2" xfId="4376"/>
    <cellStyle name="Note 6 2 2 2 3" xfId="4377"/>
    <cellStyle name="Note 6 2 2 3" xfId="4378"/>
    <cellStyle name="Note 6 2 2 3 2" xfId="4379"/>
    <cellStyle name="Note 6 2 2 4" xfId="4380"/>
    <cellStyle name="Note 6 2 3" xfId="4381"/>
    <cellStyle name="Note 6 2 3 2" xfId="4382"/>
    <cellStyle name="Note 6 2 3 2 2" xfId="4383"/>
    <cellStyle name="Note 6 2 3 3" xfId="4384"/>
    <cellStyle name="Note 6 2 3 4" xfId="4385"/>
    <cellStyle name="Note 6 2 4" xfId="4386"/>
    <cellStyle name="Note 6 2 4 2" xfId="4387"/>
    <cellStyle name="Note 6 2 4 2 2" xfId="4388"/>
    <cellStyle name="Note 6 2 4 3" xfId="4389"/>
    <cellStyle name="Note 6 2 5" xfId="4390"/>
    <cellStyle name="Note 6 2 5 2" xfId="4391"/>
    <cellStyle name="Note 6 2 6" xfId="4392"/>
    <cellStyle name="Note 6 3" xfId="4393"/>
    <cellStyle name="Note 6 3 2" xfId="4394"/>
    <cellStyle name="Note 6 3 2 2" xfId="4395"/>
    <cellStyle name="Note 6 3 2 2 2" xfId="4396"/>
    <cellStyle name="Note 6 3 2 2 2 2" xfId="4397"/>
    <cellStyle name="Note 6 3 2 2 3" xfId="4398"/>
    <cellStyle name="Note 6 3 2 3" xfId="4399"/>
    <cellStyle name="Note 6 3 2 3 2" xfId="4400"/>
    <cellStyle name="Note 6 3 2 4" xfId="4401"/>
    <cellStyle name="Note 6 3 3" xfId="4402"/>
    <cellStyle name="Note 6 3 3 2" xfId="4403"/>
    <cellStyle name="Note 6 3 3 2 2" xfId="4404"/>
    <cellStyle name="Note 6 3 3 3" xfId="4405"/>
    <cellStyle name="Note 6 3 3 4" xfId="4406"/>
    <cellStyle name="Note 6 3 4" xfId="4407"/>
    <cellStyle name="Note 6 3 4 2" xfId="4408"/>
    <cellStyle name="Note 6 3 4 2 2" xfId="4409"/>
    <cellStyle name="Note 6 3 4 3" xfId="4410"/>
    <cellStyle name="Note 6 3 5" xfId="4411"/>
    <cellStyle name="Note 6 3 5 2" xfId="4412"/>
    <cellStyle name="Note 6 3 6" xfId="4413"/>
    <cellStyle name="Note 6 4" xfId="4414"/>
    <cellStyle name="Note 6 4 2" xfId="4415"/>
    <cellStyle name="Note 6 4 2 2" xfId="4416"/>
    <cellStyle name="Note 6 4 2 2 2" xfId="4417"/>
    <cellStyle name="Note 6 4 2 3" xfId="4418"/>
    <cellStyle name="Note 6 4 3" xfId="4419"/>
    <cellStyle name="Note 6 4 3 2" xfId="4420"/>
    <cellStyle name="Note 6 4 4" xfId="4421"/>
    <cellStyle name="Note 6 5" xfId="4422"/>
    <cellStyle name="Note 6 5 2" xfId="4423"/>
    <cellStyle name="Note 6 5 2 2" xfId="4424"/>
    <cellStyle name="Note 6 5 3" xfId="4425"/>
    <cellStyle name="Note 6 5 4" xfId="4426"/>
    <cellStyle name="Note 6 6" xfId="4427"/>
    <cellStyle name="Note 6 6 2" xfId="4428"/>
    <cellStyle name="Note 6 6 2 2" xfId="4429"/>
    <cellStyle name="Note 6 6 3" xfId="4430"/>
    <cellStyle name="Note 6 7" xfId="4431"/>
    <cellStyle name="Notes" xfId="4432"/>
    <cellStyle name="Output 2" xfId="4433"/>
    <cellStyle name="Output 2 2" xfId="4434"/>
    <cellStyle name="Output 2 2 2" xfId="4435"/>
    <cellStyle name="Output 2 2 2 2" xfId="4436"/>
    <cellStyle name="Output 2 2 2 2 2" xfId="4437"/>
    <cellStyle name="Output 2 2 2 2 2 2" xfId="4438"/>
    <cellStyle name="Output 2 2 2 2 2 2 2" xfId="4439"/>
    <cellStyle name="Output 2 2 2 2 2 2 2 2" xfId="4440"/>
    <cellStyle name="Output 2 2 2 2 2 2 2 2 2" xfId="4441"/>
    <cellStyle name="Output 2 2 2 2 2 2 2 3" xfId="4442"/>
    <cellStyle name="Output 2 2 2 2 2 2 3" xfId="4443"/>
    <cellStyle name="Output 2 2 2 2 2 2 3 2" xfId="4444"/>
    <cellStyle name="Output 2 2 2 2 2 2 4" xfId="4445"/>
    <cellStyle name="Output 2 2 2 2 2 3" xfId="4446"/>
    <cellStyle name="Output 2 2 2 2 2 3 2" xfId="4447"/>
    <cellStyle name="Output 2 2 2 2 2 3 2 2" xfId="4448"/>
    <cellStyle name="Output 2 2 2 2 2 3 3" xfId="4449"/>
    <cellStyle name="Output 2 2 2 2 2 3 4" xfId="4450"/>
    <cellStyle name="Output 2 2 2 2 2 4" xfId="4451"/>
    <cellStyle name="Output 2 2 2 2 2 4 2" xfId="4452"/>
    <cellStyle name="Output 2 2 2 2 2 4 2 2" xfId="4453"/>
    <cellStyle name="Output 2 2 2 2 2 4 3" xfId="4454"/>
    <cellStyle name="Output 2 2 2 2 2 5" xfId="4455"/>
    <cellStyle name="Output 2 2 2 2 2 5 2" xfId="4456"/>
    <cellStyle name="Output 2 2 2 2 2 6" xfId="4457"/>
    <cellStyle name="Output 2 2 2 2 3" xfId="4458"/>
    <cellStyle name="Output 2 2 2 2 3 2" xfId="4459"/>
    <cellStyle name="Output 2 2 2 2 3 2 2" xfId="4460"/>
    <cellStyle name="Output 2 2 2 2 3 2 2 2" xfId="4461"/>
    <cellStyle name="Output 2 2 2 2 3 2 2 2 2" xfId="4462"/>
    <cellStyle name="Output 2 2 2 2 3 2 2 3" xfId="4463"/>
    <cellStyle name="Output 2 2 2 2 3 2 3" xfId="4464"/>
    <cellStyle name="Output 2 2 2 2 3 2 3 2" xfId="4465"/>
    <cellStyle name="Output 2 2 2 2 3 2 4" xfId="4466"/>
    <cellStyle name="Output 2 2 2 2 3 3" xfId="4467"/>
    <cellStyle name="Output 2 2 2 2 3 3 2" xfId="4468"/>
    <cellStyle name="Output 2 2 2 2 3 3 2 2" xfId="4469"/>
    <cellStyle name="Output 2 2 2 2 3 3 3" xfId="4470"/>
    <cellStyle name="Output 2 2 2 2 3 3 4" xfId="4471"/>
    <cellStyle name="Output 2 2 2 2 3 4" xfId="4472"/>
    <cellStyle name="Output 2 2 2 2 3 4 2" xfId="4473"/>
    <cellStyle name="Output 2 2 2 2 3 4 2 2" xfId="4474"/>
    <cellStyle name="Output 2 2 2 2 3 4 3" xfId="4475"/>
    <cellStyle name="Output 2 2 2 2 3 5" xfId="4476"/>
    <cellStyle name="Output 2 2 2 2 3 5 2" xfId="4477"/>
    <cellStyle name="Output 2 2 2 2 3 6" xfId="4478"/>
    <cellStyle name="Output 2 2 2 2 4" xfId="4479"/>
    <cellStyle name="Output 2 2 2 2 4 2" xfId="4480"/>
    <cellStyle name="Output 2 2 2 3" xfId="4481"/>
    <cellStyle name="Output 2 2 2 3 2" xfId="4482"/>
    <cellStyle name="Output 2 2 2 3 2 2" xfId="4483"/>
    <cellStyle name="Output 2 2 2 3 2 2 2" xfId="4484"/>
    <cellStyle name="Output 2 2 2 3 2 2 2 2" xfId="4485"/>
    <cellStyle name="Output 2 2 2 3 2 2 3" xfId="4486"/>
    <cellStyle name="Output 2 2 2 3 2 3" xfId="4487"/>
    <cellStyle name="Output 2 2 2 3 2 3 2" xfId="4488"/>
    <cellStyle name="Output 2 2 2 3 2 4" xfId="4489"/>
    <cellStyle name="Output 2 2 2 3 3" xfId="4490"/>
    <cellStyle name="Output 2 2 2 3 3 2" xfId="4491"/>
    <cellStyle name="Output 2 2 2 3 3 2 2" xfId="4492"/>
    <cellStyle name="Output 2 2 2 3 3 3" xfId="4493"/>
    <cellStyle name="Output 2 2 2 3 3 4" xfId="4494"/>
    <cellStyle name="Output 2 2 2 3 4" xfId="4495"/>
    <cellStyle name="Output 2 2 2 3 4 2" xfId="4496"/>
    <cellStyle name="Output 2 2 2 3 4 2 2" xfId="4497"/>
    <cellStyle name="Output 2 2 2 3 4 3" xfId="4498"/>
    <cellStyle name="Output 2 2 2 3 5" xfId="4499"/>
    <cellStyle name="Output 2 2 2 3 5 2" xfId="4500"/>
    <cellStyle name="Output 2 2 2 3 6" xfId="4501"/>
    <cellStyle name="Output 2 2 2 4" xfId="4502"/>
    <cellStyle name="Output 2 2 2 4 2" xfId="4503"/>
    <cellStyle name="Output 2 2 2 4 2 2" xfId="4504"/>
    <cellStyle name="Output 2 2 2 4 2 2 2" xfId="4505"/>
    <cellStyle name="Output 2 2 2 4 2 2 2 2" xfId="4506"/>
    <cellStyle name="Output 2 2 2 4 2 2 3" xfId="4507"/>
    <cellStyle name="Output 2 2 2 4 2 3" xfId="4508"/>
    <cellStyle name="Output 2 2 2 4 2 3 2" xfId="4509"/>
    <cellStyle name="Output 2 2 2 4 2 4" xfId="4510"/>
    <cellStyle name="Output 2 2 2 4 3" xfId="4511"/>
    <cellStyle name="Output 2 2 2 4 3 2" xfId="4512"/>
    <cellStyle name="Output 2 2 2 4 3 2 2" xfId="4513"/>
    <cellStyle name="Output 2 2 2 4 3 3" xfId="4514"/>
    <cellStyle name="Output 2 2 2 4 3 4" xfId="4515"/>
    <cellStyle name="Output 2 2 2 4 4" xfId="4516"/>
    <cellStyle name="Output 2 2 2 4 4 2" xfId="4517"/>
    <cellStyle name="Output 2 2 2 4 4 2 2" xfId="4518"/>
    <cellStyle name="Output 2 2 2 4 4 3" xfId="4519"/>
    <cellStyle name="Output 2 2 2 4 5" xfId="4520"/>
    <cellStyle name="Output 2 2 2 4 5 2" xfId="4521"/>
    <cellStyle name="Output 2 2 2 4 6" xfId="4522"/>
    <cellStyle name="Output 2 2 2 5" xfId="4523"/>
    <cellStyle name="Output 2 2 2 5 2" xfId="4524"/>
    <cellStyle name="Output 2 2 3" xfId="4525"/>
    <cellStyle name="Output 2 2 3 2" xfId="4526"/>
    <cellStyle name="Output 2 2 3 2 2" xfId="4527"/>
    <cellStyle name="Output 2 2 3 2 2 2" xfId="4528"/>
    <cellStyle name="Output 2 2 3 2 2 2 2" xfId="4529"/>
    <cellStyle name="Output 2 2 3 2 2 2 2 2" xfId="4530"/>
    <cellStyle name="Output 2 2 3 2 2 2 3" xfId="4531"/>
    <cellStyle name="Output 2 2 3 2 2 3" xfId="4532"/>
    <cellStyle name="Output 2 2 3 2 2 3 2" xfId="4533"/>
    <cellStyle name="Output 2 2 3 2 2 4" xfId="4534"/>
    <cellStyle name="Output 2 2 3 2 3" xfId="4535"/>
    <cellStyle name="Output 2 2 3 2 3 2" xfId="4536"/>
    <cellStyle name="Output 2 2 3 2 3 2 2" xfId="4537"/>
    <cellStyle name="Output 2 2 3 2 3 3" xfId="4538"/>
    <cellStyle name="Output 2 2 3 2 3 4" xfId="4539"/>
    <cellStyle name="Output 2 2 3 2 4" xfId="4540"/>
    <cellStyle name="Output 2 2 3 2 4 2" xfId="4541"/>
    <cellStyle name="Output 2 2 3 2 4 2 2" xfId="4542"/>
    <cellStyle name="Output 2 2 3 2 4 3" xfId="4543"/>
    <cellStyle name="Output 2 2 3 2 5" xfId="4544"/>
    <cellStyle name="Output 2 2 3 2 5 2" xfId="4545"/>
    <cellStyle name="Output 2 2 3 2 6" xfId="4546"/>
    <cellStyle name="Output 2 2 3 3" xfId="4547"/>
    <cellStyle name="Output 2 2 3 3 2" xfId="4548"/>
    <cellStyle name="Output 2 2 3 3 2 2" xfId="4549"/>
    <cellStyle name="Output 2 2 3 3 2 2 2" xfId="4550"/>
    <cellStyle name="Output 2 2 3 3 2 2 2 2" xfId="4551"/>
    <cellStyle name="Output 2 2 3 3 2 2 3" xfId="4552"/>
    <cellStyle name="Output 2 2 3 3 2 3" xfId="4553"/>
    <cellStyle name="Output 2 2 3 3 2 3 2" xfId="4554"/>
    <cellStyle name="Output 2 2 3 3 2 4" xfId="4555"/>
    <cellStyle name="Output 2 2 3 3 3" xfId="4556"/>
    <cellStyle name="Output 2 2 3 3 3 2" xfId="4557"/>
    <cellStyle name="Output 2 2 3 3 3 2 2" xfId="4558"/>
    <cellStyle name="Output 2 2 3 3 3 3" xfId="4559"/>
    <cellStyle name="Output 2 2 3 3 3 4" xfId="4560"/>
    <cellStyle name="Output 2 2 3 3 4" xfId="4561"/>
    <cellStyle name="Output 2 2 3 3 4 2" xfId="4562"/>
    <cellStyle name="Output 2 2 3 3 4 2 2" xfId="4563"/>
    <cellStyle name="Output 2 2 3 3 4 3" xfId="4564"/>
    <cellStyle name="Output 2 2 3 3 5" xfId="4565"/>
    <cellStyle name="Output 2 2 3 3 5 2" xfId="4566"/>
    <cellStyle name="Output 2 2 3 3 6" xfId="4567"/>
    <cellStyle name="Output 2 2 3 4" xfId="4568"/>
    <cellStyle name="Output 2 2 3 4 2" xfId="4569"/>
    <cellStyle name="Output 2 2 4" xfId="4570"/>
    <cellStyle name="Output 2 2 4 2" xfId="4571"/>
    <cellStyle name="Output 2 2 4 2 2" xfId="4572"/>
    <cellStyle name="Output 2 2 4 2 2 2" xfId="4573"/>
    <cellStyle name="Output 2 2 4 2 2 2 2" xfId="4574"/>
    <cellStyle name="Output 2 2 4 2 2 2 2 2" xfId="4575"/>
    <cellStyle name="Output 2 2 4 2 2 2 3" xfId="4576"/>
    <cellStyle name="Output 2 2 4 2 2 3" xfId="4577"/>
    <cellStyle name="Output 2 2 4 2 2 3 2" xfId="4578"/>
    <cellStyle name="Output 2 2 4 2 2 4" xfId="4579"/>
    <cellStyle name="Output 2 2 4 2 3" xfId="4580"/>
    <cellStyle name="Output 2 2 4 2 3 2" xfId="4581"/>
    <cellStyle name="Output 2 2 4 2 3 2 2" xfId="4582"/>
    <cellStyle name="Output 2 2 4 2 3 3" xfId="4583"/>
    <cellStyle name="Output 2 2 4 2 3 4" xfId="4584"/>
    <cellStyle name="Output 2 2 4 2 4" xfId="4585"/>
    <cellStyle name="Output 2 2 4 2 4 2" xfId="4586"/>
    <cellStyle name="Output 2 2 4 2 4 2 2" xfId="4587"/>
    <cellStyle name="Output 2 2 4 2 4 3" xfId="4588"/>
    <cellStyle name="Output 2 2 4 2 5" xfId="4589"/>
    <cellStyle name="Output 2 2 4 2 5 2" xfId="4590"/>
    <cellStyle name="Output 2 2 4 2 6" xfId="4591"/>
    <cellStyle name="Output 2 2 4 3" xfId="4592"/>
    <cellStyle name="Output 2 2 4 3 2" xfId="4593"/>
    <cellStyle name="Output 2 2 4 3 2 2" xfId="4594"/>
    <cellStyle name="Output 2 2 4 3 3" xfId="4595"/>
    <cellStyle name="Output 2 2 4 4" xfId="4596"/>
    <cellStyle name="Output 2 2 4 4 2" xfId="4597"/>
    <cellStyle name="Output 2 2 4 4 2 2" xfId="4598"/>
    <cellStyle name="Output 2 2 4 4 2 2 2" xfId="4599"/>
    <cellStyle name="Output 2 2 4 4 2 2 2 2" xfId="4600"/>
    <cellStyle name="Output 2 2 4 4 2 2 3" xfId="4601"/>
    <cellStyle name="Output 2 2 4 4 2 3" xfId="4602"/>
    <cellStyle name="Output 2 2 4 4 2 3 2" xfId="4603"/>
    <cellStyle name="Output 2 2 4 4 2 4" xfId="4604"/>
    <cellStyle name="Output 2 2 4 4 3" xfId="4605"/>
    <cellStyle name="Output 2 2 4 4 3 2" xfId="4606"/>
    <cellStyle name="Output 2 2 4 4 3 2 2" xfId="4607"/>
    <cellStyle name="Output 2 2 4 4 3 3" xfId="4608"/>
    <cellStyle name="Output 2 2 4 4 3 4" xfId="4609"/>
    <cellStyle name="Output 2 2 4 4 4" xfId="4610"/>
    <cellStyle name="Output 2 2 4 4 4 2" xfId="4611"/>
    <cellStyle name="Output 2 2 4 4 4 2 2" xfId="4612"/>
    <cellStyle name="Output 2 2 4 4 4 3" xfId="4613"/>
    <cellStyle name="Output 2 2 4 4 5" xfId="4614"/>
    <cellStyle name="Output 2 2 4 4 5 2" xfId="4615"/>
    <cellStyle name="Output 2 2 4 4 6" xfId="4616"/>
    <cellStyle name="Output 2 2 4 5" xfId="4617"/>
    <cellStyle name="Output 2 2 4 5 2" xfId="4618"/>
    <cellStyle name="Output 2 2 4 5 2 2" xfId="4619"/>
    <cellStyle name="Output 2 2 4 5 2 2 2" xfId="4620"/>
    <cellStyle name="Output 2 2 4 5 2 3" xfId="4621"/>
    <cellStyle name="Output 2 2 4 5 3" xfId="4622"/>
    <cellStyle name="Output 2 2 4 5 3 2" xfId="4623"/>
    <cellStyle name="Output 2 2 4 5 4" xfId="4624"/>
    <cellStyle name="Output 2 2 4 6" xfId="4625"/>
    <cellStyle name="Output 2 2 4 6 2" xfId="4626"/>
    <cellStyle name="Output 2 2 4 6 2 2" xfId="4627"/>
    <cellStyle name="Output 2 2 4 6 3" xfId="4628"/>
    <cellStyle name="Output 2 2 4 6 4" xfId="4629"/>
    <cellStyle name="Output 2 2 4 7" xfId="4630"/>
    <cellStyle name="Output 2 2 4 7 2" xfId="4631"/>
    <cellStyle name="Output 2 2 4 7 2 2" xfId="4632"/>
    <cellStyle name="Output 2 2 4 7 3" xfId="4633"/>
    <cellStyle name="Output 2 2 4 8" xfId="4634"/>
    <cellStyle name="Output 2 2 4 8 2" xfId="4635"/>
    <cellStyle name="Output 2 2 4 9" xfId="4636"/>
    <cellStyle name="Output 2 2 5" xfId="4637"/>
    <cellStyle name="Output 2 2 5 2" xfId="4638"/>
    <cellStyle name="Output 2 2 5 2 2" xfId="4639"/>
    <cellStyle name="Output 2 2 5 2 2 2" xfId="4640"/>
    <cellStyle name="Output 2 2 5 2 2 2 2" xfId="4641"/>
    <cellStyle name="Output 2 2 5 2 2 3" xfId="4642"/>
    <cellStyle name="Output 2 2 5 2 3" xfId="4643"/>
    <cellStyle name="Output 2 2 5 2 3 2" xfId="4644"/>
    <cellStyle name="Output 2 2 5 2 4" xfId="4645"/>
    <cellStyle name="Output 2 2 5 3" xfId="4646"/>
    <cellStyle name="Output 2 2 5 3 2" xfId="4647"/>
    <cellStyle name="Output 2 2 5 3 2 2" xfId="4648"/>
    <cellStyle name="Output 2 2 5 3 3" xfId="4649"/>
    <cellStyle name="Output 2 2 5 3 4" xfId="4650"/>
    <cellStyle name="Output 2 2 5 4" xfId="4651"/>
    <cellStyle name="Output 2 2 5 4 2" xfId="4652"/>
    <cellStyle name="Output 2 2 5 4 2 2" xfId="4653"/>
    <cellStyle name="Output 2 2 5 4 3" xfId="4654"/>
    <cellStyle name="Output 2 2 5 5" xfId="4655"/>
    <cellStyle name="Output 2 2 5 5 2" xfId="4656"/>
    <cellStyle name="Output 2 2 5 6" xfId="4657"/>
    <cellStyle name="Output 2 3" xfId="4658"/>
    <cellStyle name="Output 2 3 2" xfId="4659"/>
    <cellStyle name="Output 2 3 2 2" xfId="4660"/>
    <cellStyle name="Output 2 3 2 2 2" xfId="4661"/>
    <cellStyle name="Output 2 3 2 2 2 2" xfId="4662"/>
    <cellStyle name="Output 2 3 2 2 2 2 2" xfId="4663"/>
    <cellStyle name="Output 2 3 2 2 2 2 2 2" xfId="4664"/>
    <cellStyle name="Output 2 3 2 2 2 2 3" xfId="4665"/>
    <cellStyle name="Output 2 3 2 2 2 3" xfId="4666"/>
    <cellStyle name="Output 2 3 2 2 2 3 2" xfId="4667"/>
    <cellStyle name="Output 2 3 2 2 2 4" xfId="4668"/>
    <cellStyle name="Output 2 3 2 2 3" xfId="4669"/>
    <cellStyle name="Output 2 3 2 2 3 2" xfId="4670"/>
    <cellStyle name="Output 2 3 2 2 3 2 2" xfId="4671"/>
    <cellStyle name="Output 2 3 2 2 3 3" xfId="4672"/>
    <cellStyle name="Output 2 3 2 2 3 4" xfId="4673"/>
    <cellStyle name="Output 2 3 2 2 4" xfId="4674"/>
    <cellStyle name="Output 2 3 2 2 4 2" xfId="4675"/>
    <cellStyle name="Output 2 3 2 2 4 2 2" xfId="4676"/>
    <cellStyle name="Output 2 3 2 2 4 3" xfId="4677"/>
    <cellStyle name="Output 2 3 2 2 5" xfId="4678"/>
    <cellStyle name="Output 2 3 2 2 5 2" xfId="4679"/>
    <cellStyle name="Output 2 3 2 2 6" xfId="4680"/>
    <cellStyle name="Output 2 3 2 3" xfId="4681"/>
    <cellStyle name="Output 2 3 2 3 2" xfId="4682"/>
    <cellStyle name="Output 2 3 2 3 2 2" xfId="4683"/>
    <cellStyle name="Output 2 3 2 3 2 2 2" xfId="4684"/>
    <cellStyle name="Output 2 3 2 3 2 2 2 2" xfId="4685"/>
    <cellStyle name="Output 2 3 2 3 2 2 3" xfId="4686"/>
    <cellStyle name="Output 2 3 2 3 2 3" xfId="4687"/>
    <cellStyle name="Output 2 3 2 3 2 3 2" xfId="4688"/>
    <cellStyle name="Output 2 3 2 3 2 4" xfId="4689"/>
    <cellStyle name="Output 2 3 2 3 3" xfId="4690"/>
    <cellStyle name="Output 2 3 2 3 3 2" xfId="4691"/>
    <cellStyle name="Output 2 3 2 3 3 2 2" xfId="4692"/>
    <cellStyle name="Output 2 3 2 3 3 3" xfId="4693"/>
    <cellStyle name="Output 2 3 2 3 3 4" xfId="4694"/>
    <cellStyle name="Output 2 3 2 3 4" xfId="4695"/>
    <cellStyle name="Output 2 3 2 3 4 2" xfId="4696"/>
    <cellStyle name="Output 2 3 2 3 4 2 2" xfId="4697"/>
    <cellStyle name="Output 2 3 2 3 4 3" xfId="4698"/>
    <cellStyle name="Output 2 3 2 3 5" xfId="4699"/>
    <cellStyle name="Output 2 3 2 3 5 2" xfId="4700"/>
    <cellStyle name="Output 2 3 2 3 6" xfId="4701"/>
    <cellStyle name="Output 2 3 2 4" xfId="4702"/>
    <cellStyle name="Output 2 3 2 4 2" xfId="4703"/>
    <cellStyle name="Output 2 3 3" xfId="4704"/>
    <cellStyle name="Output 2 3 3 2" xfId="4705"/>
    <cellStyle name="Output 2 3 3 2 2" xfId="4706"/>
    <cellStyle name="Output 2 3 3 2 2 2" xfId="4707"/>
    <cellStyle name="Output 2 3 3 2 2 2 2" xfId="4708"/>
    <cellStyle name="Output 2 3 3 2 2 3" xfId="4709"/>
    <cellStyle name="Output 2 3 3 2 3" xfId="4710"/>
    <cellStyle name="Output 2 3 3 2 3 2" xfId="4711"/>
    <cellStyle name="Output 2 3 3 2 4" xfId="4712"/>
    <cellStyle name="Output 2 3 3 3" xfId="4713"/>
    <cellStyle name="Output 2 3 3 3 2" xfId="4714"/>
    <cellStyle name="Output 2 3 3 3 2 2" xfId="4715"/>
    <cellStyle name="Output 2 3 3 3 3" xfId="4716"/>
    <cellStyle name="Output 2 3 3 3 4" xfId="4717"/>
    <cellStyle name="Output 2 3 3 4" xfId="4718"/>
    <cellStyle name="Output 2 3 3 4 2" xfId="4719"/>
    <cellStyle name="Output 2 3 3 4 2 2" xfId="4720"/>
    <cellStyle name="Output 2 3 3 4 3" xfId="4721"/>
    <cellStyle name="Output 2 3 3 5" xfId="4722"/>
    <cellStyle name="Output 2 3 3 5 2" xfId="4723"/>
    <cellStyle name="Output 2 3 3 6" xfId="4724"/>
    <cellStyle name="Output 2 3 4" xfId="4725"/>
    <cellStyle name="Output 2 3 4 2" xfId="4726"/>
    <cellStyle name="Output 2 3 4 2 2" xfId="4727"/>
    <cellStyle name="Output 2 3 4 2 2 2" xfId="4728"/>
    <cellStyle name="Output 2 3 4 2 2 2 2" xfId="4729"/>
    <cellStyle name="Output 2 3 4 2 2 3" xfId="4730"/>
    <cellStyle name="Output 2 3 4 2 3" xfId="4731"/>
    <cellStyle name="Output 2 3 4 2 3 2" xfId="4732"/>
    <cellStyle name="Output 2 3 4 2 4" xfId="4733"/>
    <cellStyle name="Output 2 3 4 3" xfId="4734"/>
    <cellStyle name="Output 2 3 4 3 2" xfId="4735"/>
    <cellStyle name="Output 2 3 4 3 2 2" xfId="4736"/>
    <cellStyle name="Output 2 3 4 3 3" xfId="4737"/>
    <cellStyle name="Output 2 3 4 3 4" xfId="4738"/>
    <cellStyle name="Output 2 3 4 4" xfId="4739"/>
    <cellStyle name="Output 2 3 4 4 2" xfId="4740"/>
    <cellStyle name="Output 2 3 4 4 2 2" xfId="4741"/>
    <cellStyle name="Output 2 3 4 4 3" xfId="4742"/>
    <cellStyle name="Output 2 3 4 5" xfId="4743"/>
    <cellStyle name="Output 2 3 4 5 2" xfId="4744"/>
    <cellStyle name="Output 2 3 4 6" xfId="4745"/>
    <cellStyle name="Output 2 3 5" xfId="4746"/>
    <cellStyle name="Output 2 3 5 2" xfId="4747"/>
    <cellStyle name="Output 2 4" xfId="4748"/>
    <cellStyle name="Output 2 4 2" xfId="4749"/>
    <cellStyle name="Output 2 4 2 2" xfId="4750"/>
    <cellStyle name="Output 2 4 2 2 2" xfId="4751"/>
    <cellStyle name="Output 2 4 2 2 2 2" xfId="4752"/>
    <cellStyle name="Output 2 4 2 2 2 2 2" xfId="4753"/>
    <cellStyle name="Output 2 4 2 2 2 3" xfId="4754"/>
    <cellStyle name="Output 2 4 2 2 3" xfId="4755"/>
    <cellStyle name="Output 2 4 2 2 3 2" xfId="4756"/>
    <cellStyle name="Output 2 4 2 2 4" xfId="4757"/>
    <cellStyle name="Output 2 4 2 3" xfId="4758"/>
    <cellStyle name="Output 2 4 2 3 2" xfId="4759"/>
    <cellStyle name="Output 2 4 2 3 2 2" xfId="4760"/>
    <cellStyle name="Output 2 4 2 3 3" xfId="4761"/>
    <cellStyle name="Output 2 4 2 3 4" xfId="4762"/>
    <cellStyle name="Output 2 4 2 4" xfId="4763"/>
    <cellStyle name="Output 2 4 2 4 2" xfId="4764"/>
    <cellStyle name="Output 2 4 2 4 2 2" xfId="4765"/>
    <cellStyle name="Output 2 4 2 4 3" xfId="4766"/>
    <cellStyle name="Output 2 4 2 5" xfId="4767"/>
    <cellStyle name="Output 2 4 2 5 2" xfId="4768"/>
    <cellStyle name="Output 2 4 2 6" xfId="4769"/>
    <cellStyle name="Output 2 4 3" xfId="4770"/>
    <cellStyle name="Output 2 4 3 2" xfId="4771"/>
    <cellStyle name="Output 2 4 3 2 2" xfId="4772"/>
    <cellStyle name="Output 2 4 3 2 2 2" xfId="4773"/>
    <cellStyle name="Output 2 4 3 2 2 2 2" xfId="4774"/>
    <cellStyle name="Output 2 4 3 2 2 3" xfId="4775"/>
    <cellStyle name="Output 2 4 3 2 3" xfId="4776"/>
    <cellStyle name="Output 2 4 3 2 3 2" xfId="4777"/>
    <cellStyle name="Output 2 4 3 2 4" xfId="4778"/>
    <cellStyle name="Output 2 4 3 3" xfId="4779"/>
    <cellStyle name="Output 2 4 3 3 2" xfId="4780"/>
    <cellStyle name="Output 2 4 3 3 2 2" xfId="4781"/>
    <cellStyle name="Output 2 4 3 3 3" xfId="4782"/>
    <cellStyle name="Output 2 4 3 3 4" xfId="4783"/>
    <cellStyle name="Output 2 4 3 4" xfId="4784"/>
    <cellStyle name="Output 2 4 3 4 2" xfId="4785"/>
    <cellStyle name="Output 2 4 3 4 2 2" xfId="4786"/>
    <cellStyle name="Output 2 4 3 4 3" xfId="4787"/>
    <cellStyle name="Output 2 4 3 5" xfId="4788"/>
    <cellStyle name="Output 2 4 3 5 2" xfId="4789"/>
    <cellStyle name="Output 2 4 3 6" xfId="4790"/>
    <cellStyle name="Output 2 4 4" xfId="4791"/>
    <cellStyle name="Output 2 4 4 2" xfId="4792"/>
    <cellStyle name="Output 2 5" xfId="4793"/>
    <cellStyle name="Output 2 5 2" xfId="4794"/>
    <cellStyle name="Output 2 5 2 2" xfId="4795"/>
    <cellStyle name="Output 2 5 2 2 2" xfId="4796"/>
    <cellStyle name="Output 2 5 2 2 2 2" xfId="4797"/>
    <cellStyle name="Output 2 5 2 2 2 2 2" xfId="4798"/>
    <cellStyle name="Output 2 5 2 2 2 3" xfId="4799"/>
    <cellStyle name="Output 2 5 2 2 3" xfId="4800"/>
    <cellStyle name="Output 2 5 2 2 3 2" xfId="4801"/>
    <cellStyle name="Output 2 5 2 2 4" xfId="4802"/>
    <cellStyle name="Output 2 5 2 3" xfId="4803"/>
    <cellStyle name="Output 2 5 2 3 2" xfId="4804"/>
    <cellStyle name="Output 2 5 2 3 2 2" xfId="4805"/>
    <cellStyle name="Output 2 5 2 3 3" xfId="4806"/>
    <cellStyle name="Output 2 5 2 3 4" xfId="4807"/>
    <cellStyle name="Output 2 5 2 4" xfId="4808"/>
    <cellStyle name="Output 2 5 2 4 2" xfId="4809"/>
    <cellStyle name="Output 2 5 2 4 2 2" xfId="4810"/>
    <cellStyle name="Output 2 5 2 4 3" xfId="4811"/>
    <cellStyle name="Output 2 5 2 5" xfId="4812"/>
    <cellStyle name="Output 2 5 2 5 2" xfId="4813"/>
    <cellStyle name="Output 2 5 2 6" xfId="4814"/>
    <cellStyle name="Output 2 5 3" xfId="4815"/>
    <cellStyle name="Output 2 5 3 2" xfId="4816"/>
    <cellStyle name="Output 2 5 3 2 2" xfId="4817"/>
    <cellStyle name="Output 2 5 3 3" xfId="4818"/>
    <cellStyle name="Output 2 5 4" xfId="4819"/>
    <cellStyle name="Output 2 5 4 2" xfId="4820"/>
    <cellStyle name="Output 2 5 4 2 2" xfId="4821"/>
    <cellStyle name="Output 2 5 4 2 2 2" xfId="4822"/>
    <cellStyle name="Output 2 5 4 2 2 2 2" xfId="4823"/>
    <cellStyle name="Output 2 5 4 2 2 3" xfId="4824"/>
    <cellStyle name="Output 2 5 4 2 3" xfId="4825"/>
    <cellStyle name="Output 2 5 4 2 3 2" xfId="4826"/>
    <cellStyle name="Output 2 5 4 2 4" xfId="4827"/>
    <cellStyle name="Output 2 5 4 3" xfId="4828"/>
    <cellStyle name="Output 2 5 4 3 2" xfId="4829"/>
    <cellStyle name="Output 2 5 4 3 2 2" xfId="4830"/>
    <cellStyle name="Output 2 5 4 3 3" xfId="4831"/>
    <cellStyle name="Output 2 5 4 3 4" xfId="4832"/>
    <cellStyle name="Output 2 5 4 4" xfId="4833"/>
    <cellStyle name="Output 2 5 4 4 2" xfId="4834"/>
    <cellStyle name="Output 2 5 4 4 2 2" xfId="4835"/>
    <cellStyle name="Output 2 5 4 4 3" xfId="4836"/>
    <cellStyle name="Output 2 5 4 5" xfId="4837"/>
    <cellStyle name="Output 2 5 4 5 2" xfId="4838"/>
    <cellStyle name="Output 2 5 4 6" xfId="4839"/>
    <cellStyle name="Output 2 5 5" xfId="4840"/>
    <cellStyle name="Output 2 5 5 2" xfId="4841"/>
    <cellStyle name="Output 2 5 5 2 2" xfId="4842"/>
    <cellStyle name="Output 2 5 5 2 2 2" xfId="4843"/>
    <cellStyle name="Output 2 5 5 2 3" xfId="4844"/>
    <cellStyle name="Output 2 5 5 3" xfId="4845"/>
    <cellStyle name="Output 2 5 5 3 2" xfId="4846"/>
    <cellStyle name="Output 2 5 5 4" xfId="4847"/>
    <cellStyle name="Output 2 5 6" xfId="4848"/>
    <cellStyle name="Output 2 5 6 2" xfId="4849"/>
    <cellStyle name="Output 2 5 6 2 2" xfId="4850"/>
    <cellStyle name="Output 2 5 6 3" xfId="4851"/>
    <cellStyle name="Output 2 5 6 4" xfId="4852"/>
    <cellStyle name="Output 2 5 7" xfId="4853"/>
    <cellStyle name="Output 2 5 7 2" xfId="4854"/>
    <cellStyle name="Output 2 5 7 2 2" xfId="4855"/>
    <cellStyle name="Output 2 5 7 3" xfId="4856"/>
    <cellStyle name="Output 2 5 8" xfId="4857"/>
    <cellStyle name="Output 2 5 8 2" xfId="4858"/>
    <cellStyle name="Output 2 5 9" xfId="4859"/>
    <cellStyle name="Output 2 6" xfId="4860"/>
    <cellStyle name="Output 2 6 2" xfId="4861"/>
    <cellStyle name="Output 2 6 2 2" xfId="4862"/>
    <cellStyle name="Output 2 6 2 2 2" xfId="4863"/>
    <cellStyle name="Output 2 6 2 2 2 2" xfId="4864"/>
    <cellStyle name="Output 2 6 2 2 3" xfId="4865"/>
    <cellStyle name="Output 2 6 2 3" xfId="4866"/>
    <cellStyle name="Output 2 6 2 3 2" xfId="4867"/>
    <cellStyle name="Output 2 6 2 4" xfId="4868"/>
    <cellStyle name="Output 2 6 3" xfId="4869"/>
    <cellStyle name="Output 2 6 3 2" xfId="4870"/>
    <cellStyle name="Output 2 6 3 2 2" xfId="4871"/>
    <cellStyle name="Output 2 6 3 3" xfId="4872"/>
    <cellStyle name="Output 2 6 3 4" xfId="4873"/>
    <cellStyle name="Output 2 6 4" xfId="4874"/>
    <cellStyle name="Output 2 6 4 2" xfId="4875"/>
    <cellStyle name="Output 2 6 4 2 2" xfId="4876"/>
    <cellStyle name="Output 2 6 4 3" xfId="4877"/>
    <cellStyle name="Output 2 6 5" xfId="4878"/>
    <cellStyle name="Output 2 6 5 2" xfId="4879"/>
    <cellStyle name="Output 2 6 6" xfId="4880"/>
    <cellStyle name="Output 3" xfId="4881"/>
    <cellStyle name="Output 3 2" xfId="4882"/>
    <cellStyle name="Output 3 2 2" xfId="4883"/>
    <cellStyle name="Output 3 2 2 2" xfId="4884"/>
    <cellStyle name="Output 3 2 2 2 2" xfId="4885"/>
    <cellStyle name="Output 3 2 2 2 2 2" xfId="4886"/>
    <cellStyle name="Output 3 2 2 2 2 2 2" xfId="4887"/>
    <cellStyle name="Output 3 2 2 2 2 2 2 2" xfId="4888"/>
    <cellStyle name="Output 3 2 2 2 2 2 3" xfId="4889"/>
    <cellStyle name="Output 3 2 2 2 2 3" xfId="4890"/>
    <cellStyle name="Output 3 2 2 2 2 3 2" xfId="4891"/>
    <cellStyle name="Output 3 2 2 2 2 4" xfId="4892"/>
    <cellStyle name="Output 3 2 2 2 3" xfId="4893"/>
    <cellStyle name="Output 3 2 2 2 3 2" xfId="4894"/>
    <cellStyle name="Output 3 2 2 2 3 2 2" xfId="4895"/>
    <cellStyle name="Output 3 2 2 2 3 3" xfId="4896"/>
    <cellStyle name="Output 3 2 2 2 3 4" xfId="4897"/>
    <cellStyle name="Output 3 2 2 2 4" xfId="4898"/>
    <cellStyle name="Output 3 2 2 2 4 2" xfId="4899"/>
    <cellStyle name="Output 3 2 2 2 4 2 2" xfId="4900"/>
    <cellStyle name="Output 3 2 2 2 4 3" xfId="4901"/>
    <cellStyle name="Output 3 2 2 2 5" xfId="4902"/>
    <cellStyle name="Output 3 2 2 2 5 2" xfId="4903"/>
    <cellStyle name="Output 3 2 2 2 6" xfId="4904"/>
    <cellStyle name="Output 3 2 2 3" xfId="4905"/>
    <cellStyle name="Output 3 2 2 3 2" xfId="4906"/>
    <cellStyle name="Output 3 2 2 3 2 2" xfId="4907"/>
    <cellStyle name="Output 3 2 2 3 2 2 2" xfId="4908"/>
    <cellStyle name="Output 3 2 2 3 2 2 2 2" xfId="4909"/>
    <cellStyle name="Output 3 2 2 3 2 2 3" xfId="4910"/>
    <cellStyle name="Output 3 2 2 3 2 3" xfId="4911"/>
    <cellStyle name="Output 3 2 2 3 2 3 2" xfId="4912"/>
    <cellStyle name="Output 3 2 2 3 2 4" xfId="4913"/>
    <cellStyle name="Output 3 2 2 3 3" xfId="4914"/>
    <cellStyle name="Output 3 2 2 3 3 2" xfId="4915"/>
    <cellStyle name="Output 3 2 2 3 3 2 2" xfId="4916"/>
    <cellStyle name="Output 3 2 2 3 3 3" xfId="4917"/>
    <cellStyle name="Output 3 2 2 3 3 4" xfId="4918"/>
    <cellStyle name="Output 3 2 2 3 4" xfId="4919"/>
    <cellStyle name="Output 3 2 2 3 4 2" xfId="4920"/>
    <cellStyle name="Output 3 2 2 3 4 2 2" xfId="4921"/>
    <cellStyle name="Output 3 2 2 3 4 3" xfId="4922"/>
    <cellStyle name="Output 3 2 2 3 5" xfId="4923"/>
    <cellStyle name="Output 3 2 2 3 5 2" xfId="4924"/>
    <cellStyle name="Output 3 2 2 3 6" xfId="4925"/>
    <cellStyle name="Output 3 2 2 4" xfId="4926"/>
    <cellStyle name="Output 3 2 2 4 2" xfId="4927"/>
    <cellStyle name="Output 3 2 3" xfId="4928"/>
    <cellStyle name="Output 3 2 3 2" xfId="4929"/>
    <cellStyle name="Output 3 2 3 2 2" xfId="4930"/>
    <cellStyle name="Output 3 2 3 2 2 2" xfId="4931"/>
    <cellStyle name="Output 3 2 3 2 2 2 2" xfId="4932"/>
    <cellStyle name="Output 3 2 3 2 2 3" xfId="4933"/>
    <cellStyle name="Output 3 2 3 2 3" xfId="4934"/>
    <cellStyle name="Output 3 2 3 2 3 2" xfId="4935"/>
    <cellStyle name="Output 3 2 3 2 4" xfId="4936"/>
    <cellStyle name="Output 3 2 3 3" xfId="4937"/>
    <cellStyle name="Output 3 2 3 3 2" xfId="4938"/>
    <cellStyle name="Output 3 2 3 3 2 2" xfId="4939"/>
    <cellStyle name="Output 3 2 3 3 3" xfId="4940"/>
    <cellStyle name="Output 3 2 3 3 4" xfId="4941"/>
    <cellStyle name="Output 3 2 3 4" xfId="4942"/>
    <cellStyle name="Output 3 2 3 4 2" xfId="4943"/>
    <cellStyle name="Output 3 2 3 4 2 2" xfId="4944"/>
    <cellStyle name="Output 3 2 3 4 3" xfId="4945"/>
    <cellStyle name="Output 3 2 3 5" xfId="4946"/>
    <cellStyle name="Output 3 2 3 5 2" xfId="4947"/>
    <cellStyle name="Output 3 2 3 6" xfId="4948"/>
    <cellStyle name="Output 3 2 4" xfId="4949"/>
    <cellStyle name="Output 3 2 4 2" xfId="4950"/>
    <cellStyle name="Output 3 2 4 2 2" xfId="4951"/>
    <cellStyle name="Output 3 2 4 2 2 2" xfId="4952"/>
    <cellStyle name="Output 3 2 4 2 2 2 2" xfId="4953"/>
    <cellStyle name="Output 3 2 4 2 2 3" xfId="4954"/>
    <cellStyle name="Output 3 2 4 2 3" xfId="4955"/>
    <cellStyle name="Output 3 2 4 2 3 2" xfId="4956"/>
    <cellStyle name="Output 3 2 4 2 4" xfId="4957"/>
    <cellStyle name="Output 3 2 4 3" xfId="4958"/>
    <cellStyle name="Output 3 2 4 3 2" xfId="4959"/>
    <cellStyle name="Output 3 2 4 3 2 2" xfId="4960"/>
    <cellStyle name="Output 3 2 4 3 3" xfId="4961"/>
    <cellStyle name="Output 3 2 4 3 4" xfId="4962"/>
    <cellStyle name="Output 3 2 4 4" xfId="4963"/>
    <cellStyle name="Output 3 2 4 4 2" xfId="4964"/>
    <cellStyle name="Output 3 2 4 4 2 2" xfId="4965"/>
    <cellStyle name="Output 3 2 4 4 3" xfId="4966"/>
    <cellStyle name="Output 3 2 4 5" xfId="4967"/>
    <cellStyle name="Output 3 2 4 5 2" xfId="4968"/>
    <cellStyle name="Output 3 2 4 6" xfId="4969"/>
    <cellStyle name="Output 3 2 5" xfId="4970"/>
    <cellStyle name="Output 3 2 5 2" xfId="4971"/>
    <cellStyle name="Output 3 3" xfId="4972"/>
    <cellStyle name="Output 3 3 2" xfId="4973"/>
    <cellStyle name="Output 3 3 2 2" xfId="4974"/>
    <cellStyle name="Output 3 3 2 2 2" xfId="4975"/>
    <cellStyle name="Output 3 3 2 2 2 2" xfId="4976"/>
    <cellStyle name="Output 3 3 2 2 2 2 2" xfId="4977"/>
    <cellStyle name="Output 3 3 2 2 2 3" xfId="4978"/>
    <cellStyle name="Output 3 3 2 2 3" xfId="4979"/>
    <cellStyle name="Output 3 3 2 2 3 2" xfId="4980"/>
    <cellStyle name="Output 3 3 2 2 4" xfId="4981"/>
    <cellStyle name="Output 3 3 2 3" xfId="4982"/>
    <cellStyle name="Output 3 3 2 3 2" xfId="4983"/>
    <cellStyle name="Output 3 3 2 3 2 2" xfId="4984"/>
    <cellStyle name="Output 3 3 2 3 3" xfId="4985"/>
    <cellStyle name="Output 3 3 2 3 4" xfId="4986"/>
    <cellStyle name="Output 3 3 2 4" xfId="4987"/>
    <cellStyle name="Output 3 3 2 4 2" xfId="4988"/>
    <cellStyle name="Output 3 3 2 4 2 2" xfId="4989"/>
    <cellStyle name="Output 3 3 2 4 3" xfId="4990"/>
    <cellStyle name="Output 3 3 2 5" xfId="4991"/>
    <cellStyle name="Output 3 3 2 5 2" xfId="4992"/>
    <cellStyle name="Output 3 3 2 6" xfId="4993"/>
    <cellStyle name="Output 3 3 3" xfId="4994"/>
    <cellStyle name="Output 3 3 3 2" xfId="4995"/>
    <cellStyle name="Output 3 3 3 2 2" xfId="4996"/>
    <cellStyle name="Output 3 3 3 2 2 2" xfId="4997"/>
    <cellStyle name="Output 3 3 3 2 2 2 2" xfId="4998"/>
    <cellStyle name="Output 3 3 3 2 2 3" xfId="4999"/>
    <cellStyle name="Output 3 3 3 2 3" xfId="5000"/>
    <cellStyle name="Output 3 3 3 2 3 2" xfId="5001"/>
    <cellStyle name="Output 3 3 3 2 4" xfId="5002"/>
    <cellStyle name="Output 3 3 3 3" xfId="5003"/>
    <cellStyle name="Output 3 3 3 3 2" xfId="5004"/>
    <cellStyle name="Output 3 3 3 3 2 2" xfId="5005"/>
    <cellStyle name="Output 3 3 3 3 3" xfId="5006"/>
    <cellStyle name="Output 3 3 3 3 4" xfId="5007"/>
    <cellStyle name="Output 3 3 3 4" xfId="5008"/>
    <cellStyle name="Output 3 3 3 4 2" xfId="5009"/>
    <cellStyle name="Output 3 3 3 4 2 2" xfId="5010"/>
    <cellStyle name="Output 3 3 3 4 3" xfId="5011"/>
    <cellStyle name="Output 3 3 3 5" xfId="5012"/>
    <cellStyle name="Output 3 3 3 5 2" xfId="5013"/>
    <cellStyle name="Output 3 3 3 6" xfId="5014"/>
    <cellStyle name="Output 3 3 4" xfId="5015"/>
    <cellStyle name="Output 3 3 4 2" xfId="5016"/>
    <cellStyle name="Output 3 4" xfId="5017"/>
    <cellStyle name="Output 3 4 2" xfId="5018"/>
    <cellStyle name="Output 3 4 2 2" xfId="5019"/>
    <cellStyle name="Output 3 4 2 2 2" xfId="5020"/>
    <cellStyle name="Output 3 4 2 2 2 2" xfId="5021"/>
    <cellStyle name="Output 3 4 2 2 2 2 2" xfId="5022"/>
    <cellStyle name="Output 3 4 2 2 2 3" xfId="5023"/>
    <cellStyle name="Output 3 4 2 2 3" xfId="5024"/>
    <cellStyle name="Output 3 4 2 2 3 2" xfId="5025"/>
    <cellStyle name="Output 3 4 2 2 4" xfId="5026"/>
    <cellStyle name="Output 3 4 2 3" xfId="5027"/>
    <cellStyle name="Output 3 4 2 3 2" xfId="5028"/>
    <cellStyle name="Output 3 4 2 3 2 2" xfId="5029"/>
    <cellStyle name="Output 3 4 2 3 3" xfId="5030"/>
    <cellStyle name="Output 3 4 2 3 4" xfId="5031"/>
    <cellStyle name="Output 3 4 2 4" xfId="5032"/>
    <cellStyle name="Output 3 4 2 4 2" xfId="5033"/>
    <cellStyle name="Output 3 4 2 4 2 2" xfId="5034"/>
    <cellStyle name="Output 3 4 2 4 3" xfId="5035"/>
    <cellStyle name="Output 3 4 2 5" xfId="5036"/>
    <cellStyle name="Output 3 4 2 5 2" xfId="5037"/>
    <cellStyle name="Output 3 4 2 6" xfId="5038"/>
    <cellStyle name="Output 3 4 3" xfId="5039"/>
    <cellStyle name="Output 3 4 3 2" xfId="5040"/>
    <cellStyle name="Output 3 4 3 2 2" xfId="5041"/>
    <cellStyle name="Output 3 4 3 3" xfId="5042"/>
    <cellStyle name="Output 3 4 4" xfId="5043"/>
    <cellStyle name="Output 3 4 4 2" xfId="5044"/>
    <cellStyle name="Output 3 4 4 2 2" xfId="5045"/>
    <cellStyle name="Output 3 4 4 2 2 2" xfId="5046"/>
    <cellStyle name="Output 3 4 4 2 2 2 2" xfId="5047"/>
    <cellStyle name="Output 3 4 4 2 2 3" xfId="5048"/>
    <cellStyle name="Output 3 4 4 2 3" xfId="5049"/>
    <cellStyle name="Output 3 4 4 2 3 2" xfId="5050"/>
    <cellStyle name="Output 3 4 4 2 4" xfId="5051"/>
    <cellStyle name="Output 3 4 4 3" xfId="5052"/>
    <cellStyle name="Output 3 4 4 3 2" xfId="5053"/>
    <cellStyle name="Output 3 4 4 3 2 2" xfId="5054"/>
    <cellStyle name="Output 3 4 4 3 3" xfId="5055"/>
    <cellStyle name="Output 3 4 4 3 4" xfId="5056"/>
    <cellStyle name="Output 3 4 4 4" xfId="5057"/>
    <cellStyle name="Output 3 4 4 4 2" xfId="5058"/>
    <cellStyle name="Output 3 4 4 4 2 2" xfId="5059"/>
    <cellStyle name="Output 3 4 4 4 3" xfId="5060"/>
    <cellStyle name="Output 3 4 4 5" xfId="5061"/>
    <cellStyle name="Output 3 4 4 5 2" xfId="5062"/>
    <cellStyle name="Output 3 4 4 6" xfId="5063"/>
    <cellStyle name="Output 3 4 5" xfId="5064"/>
    <cellStyle name="Output 3 4 5 2" xfId="5065"/>
    <cellStyle name="Output 3 4 5 2 2" xfId="5066"/>
    <cellStyle name="Output 3 4 5 2 2 2" xfId="5067"/>
    <cellStyle name="Output 3 4 5 2 3" xfId="5068"/>
    <cellStyle name="Output 3 4 5 3" xfId="5069"/>
    <cellStyle name="Output 3 4 5 3 2" xfId="5070"/>
    <cellStyle name="Output 3 4 5 4" xfId="5071"/>
    <cellStyle name="Output 3 4 6" xfId="5072"/>
    <cellStyle name="Output 3 4 6 2" xfId="5073"/>
    <cellStyle name="Output 3 4 6 2 2" xfId="5074"/>
    <cellStyle name="Output 3 4 6 3" xfId="5075"/>
    <cellStyle name="Output 3 4 6 4" xfId="5076"/>
    <cellStyle name="Output 3 4 7" xfId="5077"/>
    <cellStyle name="Output 3 4 7 2" xfId="5078"/>
    <cellStyle name="Output 3 4 7 2 2" xfId="5079"/>
    <cellStyle name="Output 3 4 7 3" xfId="5080"/>
    <cellStyle name="Output 3 4 8" xfId="5081"/>
    <cellStyle name="Output 3 4 8 2" xfId="5082"/>
    <cellStyle name="Output 3 4 9" xfId="5083"/>
    <cellStyle name="Output 3 5" xfId="5084"/>
    <cellStyle name="Output 3 5 2" xfId="5085"/>
    <cellStyle name="Output 3 5 2 2" xfId="5086"/>
    <cellStyle name="Output 3 5 2 2 2" xfId="5087"/>
    <cellStyle name="Output 3 5 2 2 2 2" xfId="5088"/>
    <cellStyle name="Output 3 5 2 2 3" xfId="5089"/>
    <cellStyle name="Output 3 5 2 3" xfId="5090"/>
    <cellStyle name="Output 3 5 2 3 2" xfId="5091"/>
    <cellStyle name="Output 3 5 2 4" xfId="5092"/>
    <cellStyle name="Output 3 5 3" xfId="5093"/>
    <cellStyle name="Output 3 5 3 2" xfId="5094"/>
    <cellStyle name="Output 3 5 3 2 2" xfId="5095"/>
    <cellStyle name="Output 3 5 3 3" xfId="5096"/>
    <cellStyle name="Output 3 5 3 4" xfId="5097"/>
    <cellStyle name="Output 3 5 4" xfId="5098"/>
    <cellStyle name="Output 3 5 4 2" xfId="5099"/>
    <cellStyle name="Output 3 5 4 2 2" xfId="5100"/>
    <cellStyle name="Output 3 5 4 3" xfId="5101"/>
    <cellStyle name="Output 3 5 5" xfId="5102"/>
    <cellStyle name="Output 3 5 5 2" xfId="5103"/>
    <cellStyle name="Output 3 5 6" xfId="5104"/>
    <cellStyle name="Output 4" xfId="5105"/>
    <cellStyle name="Output 4 2" xfId="5106"/>
    <cellStyle name="Output 4 2 2" xfId="5107"/>
    <cellStyle name="Output 4 2 2 2" xfId="5108"/>
    <cellStyle name="Output 4 2 2 2 2" xfId="5109"/>
    <cellStyle name="Output 4 2 2 2 2 2" xfId="5110"/>
    <cellStyle name="Output 4 2 2 2 2 2 2" xfId="5111"/>
    <cellStyle name="Output 4 2 2 2 2 3" xfId="5112"/>
    <cellStyle name="Output 4 2 2 2 3" xfId="5113"/>
    <cellStyle name="Output 4 2 2 2 3 2" xfId="5114"/>
    <cellStyle name="Output 4 2 2 2 4" xfId="5115"/>
    <cellStyle name="Output 4 2 2 3" xfId="5116"/>
    <cellStyle name="Output 4 2 2 3 2" xfId="5117"/>
    <cellStyle name="Output 4 2 2 3 2 2" xfId="5118"/>
    <cellStyle name="Output 4 2 2 3 3" xfId="5119"/>
    <cellStyle name="Output 4 2 2 3 4" xfId="5120"/>
    <cellStyle name="Output 4 2 2 4" xfId="5121"/>
    <cellStyle name="Output 4 2 2 4 2" xfId="5122"/>
    <cellStyle name="Output 4 2 2 4 2 2" xfId="5123"/>
    <cellStyle name="Output 4 2 2 4 3" xfId="5124"/>
    <cellStyle name="Output 4 2 2 5" xfId="5125"/>
    <cellStyle name="Output 4 2 2 5 2" xfId="5126"/>
    <cellStyle name="Output 4 2 2 6" xfId="5127"/>
    <cellStyle name="Output 4 2 3" xfId="5128"/>
    <cellStyle name="Output 4 2 3 2" xfId="5129"/>
    <cellStyle name="Output 4 2 3 2 2" xfId="5130"/>
    <cellStyle name="Output 4 2 3 2 2 2" xfId="5131"/>
    <cellStyle name="Output 4 2 3 2 2 2 2" xfId="5132"/>
    <cellStyle name="Output 4 2 3 2 2 3" xfId="5133"/>
    <cellStyle name="Output 4 2 3 2 3" xfId="5134"/>
    <cellStyle name="Output 4 2 3 2 3 2" xfId="5135"/>
    <cellStyle name="Output 4 2 3 2 4" xfId="5136"/>
    <cellStyle name="Output 4 2 3 3" xfId="5137"/>
    <cellStyle name="Output 4 2 3 3 2" xfId="5138"/>
    <cellStyle name="Output 4 2 3 3 2 2" xfId="5139"/>
    <cellStyle name="Output 4 2 3 3 3" xfId="5140"/>
    <cellStyle name="Output 4 2 3 3 4" xfId="5141"/>
    <cellStyle name="Output 4 2 3 4" xfId="5142"/>
    <cellStyle name="Output 4 2 3 4 2" xfId="5143"/>
    <cellStyle name="Output 4 2 3 4 2 2" xfId="5144"/>
    <cellStyle name="Output 4 2 3 4 3" xfId="5145"/>
    <cellStyle name="Output 4 2 3 5" xfId="5146"/>
    <cellStyle name="Output 4 2 3 5 2" xfId="5147"/>
    <cellStyle name="Output 4 2 3 6" xfId="5148"/>
    <cellStyle name="Output 4 2 4" xfId="5149"/>
    <cellStyle name="Output 4 2 4 2" xfId="5150"/>
    <cellStyle name="Output 4 3" xfId="5151"/>
    <cellStyle name="Output 4 3 2" xfId="5152"/>
    <cellStyle name="Output 4 3 2 2" xfId="5153"/>
    <cellStyle name="Output 4 3 2 2 2" xfId="5154"/>
    <cellStyle name="Output 4 3 2 2 2 2" xfId="5155"/>
    <cellStyle name="Output 4 3 2 2 2 2 2" xfId="5156"/>
    <cellStyle name="Output 4 3 2 2 2 3" xfId="5157"/>
    <cellStyle name="Output 4 3 2 2 3" xfId="5158"/>
    <cellStyle name="Output 4 3 2 2 3 2" xfId="5159"/>
    <cellStyle name="Output 4 3 2 2 4" xfId="5160"/>
    <cellStyle name="Output 4 3 2 3" xfId="5161"/>
    <cellStyle name="Output 4 3 2 3 2" xfId="5162"/>
    <cellStyle name="Output 4 3 2 3 2 2" xfId="5163"/>
    <cellStyle name="Output 4 3 2 3 3" xfId="5164"/>
    <cellStyle name="Output 4 3 2 3 4" xfId="5165"/>
    <cellStyle name="Output 4 3 2 4" xfId="5166"/>
    <cellStyle name="Output 4 3 2 4 2" xfId="5167"/>
    <cellStyle name="Output 4 3 2 4 2 2" xfId="5168"/>
    <cellStyle name="Output 4 3 2 4 3" xfId="5169"/>
    <cellStyle name="Output 4 3 2 5" xfId="5170"/>
    <cellStyle name="Output 4 3 2 5 2" xfId="5171"/>
    <cellStyle name="Output 4 3 2 6" xfId="5172"/>
    <cellStyle name="Output 4 3 3" xfId="5173"/>
    <cellStyle name="Output 4 3 3 2" xfId="5174"/>
    <cellStyle name="Output 4 3 3 2 2" xfId="5175"/>
    <cellStyle name="Output 4 3 3 3" xfId="5176"/>
    <cellStyle name="Output 4 3 4" xfId="5177"/>
    <cellStyle name="Output 4 3 4 2" xfId="5178"/>
    <cellStyle name="Output 4 3 4 2 2" xfId="5179"/>
    <cellStyle name="Output 4 3 4 2 2 2" xfId="5180"/>
    <cellStyle name="Output 4 3 4 2 2 2 2" xfId="5181"/>
    <cellStyle name="Output 4 3 4 2 2 3" xfId="5182"/>
    <cellStyle name="Output 4 3 4 2 3" xfId="5183"/>
    <cellStyle name="Output 4 3 4 2 3 2" xfId="5184"/>
    <cellStyle name="Output 4 3 4 2 4" xfId="5185"/>
    <cellStyle name="Output 4 3 4 3" xfId="5186"/>
    <cellStyle name="Output 4 3 4 3 2" xfId="5187"/>
    <cellStyle name="Output 4 3 4 3 2 2" xfId="5188"/>
    <cellStyle name="Output 4 3 4 3 3" xfId="5189"/>
    <cellStyle name="Output 4 3 4 3 4" xfId="5190"/>
    <cellStyle name="Output 4 3 4 4" xfId="5191"/>
    <cellStyle name="Output 4 3 4 4 2" xfId="5192"/>
    <cellStyle name="Output 4 3 4 4 2 2" xfId="5193"/>
    <cellStyle name="Output 4 3 4 4 3" xfId="5194"/>
    <cellStyle name="Output 4 3 4 5" xfId="5195"/>
    <cellStyle name="Output 4 3 4 5 2" xfId="5196"/>
    <cellStyle name="Output 4 3 4 6" xfId="5197"/>
    <cellStyle name="Output 4 3 5" xfId="5198"/>
    <cellStyle name="Output 4 3 5 2" xfId="5199"/>
    <cellStyle name="Output 4 3 5 2 2" xfId="5200"/>
    <cellStyle name="Output 4 3 5 2 2 2" xfId="5201"/>
    <cellStyle name="Output 4 3 5 2 3" xfId="5202"/>
    <cellStyle name="Output 4 3 5 3" xfId="5203"/>
    <cellStyle name="Output 4 3 5 3 2" xfId="5204"/>
    <cellStyle name="Output 4 3 5 4" xfId="5205"/>
    <cellStyle name="Output 4 3 6" xfId="5206"/>
    <cellStyle name="Output 4 3 6 2" xfId="5207"/>
    <cellStyle name="Output 4 3 6 2 2" xfId="5208"/>
    <cellStyle name="Output 4 3 6 3" xfId="5209"/>
    <cellStyle name="Output 4 3 6 4" xfId="5210"/>
    <cellStyle name="Output 4 3 7" xfId="5211"/>
    <cellStyle name="Output 4 3 7 2" xfId="5212"/>
    <cellStyle name="Output 4 3 7 2 2" xfId="5213"/>
    <cellStyle name="Output 4 3 7 3" xfId="5214"/>
    <cellStyle name="Output 4 3 8" xfId="5215"/>
    <cellStyle name="Output 4 3 8 2" xfId="5216"/>
    <cellStyle name="Output 4 3 9" xfId="5217"/>
    <cellStyle name="Output 4 4" xfId="5218"/>
    <cellStyle name="Output 4 4 2" xfId="5219"/>
    <cellStyle name="Output 4 4 2 2" xfId="5220"/>
    <cellStyle name="Output 4 4 2 2 2" xfId="5221"/>
    <cellStyle name="Output 4 4 2 2 2 2" xfId="5222"/>
    <cellStyle name="Output 4 4 2 2 3" xfId="5223"/>
    <cellStyle name="Output 4 4 2 3" xfId="5224"/>
    <cellStyle name="Output 4 4 2 3 2" xfId="5225"/>
    <cellStyle name="Output 4 4 2 4" xfId="5226"/>
    <cellStyle name="Output 4 4 3" xfId="5227"/>
    <cellStyle name="Output 4 4 3 2" xfId="5228"/>
    <cellStyle name="Output 4 4 3 2 2" xfId="5229"/>
    <cellStyle name="Output 4 4 3 3" xfId="5230"/>
    <cellStyle name="Output 4 4 3 4" xfId="5231"/>
    <cellStyle name="Output 4 4 4" xfId="5232"/>
    <cellStyle name="Output 4 4 4 2" xfId="5233"/>
    <cellStyle name="Output 4 4 4 2 2" xfId="5234"/>
    <cellStyle name="Output 4 4 4 3" xfId="5235"/>
    <cellStyle name="Output 4 4 5" xfId="5236"/>
    <cellStyle name="Output 4 4 5 2" xfId="5237"/>
    <cellStyle name="Output 4 4 6" xfId="5238"/>
    <cellStyle name="Output 5" xfId="5239"/>
    <cellStyle name="Output 5 2" xfId="5240"/>
    <cellStyle name="Output 5 2 2" xfId="5241"/>
    <cellStyle name="Output 5 2 2 2" xfId="5242"/>
    <cellStyle name="Output 5 2 2 2 2" xfId="5243"/>
    <cellStyle name="Output 5 2 2 2 2 2" xfId="5244"/>
    <cellStyle name="Output 5 2 2 2 2 2 2" xfId="5245"/>
    <cellStyle name="Output 5 2 2 2 2 3" xfId="5246"/>
    <cellStyle name="Output 5 2 2 2 3" xfId="5247"/>
    <cellStyle name="Output 5 2 2 2 3 2" xfId="5248"/>
    <cellStyle name="Output 5 2 2 2 4" xfId="5249"/>
    <cellStyle name="Output 5 2 2 3" xfId="5250"/>
    <cellStyle name="Output 5 2 2 3 2" xfId="5251"/>
    <cellStyle name="Output 5 2 2 3 2 2" xfId="5252"/>
    <cellStyle name="Output 5 2 2 3 3" xfId="5253"/>
    <cellStyle name="Output 5 2 2 3 4" xfId="5254"/>
    <cellStyle name="Output 5 2 2 4" xfId="5255"/>
    <cellStyle name="Output 5 2 2 4 2" xfId="5256"/>
    <cellStyle name="Output 5 2 2 4 2 2" xfId="5257"/>
    <cellStyle name="Output 5 2 2 4 3" xfId="5258"/>
    <cellStyle name="Output 5 2 2 5" xfId="5259"/>
    <cellStyle name="Output 5 2 2 5 2" xfId="5260"/>
    <cellStyle name="Output 5 2 2 6" xfId="5261"/>
    <cellStyle name="Output 5 2 3" xfId="5262"/>
    <cellStyle name="Output 5 2 3 2" xfId="5263"/>
    <cellStyle name="Output 5 2 3 2 2" xfId="5264"/>
    <cellStyle name="Output 5 2 3 2 2 2" xfId="5265"/>
    <cellStyle name="Output 5 2 3 2 2 2 2" xfId="5266"/>
    <cellStyle name="Output 5 2 3 2 2 3" xfId="5267"/>
    <cellStyle name="Output 5 2 3 2 3" xfId="5268"/>
    <cellStyle name="Output 5 2 3 2 3 2" xfId="5269"/>
    <cellStyle name="Output 5 2 3 2 4" xfId="5270"/>
    <cellStyle name="Output 5 2 3 3" xfId="5271"/>
    <cellStyle name="Output 5 2 3 3 2" xfId="5272"/>
    <cellStyle name="Output 5 2 3 3 2 2" xfId="5273"/>
    <cellStyle name="Output 5 2 3 3 3" xfId="5274"/>
    <cellStyle name="Output 5 2 3 3 4" xfId="5275"/>
    <cellStyle name="Output 5 2 3 4" xfId="5276"/>
    <cellStyle name="Output 5 2 3 4 2" xfId="5277"/>
    <cellStyle name="Output 5 2 3 4 2 2" xfId="5278"/>
    <cellStyle name="Output 5 2 3 4 3" xfId="5279"/>
    <cellStyle name="Output 5 2 3 5" xfId="5280"/>
    <cellStyle name="Output 5 2 3 5 2" xfId="5281"/>
    <cellStyle name="Output 5 2 3 6" xfId="5282"/>
    <cellStyle name="Output 5 2 4" xfId="5283"/>
    <cellStyle name="Output 5 2 4 2" xfId="5284"/>
    <cellStyle name="Output 5 3" xfId="5285"/>
    <cellStyle name="Output 5 3 2" xfId="5286"/>
    <cellStyle name="Output 5 3 2 2" xfId="5287"/>
    <cellStyle name="Output 5 3 2 2 2" xfId="5288"/>
    <cellStyle name="Output 5 3 2 2 2 2" xfId="5289"/>
    <cellStyle name="Output 5 3 2 2 2 2 2" xfId="5290"/>
    <cellStyle name="Output 5 3 2 2 2 3" xfId="5291"/>
    <cellStyle name="Output 5 3 2 2 3" xfId="5292"/>
    <cellStyle name="Output 5 3 2 2 3 2" xfId="5293"/>
    <cellStyle name="Output 5 3 2 2 4" xfId="5294"/>
    <cellStyle name="Output 5 3 2 3" xfId="5295"/>
    <cellStyle name="Output 5 3 2 3 2" xfId="5296"/>
    <cellStyle name="Output 5 3 2 3 2 2" xfId="5297"/>
    <cellStyle name="Output 5 3 2 3 3" xfId="5298"/>
    <cellStyle name="Output 5 3 2 3 4" xfId="5299"/>
    <cellStyle name="Output 5 3 2 4" xfId="5300"/>
    <cellStyle name="Output 5 3 2 4 2" xfId="5301"/>
    <cellStyle name="Output 5 3 2 4 2 2" xfId="5302"/>
    <cellStyle name="Output 5 3 2 4 3" xfId="5303"/>
    <cellStyle name="Output 5 3 2 5" xfId="5304"/>
    <cellStyle name="Output 5 3 2 5 2" xfId="5305"/>
    <cellStyle name="Output 5 3 2 6" xfId="5306"/>
    <cellStyle name="Output 5 3 3" xfId="5307"/>
    <cellStyle name="Output 5 3 3 2" xfId="5308"/>
    <cellStyle name="Output 5 3 3 2 2" xfId="5309"/>
    <cellStyle name="Output 5 3 3 3" xfId="5310"/>
    <cellStyle name="Output 5 3 4" xfId="5311"/>
    <cellStyle name="Output 5 3 4 2" xfId="5312"/>
    <cellStyle name="Output 5 3 4 2 2" xfId="5313"/>
    <cellStyle name="Output 5 3 4 2 2 2" xfId="5314"/>
    <cellStyle name="Output 5 3 4 2 2 2 2" xfId="5315"/>
    <cellStyle name="Output 5 3 4 2 2 3" xfId="5316"/>
    <cellStyle name="Output 5 3 4 2 3" xfId="5317"/>
    <cellStyle name="Output 5 3 4 2 3 2" xfId="5318"/>
    <cellStyle name="Output 5 3 4 2 4" xfId="5319"/>
    <cellStyle name="Output 5 3 4 3" xfId="5320"/>
    <cellStyle name="Output 5 3 4 3 2" xfId="5321"/>
    <cellStyle name="Output 5 3 4 3 2 2" xfId="5322"/>
    <cellStyle name="Output 5 3 4 3 3" xfId="5323"/>
    <cellStyle name="Output 5 3 4 3 4" xfId="5324"/>
    <cellStyle name="Output 5 3 4 4" xfId="5325"/>
    <cellStyle name="Output 5 3 4 4 2" xfId="5326"/>
    <cellStyle name="Output 5 3 4 4 2 2" xfId="5327"/>
    <cellStyle name="Output 5 3 4 4 3" xfId="5328"/>
    <cellStyle name="Output 5 3 4 5" xfId="5329"/>
    <cellStyle name="Output 5 3 4 5 2" xfId="5330"/>
    <cellStyle name="Output 5 3 4 6" xfId="5331"/>
    <cellStyle name="Output 5 3 5" xfId="5332"/>
    <cellStyle name="Output 5 3 5 2" xfId="5333"/>
    <cellStyle name="Output 5 3 5 2 2" xfId="5334"/>
    <cellStyle name="Output 5 3 5 2 2 2" xfId="5335"/>
    <cellStyle name="Output 5 3 5 2 3" xfId="5336"/>
    <cellStyle name="Output 5 3 5 3" xfId="5337"/>
    <cellStyle name="Output 5 3 5 3 2" xfId="5338"/>
    <cellStyle name="Output 5 3 5 4" xfId="5339"/>
    <cellStyle name="Output 5 3 6" xfId="5340"/>
    <cellStyle name="Output 5 3 6 2" xfId="5341"/>
    <cellStyle name="Output 5 3 6 2 2" xfId="5342"/>
    <cellStyle name="Output 5 3 6 3" xfId="5343"/>
    <cellStyle name="Output 5 3 6 4" xfId="5344"/>
    <cellStyle name="Output 5 3 7" xfId="5345"/>
    <cellStyle name="Output 5 3 7 2" xfId="5346"/>
    <cellStyle name="Output 5 3 7 2 2" xfId="5347"/>
    <cellStyle name="Output 5 3 7 3" xfId="5348"/>
    <cellStyle name="Output 5 3 8" xfId="5349"/>
    <cellStyle name="Output 5 3 8 2" xfId="5350"/>
    <cellStyle name="Output 5 3 9" xfId="5351"/>
    <cellStyle name="Output 5 4" xfId="5352"/>
    <cellStyle name="Output 5 4 2" xfId="5353"/>
    <cellStyle name="Output 5 4 2 2" xfId="5354"/>
    <cellStyle name="Output 5 4 2 2 2" xfId="5355"/>
    <cellStyle name="Output 5 4 2 2 2 2" xfId="5356"/>
    <cellStyle name="Output 5 4 2 2 3" xfId="5357"/>
    <cellStyle name="Output 5 4 2 3" xfId="5358"/>
    <cellStyle name="Output 5 4 2 3 2" xfId="5359"/>
    <cellStyle name="Output 5 4 2 4" xfId="5360"/>
    <cellStyle name="Output 5 4 3" xfId="5361"/>
    <cellStyle name="Output 5 4 3 2" xfId="5362"/>
    <cellStyle name="Output 5 4 3 2 2" xfId="5363"/>
    <cellStyle name="Output 5 4 3 3" xfId="5364"/>
    <cellStyle name="Output 5 4 3 4" xfId="5365"/>
    <cellStyle name="Output 5 4 4" xfId="5366"/>
    <cellStyle name="Output 5 4 4 2" xfId="5367"/>
    <cellStyle name="Output 5 4 4 2 2" xfId="5368"/>
    <cellStyle name="Output 5 4 4 3" xfId="5369"/>
    <cellStyle name="Output 5 4 5" xfId="5370"/>
    <cellStyle name="Output 5 4 5 2" xfId="5371"/>
    <cellStyle name="Output 5 4 6" xfId="5372"/>
    <cellStyle name="Output 5 5" xfId="5373"/>
    <cellStyle name="Output 5 5 2" xfId="5374"/>
    <cellStyle name="Output 6" xfId="5375"/>
    <cellStyle name="Output 6 2" xfId="5376"/>
    <cellStyle name="Output 6 2 2" xfId="5377"/>
    <cellStyle name="Output 6 2 2 2" xfId="5378"/>
    <cellStyle name="Output 6 2 2 2 2" xfId="5379"/>
    <cellStyle name="Output 6 2 2 2 2 2" xfId="5380"/>
    <cellStyle name="Output 6 2 2 2 2 2 2" xfId="5381"/>
    <cellStyle name="Output 6 2 2 2 2 3" xfId="5382"/>
    <cellStyle name="Output 6 2 2 2 3" xfId="5383"/>
    <cellStyle name="Output 6 2 2 2 3 2" xfId="5384"/>
    <cellStyle name="Output 6 2 2 2 4" xfId="5385"/>
    <cellStyle name="Output 6 2 2 3" xfId="5386"/>
    <cellStyle name="Output 6 2 2 3 2" xfId="5387"/>
    <cellStyle name="Output 6 2 2 3 2 2" xfId="5388"/>
    <cellStyle name="Output 6 2 2 3 3" xfId="5389"/>
    <cellStyle name="Output 6 2 2 3 4" xfId="5390"/>
    <cellStyle name="Output 6 2 2 4" xfId="5391"/>
    <cellStyle name="Output 6 2 2 4 2" xfId="5392"/>
    <cellStyle name="Output 6 2 2 4 2 2" xfId="5393"/>
    <cellStyle name="Output 6 2 2 4 3" xfId="5394"/>
    <cellStyle name="Output 6 2 2 5" xfId="5395"/>
    <cellStyle name="Output 6 2 2 5 2" xfId="5396"/>
    <cellStyle name="Output 6 2 2 6" xfId="5397"/>
    <cellStyle name="Output 6 2 3" xfId="5398"/>
    <cellStyle name="Output 6 2 3 2" xfId="5399"/>
    <cellStyle name="Output 6 2 3 2 2" xfId="5400"/>
    <cellStyle name="Output 6 2 3 3" xfId="5401"/>
    <cellStyle name="Output 6 2 4" xfId="5402"/>
    <cellStyle name="Output 6 2 4 2" xfId="5403"/>
    <cellStyle name="Output 6 2 4 2 2" xfId="5404"/>
    <cellStyle name="Output 6 2 4 2 2 2" xfId="5405"/>
    <cellStyle name="Output 6 2 4 2 2 2 2" xfId="5406"/>
    <cellStyle name="Output 6 2 4 2 2 3" xfId="5407"/>
    <cellStyle name="Output 6 2 4 2 3" xfId="5408"/>
    <cellStyle name="Output 6 2 4 2 3 2" xfId="5409"/>
    <cellStyle name="Output 6 2 4 2 4" xfId="5410"/>
    <cellStyle name="Output 6 2 4 3" xfId="5411"/>
    <cellStyle name="Output 6 2 4 3 2" xfId="5412"/>
    <cellStyle name="Output 6 2 4 3 2 2" xfId="5413"/>
    <cellStyle name="Output 6 2 4 3 3" xfId="5414"/>
    <cellStyle name="Output 6 2 4 3 4" xfId="5415"/>
    <cellStyle name="Output 6 2 4 4" xfId="5416"/>
    <cellStyle name="Output 6 2 4 4 2" xfId="5417"/>
    <cellStyle name="Output 6 2 4 4 2 2" xfId="5418"/>
    <cellStyle name="Output 6 2 4 4 3" xfId="5419"/>
    <cellStyle name="Output 6 2 4 5" xfId="5420"/>
    <cellStyle name="Output 6 2 4 5 2" xfId="5421"/>
    <cellStyle name="Output 6 2 4 6" xfId="5422"/>
    <cellStyle name="Output 6 2 5" xfId="5423"/>
    <cellStyle name="Output 6 2 5 2" xfId="5424"/>
    <cellStyle name="Output 6 2 5 2 2" xfId="5425"/>
    <cellStyle name="Output 6 2 5 2 2 2" xfId="5426"/>
    <cellStyle name="Output 6 2 5 2 3" xfId="5427"/>
    <cellStyle name="Output 6 2 5 3" xfId="5428"/>
    <cellStyle name="Output 6 2 5 3 2" xfId="5429"/>
    <cellStyle name="Output 6 2 5 4" xfId="5430"/>
    <cellStyle name="Output 6 2 6" xfId="5431"/>
    <cellStyle name="Output 6 2 6 2" xfId="5432"/>
    <cellStyle name="Output 6 2 6 2 2" xfId="5433"/>
    <cellStyle name="Output 6 2 6 3" xfId="5434"/>
    <cellStyle name="Output 6 2 6 4" xfId="5435"/>
    <cellStyle name="Output 6 2 7" xfId="5436"/>
    <cellStyle name="Output 6 2 7 2" xfId="5437"/>
    <cellStyle name="Output 6 2 7 2 2" xfId="5438"/>
    <cellStyle name="Output 6 2 7 3" xfId="5439"/>
    <cellStyle name="Output 6 2 8" xfId="5440"/>
    <cellStyle name="Output 6 2 8 2" xfId="5441"/>
    <cellStyle name="Output 6 2 9" xfId="5442"/>
    <cellStyle name="Output 6 3" xfId="5443"/>
    <cellStyle name="Output 6 3 2" xfId="5444"/>
    <cellStyle name="Output 6 3 2 2" xfId="5445"/>
    <cellStyle name="Output 6 3 2 2 2" xfId="5446"/>
    <cellStyle name="Output 6 3 2 2 2 2" xfId="5447"/>
    <cellStyle name="Output 6 3 2 2 3" xfId="5448"/>
    <cellStyle name="Output 6 3 2 3" xfId="5449"/>
    <cellStyle name="Output 6 3 2 3 2" xfId="5450"/>
    <cellStyle name="Output 6 3 2 4" xfId="5451"/>
    <cellStyle name="Output 6 3 3" xfId="5452"/>
    <cellStyle name="Output 6 3 3 2" xfId="5453"/>
    <cellStyle name="Output 6 3 3 2 2" xfId="5454"/>
    <cellStyle name="Output 6 3 3 3" xfId="5455"/>
    <cellStyle name="Output 6 3 3 4" xfId="5456"/>
    <cellStyle name="Output 6 3 4" xfId="5457"/>
    <cellStyle name="Output 6 3 4 2" xfId="5458"/>
    <cellStyle name="Output 6 3 4 2 2" xfId="5459"/>
    <cellStyle name="Output 6 3 4 3" xfId="5460"/>
    <cellStyle name="Output 6 3 5" xfId="5461"/>
    <cellStyle name="Output 6 3 5 2" xfId="5462"/>
    <cellStyle name="Output 6 3 6" xfId="5463"/>
    <cellStyle name="Output 6 4" xfId="5464"/>
    <cellStyle name="Output 6 4 2" xfId="5465"/>
    <cellStyle name="Output 7" xfId="5466"/>
    <cellStyle name="Output 7 2" xfId="5467"/>
    <cellStyle name="Output 7 2 2" xfId="5468"/>
    <cellStyle name="Output 7 2 2 2" xfId="5469"/>
    <cellStyle name="Output 7 2 2 2 2" xfId="5470"/>
    <cellStyle name="Output 7 2 2 2 2 2" xfId="5471"/>
    <cellStyle name="Output 7 2 2 2 3" xfId="5472"/>
    <cellStyle name="Output 7 2 2 3" xfId="5473"/>
    <cellStyle name="Output 7 2 2 3 2" xfId="5474"/>
    <cellStyle name="Output 7 2 2 4" xfId="5475"/>
    <cellStyle name="Output 7 2 3" xfId="5476"/>
    <cellStyle name="Output 7 2 3 2" xfId="5477"/>
    <cellStyle name="Output 7 2 3 2 2" xfId="5478"/>
    <cellStyle name="Output 7 2 3 3" xfId="5479"/>
    <cellStyle name="Output 7 2 3 4" xfId="5480"/>
    <cellStyle name="Output 7 2 4" xfId="5481"/>
    <cellStyle name="Output 7 2 4 2" xfId="5482"/>
    <cellStyle name="Output 7 2 4 2 2" xfId="5483"/>
    <cellStyle name="Output 7 2 4 3" xfId="5484"/>
    <cellStyle name="Output 7 2 5" xfId="5485"/>
    <cellStyle name="Output 7 2 5 2" xfId="5486"/>
    <cellStyle name="Output 7 2 6" xfId="5487"/>
    <cellStyle name="Output 7 3" xfId="5488"/>
    <cellStyle name="Output 7 3 2" xfId="5489"/>
    <cellStyle name="Output 7 3 2 2" xfId="5490"/>
    <cellStyle name="Output 7 3 3" xfId="5491"/>
    <cellStyle name="Output 7 4" xfId="5492"/>
    <cellStyle name="Output 7 4 2" xfId="5493"/>
    <cellStyle name="Output 7 4 2 2" xfId="5494"/>
    <cellStyle name="Output 7 4 2 2 2" xfId="5495"/>
    <cellStyle name="Output 7 4 2 2 2 2" xfId="5496"/>
    <cellStyle name="Output 7 4 2 2 3" xfId="5497"/>
    <cellStyle name="Output 7 4 2 3" xfId="5498"/>
    <cellStyle name="Output 7 4 2 3 2" xfId="5499"/>
    <cellStyle name="Output 7 4 2 4" xfId="5500"/>
    <cellStyle name="Output 7 4 3" xfId="5501"/>
    <cellStyle name="Output 7 4 3 2" xfId="5502"/>
    <cellStyle name="Output 7 4 3 2 2" xfId="5503"/>
    <cellStyle name="Output 7 4 3 3" xfId="5504"/>
    <cellStyle name="Output 7 4 3 4" xfId="5505"/>
    <cellStyle name="Output 7 4 4" xfId="5506"/>
    <cellStyle name="Output 7 4 4 2" xfId="5507"/>
    <cellStyle name="Output 7 4 4 2 2" xfId="5508"/>
    <cellStyle name="Output 7 4 4 3" xfId="5509"/>
    <cellStyle name="Output 7 4 5" xfId="5510"/>
    <cellStyle name="Output 7 4 5 2" xfId="5511"/>
    <cellStyle name="Output 7 4 6" xfId="5512"/>
    <cellStyle name="Output 7 5" xfId="5513"/>
    <cellStyle name="Output 7 5 2" xfId="5514"/>
    <cellStyle name="Output 7 5 2 2" xfId="5515"/>
    <cellStyle name="Output 7 5 2 2 2" xfId="5516"/>
    <cellStyle name="Output 7 5 2 3" xfId="5517"/>
    <cellStyle name="Output 7 5 3" xfId="5518"/>
    <cellStyle name="Output 7 5 3 2" xfId="5519"/>
    <cellStyle name="Output 7 5 4" xfId="5520"/>
    <cellStyle name="Output 7 6" xfId="5521"/>
    <cellStyle name="Output 7 6 2" xfId="5522"/>
    <cellStyle name="Output 7 6 2 2" xfId="5523"/>
    <cellStyle name="Output 7 6 3" xfId="5524"/>
    <cellStyle name="Output 7 6 4" xfId="5525"/>
    <cellStyle name="Output 7 7" xfId="5526"/>
    <cellStyle name="Output 7 7 2" xfId="5527"/>
    <cellStyle name="Output 7 7 2 2" xfId="5528"/>
    <cellStyle name="Output 7 7 3" xfId="5529"/>
    <cellStyle name="Output 7 8" xfId="5530"/>
    <cellStyle name="Output 7 8 2" xfId="5531"/>
    <cellStyle name="Output 7 9" xfId="5532"/>
    <cellStyle name="Page 1" xfId="5533"/>
    <cellStyle name="Page 2" xfId="5534"/>
    <cellStyle name="Page 3" xfId="5535"/>
    <cellStyle name="Page 4" xfId="5536"/>
    <cellStyle name="Page 5" xfId="5537"/>
    <cellStyle name="Page 6" xfId="5538"/>
    <cellStyle name="Page 7" xfId="5539"/>
    <cellStyle name="Page1" xfId="5540"/>
    <cellStyle name="Page2" xfId="5541"/>
    <cellStyle name="Page3" xfId="5542"/>
    <cellStyle name="Page4" xfId="5543"/>
    <cellStyle name="Page5" xfId="5544"/>
    <cellStyle name="Page6" xfId="5545"/>
    <cellStyle name="Percent 2" xfId="5546"/>
    <cellStyle name="Percent 3" xfId="5547"/>
    <cellStyle name="Percent 3 2" xfId="5548"/>
    <cellStyle name="Percent 4" xfId="5549"/>
    <cellStyle name="Percent 4 2" xfId="5550"/>
    <cellStyle name="Percent 5" xfId="5551"/>
    <cellStyle name="Percent 6" xfId="5552"/>
    <cellStyle name="Percentage" xfId="5553"/>
    <cellStyle name="RangeName" xfId="5554"/>
    <cellStyle name="RateConven" xfId="5555"/>
    <cellStyle name="red" xfId="5556"/>
    <cellStyle name="ResultDateCenter" xfId="5557"/>
    <cellStyle name="Style 1" xfId="5558"/>
    <cellStyle name="Style 1 2" xfId="5559"/>
    <cellStyle name="Style 1 3" xfId="5560"/>
    <cellStyle name="Style 1 3 2" xfId="5561"/>
    <cellStyle name="Style 1 3 2 2" xfId="5562"/>
    <cellStyle name="Style 1 3 2 2 2" xfId="5563"/>
    <cellStyle name="Style 1 3 2 2 2 2" xfId="5564"/>
    <cellStyle name="Style 1 3 2 2 2 2 2" xfId="5565"/>
    <cellStyle name="Style 1 3 2 2 2 2 2 2" xfId="5566"/>
    <cellStyle name="Style 1 3 2 2 2 2 2 2 2" xfId="5567"/>
    <cellStyle name="Style 1 3 2 2 2 2 2 3" xfId="5568"/>
    <cellStyle name="Style 1 3 2 2 2 2 3" xfId="5569"/>
    <cellStyle name="Style 1 3 2 2 2 2 3 2" xfId="5570"/>
    <cellStyle name="Style 1 3 2 2 2 2 4" xfId="5571"/>
    <cellStyle name="Style 1 3 2 2 2 3" xfId="5572"/>
    <cellStyle name="Style 1 3 2 2 2 3 2" xfId="5573"/>
    <cellStyle name="Style 1 3 2 2 2 3 2 2" xfId="5574"/>
    <cellStyle name="Style 1 3 2 2 2 3 3" xfId="5575"/>
    <cellStyle name="Style 1 3 2 2 2 3 4" xfId="5576"/>
    <cellStyle name="Style 1 3 2 2 2 4" xfId="5577"/>
    <cellStyle name="Style 1 3 2 2 2 4 2" xfId="5578"/>
    <cellStyle name="Style 1 3 2 2 2 4 2 2" xfId="5579"/>
    <cellStyle name="Style 1 3 2 2 2 4 3" xfId="5580"/>
    <cellStyle name="Style 1 3 2 2 2 5" xfId="5581"/>
    <cellStyle name="Style 1 3 2 2 3" xfId="5582"/>
    <cellStyle name="Style 1 3 2 2 3 2" xfId="5583"/>
    <cellStyle name="Style 1 3 2 2 3 2 2" xfId="5584"/>
    <cellStyle name="Style 1 3 2 2 3 2 2 2" xfId="5585"/>
    <cellStyle name="Style 1 3 2 2 3 2 2 2 2" xfId="5586"/>
    <cellStyle name="Style 1 3 2 2 3 2 2 3" xfId="5587"/>
    <cellStyle name="Style 1 3 2 2 3 2 3" xfId="5588"/>
    <cellStyle name="Style 1 3 2 2 3 2 3 2" xfId="5589"/>
    <cellStyle name="Style 1 3 2 2 3 2 4" xfId="5590"/>
    <cellStyle name="Style 1 3 2 2 3 3" xfId="5591"/>
    <cellStyle name="Style 1 3 2 2 3 3 2" xfId="5592"/>
    <cellStyle name="Style 1 3 2 2 3 3 2 2" xfId="5593"/>
    <cellStyle name="Style 1 3 2 2 3 3 3" xfId="5594"/>
    <cellStyle name="Style 1 3 2 2 3 3 4" xfId="5595"/>
    <cellStyle name="Style 1 3 2 2 3 4" xfId="5596"/>
    <cellStyle name="Style 1 3 2 2 3 4 2" xfId="5597"/>
    <cellStyle name="Style 1 3 2 2 3 4 2 2" xfId="5598"/>
    <cellStyle name="Style 1 3 2 2 3 4 3" xfId="5599"/>
    <cellStyle name="Style 1 3 2 2 3 5" xfId="5600"/>
    <cellStyle name="Style 1 3 2 2 3 5 2" xfId="5601"/>
    <cellStyle name="Style 1 3 2 2 3 6" xfId="5602"/>
    <cellStyle name="Style 1 3 2 2 4" xfId="5603"/>
    <cellStyle name="Style 1 3 2 2 4 2" xfId="5604"/>
    <cellStyle name="Style 1 3 2 2 4 2 2" xfId="5605"/>
    <cellStyle name="Style 1 3 2 2 4 2 2 2" xfId="5606"/>
    <cellStyle name="Style 1 3 2 2 4 2 2 2 2" xfId="5607"/>
    <cellStyle name="Style 1 3 2 2 4 2 2 3" xfId="5608"/>
    <cellStyle name="Style 1 3 2 2 4 2 3" xfId="5609"/>
    <cellStyle name="Style 1 3 2 2 4 2 3 2" xfId="5610"/>
    <cellStyle name="Style 1 3 2 2 4 2 4" xfId="5611"/>
    <cellStyle name="Style 1 3 2 2 4 3" xfId="5612"/>
    <cellStyle name="Style 1 3 2 2 4 3 2" xfId="5613"/>
    <cellStyle name="Style 1 3 2 2 4 3 2 2" xfId="5614"/>
    <cellStyle name="Style 1 3 2 2 4 3 3" xfId="5615"/>
    <cellStyle name="Style 1 3 2 2 4 3 4" xfId="5616"/>
    <cellStyle name="Style 1 3 2 2 4 4" xfId="5617"/>
    <cellStyle name="Style 1 3 2 2 4 4 2" xfId="5618"/>
    <cellStyle name="Style 1 3 2 2 4 4 2 2" xfId="5619"/>
    <cellStyle name="Style 1 3 2 2 4 4 3" xfId="5620"/>
    <cellStyle name="Style 1 3 2 2 4 5" xfId="5621"/>
    <cellStyle name="Style 1 3 2 2 4 5 2" xfId="5622"/>
    <cellStyle name="Style 1 3 2 2 4 6" xfId="5623"/>
    <cellStyle name="Style 1 3 2 2 5" xfId="5624"/>
    <cellStyle name="Style 1 3 2 2 5 2" xfId="5625"/>
    <cellStyle name="Style 1 3 2 3" xfId="5626"/>
    <cellStyle name="Style 1 3 2 3 2" xfId="5627"/>
    <cellStyle name="Style 1 3 2 3 2 2" xfId="5628"/>
    <cellStyle name="Style 1 3 2 3 2 2 2" xfId="5629"/>
    <cellStyle name="Style 1 3 2 3 2 2 2 2" xfId="5630"/>
    <cellStyle name="Style 1 3 2 3 2 2 3" xfId="5631"/>
    <cellStyle name="Style 1 3 2 3 2 3" xfId="5632"/>
    <cellStyle name="Style 1 3 2 3 2 3 2" xfId="5633"/>
    <cellStyle name="Style 1 3 2 3 2 4" xfId="5634"/>
    <cellStyle name="Style 1 3 2 3 3" xfId="5635"/>
    <cellStyle name="Style 1 3 2 3 3 2" xfId="5636"/>
    <cellStyle name="Style 1 3 2 3 3 2 2" xfId="5637"/>
    <cellStyle name="Style 1 3 2 3 3 3" xfId="5638"/>
    <cellStyle name="Style 1 3 2 3 3 4" xfId="5639"/>
    <cellStyle name="Style 1 3 2 3 4" xfId="5640"/>
    <cellStyle name="Style 1 3 2 3 4 2" xfId="5641"/>
    <cellStyle name="Style 1 3 2 3 4 2 2" xfId="5642"/>
    <cellStyle name="Style 1 3 2 3 4 3" xfId="5643"/>
    <cellStyle name="Style 1 3 2 3 5" xfId="5644"/>
    <cellStyle name="Style 1 3 2 4" xfId="5645"/>
    <cellStyle name="Style 1 3 2 4 2" xfId="5646"/>
    <cellStyle name="Style 1 3 2 4 2 2" xfId="5647"/>
    <cellStyle name="Style 1 3 2 4 2 2 2" xfId="5648"/>
    <cellStyle name="Style 1 3 2 4 2 2 2 2" xfId="5649"/>
    <cellStyle name="Style 1 3 2 4 2 2 3" xfId="5650"/>
    <cellStyle name="Style 1 3 2 4 2 3" xfId="5651"/>
    <cellStyle name="Style 1 3 2 4 2 3 2" xfId="5652"/>
    <cellStyle name="Style 1 3 2 4 2 4" xfId="5653"/>
    <cellStyle name="Style 1 3 2 4 3" xfId="5654"/>
    <cellStyle name="Style 1 3 2 4 3 2" xfId="5655"/>
    <cellStyle name="Style 1 3 2 4 3 2 2" xfId="5656"/>
    <cellStyle name="Style 1 3 2 4 3 3" xfId="5657"/>
    <cellStyle name="Style 1 3 2 4 3 4" xfId="5658"/>
    <cellStyle name="Style 1 3 2 4 4" xfId="5659"/>
    <cellStyle name="Style 1 3 2 4 4 2" xfId="5660"/>
    <cellStyle name="Style 1 3 2 4 4 2 2" xfId="5661"/>
    <cellStyle name="Style 1 3 2 4 4 3" xfId="5662"/>
    <cellStyle name="Style 1 3 2 4 5" xfId="5663"/>
    <cellStyle name="Style 1 3 2 4 5 2" xfId="5664"/>
    <cellStyle name="Style 1 3 2 4 6" xfId="5665"/>
    <cellStyle name="Style 1 3 2 5" xfId="5666"/>
    <cellStyle name="Style 1 3 2 5 2" xfId="5667"/>
    <cellStyle name="Style 1 3 2 5 2 2" xfId="5668"/>
    <cellStyle name="Style 1 3 2 5 2 2 2" xfId="5669"/>
    <cellStyle name="Style 1 3 2 5 2 2 2 2" xfId="5670"/>
    <cellStyle name="Style 1 3 2 5 2 2 3" xfId="5671"/>
    <cellStyle name="Style 1 3 2 5 2 3" xfId="5672"/>
    <cellStyle name="Style 1 3 2 5 2 3 2" xfId="5673"/>
    <cellStyle name="Style 1 3 2 5 2 4" xfId="5674"/>
    <cellStyle name="Style 1 3 2 5 3" xfId="5675"/>
    <cellStyle name="Style 1 3 2 5 3 2" xfId="5676"/>
    <cellStyle name="Style 1 3 2 5 3 2 2" xfId="5677"/>
    <cellStyle name="Style 1 3 2 5 3 3" xfId="5678"/>
    <cellStyle name="Style 1 3 2 5 3 4" xfId="5679"/>
    <cellStyle name="Style 1 3 2 5 4" xfId="5680"/>
    <cellStyle name="Style 1 3 2 5 4 2" xfId="5681"/>
    <cellStyle name="Style 1 3 2 5 4 2 2" xfId="5682"/>
    <cellStyle name="Style 1 3 2 5 4 3" xfId="5683"/>
    <cellStyle name="Style 1 3 2 5 5" xfId="5684"/>
    <cellStyle name="Style 1 3 2 5 5 2" xfId="5685"/>
    <cellStyle name="Style 1 3 2 5 6" xfId="5686"/>
    <cellStyle name="Style 1 3 3" xfId="5687"/>
    <cellStyle name="Style 1 3 3 2" xfId="5688"/>
    <cellStyle name="Style 1 3 3 2 2" xfId="5689"/>
    <cellStyle name="Style 1 3 3 2 2 2" xfId="5690"/>
    <cellStyle name="Style 1 3 3 2 2 2 2" xfId="5691"/>
    <cellStyle name="Style 1 3 3 2 2 2 2 2" xfId="5692"/>
    <cellStyle name="Style 1 3 3 2 2 2 3" xfId="5693"/>
    <cellStyle name="Style 1 3 3 2 2 3" xfId="5694"/>
    <cellStyle name="Style 1 3 3 2 2 3 2" xfId="5695"/>
    <cellStyle name="Style 1 3 3 2 2 4" xfId="5696"/>
    <cellStyle name="Style 1 3 3 2 3" xfId="5697"/>
    <cellStyle name="Style 1 3 3 2 3 2" xfId="5698"/>
    <cellStyle name="Style 1 3 3 2 3 2 2" xfId="5699"/>
    <cellStyle name="Style 1 3 3 2 3 3" xfId="5700"/>
    <cellStyle name="Style 1 3 3 2 3 4" xfId="5701"/>
    <cellStyle name="Style 1 3 3 2 4" xfId="5702"/>
    <cellStyle name="Style 1 3 3 2 4 2" xfId="5703"/>
    <cellStyle name="Style 1 3 3 2 4 2 2" xfId="5704"/>
    <cellStyle name="Style 1 3 3 2 4 3" xfId="5705"/>
    <cellStyle name="Style 1 3 3 2 5" xfId="5706"/>
    <cellStyle name="Style 1 3 3 3" xfId="5707"/>
    <cellStyle name="Style 1 3 3 3 2" xfId="5708"/>
    <cellStyle name="Style 1 3 3 3 2 2" xfId="5709"/>
    <cellStyle name="Style 1 3 3 3 2 2 2" xfId="5710"/>
    <cellStyle name="Style 1 3 3 3 2 2 2 2" xfId="5711"/>
    <cellStyle name="Style 1 3 3 3 2 2 3" xfId="5712"/>
    <cellStyle name="Style 1 3 3 3 2 3" xfId="5713"/>
    <cellStyle name="Style 1 3 3 3 2 3 2" xfId="5714"/>
    <cellStyle name="Style 1 3 3 3 2 4" xfId="5715"/>
    <cellStyle name="Style 1 3 3 3 3" xfId="5716"/>
    <cellStyle name="Style 1 3 3 3 3 2" xfId="5717"/>
    <cellStyle name="Style 1 3 3 3 3 2 2" xfId="5718"/>
    <cellStyle name="Style 1 3 3 3 3 3" xfId="5719"/>
    <cellStyle name="Style 1 3 3 3 3 4" xfId="5720"/>
    <cellStyle name="Style 1 3 3 3 4" xfId="5721"/>
    <cellStyle name="Style 1 3 3 3 4 2" xfId="5722"/>
    <cellStyle name="Style 1 3 3 3 4 2 2" xfId="5723"/>
    <cellStyle name="Style 1 3 3 3 4 3" xfId="5724"/>
    <cellStyle name="Style 1 3 3 3 5" xfId="5725"/>
    <cellStyle name="Style 1 3 3 3 5 2" xfId="5726"/>
    <cellStyle name="Style 1 3 3 3 6" xfId="5727"/>
    <cellStyle name="Style 1 3 3 4" xfId="5728"/>
    <cellStyle name="Style 1 3 3 4 2" xfId="5729"/>
    <cellStyle name="Style 1 3 3 4 2 2" xfId="5730"/>
    <cellStyle name="Style 1 3 3 4 2 2 2" xfId="5731"/>
    <cellStyle name="Style 1 3 3 4 2 2 2 2" xfId="5732"/>
    <cellStyle name="Style 1 3 3 4 2 2 3" xfId="5733"/>
    <cellStyle name="Style 1 3 3 4 2 3" xfId="5734"/>
    <cellStyle name="Style 1 3 3 4 2 3 2" xfId="5735"/>
    <cellStyle name="Style 1 3 3 4 2 4" xfId="5736"/>
    <cellStyle name="Style 1 3 3 4 3" xfId="5737"/>
    <cellStyle name="Style 1 3 3 4 3 2" xfId="5738"/>
    <cellStyle name="Style 1 3 3 4 3 2 2" xfId="5739"/>
    <cellStyle name="Style 1 3 3 4 3 3" xfId="5740"/>
    <cellStyle name="Style 1 3 3 4 3 4" xfId="5741"/>
    <cellStyle name="Style 1 3 3 4 4" xfId="5742"/>
    <cellStyle name="Style 1 3 3 4 4 2" xfId="5743"/>
    <cellStyle name="Style 1 3 3 4 4 2 2" xfId="5744"/>
    <cellStyle name="Style 1 3 3 4 4 3" xfId="5745"/>
    <cellStyle name="Style 1 3 3 4 5" xfId="5746"/>
    <cellStyle name="Style 1 3 3 4 5 2" xfId="5747"/>
    <cellStyle name="Style 1 3 3 4 6" xfId="5748"/>
    <cellStyle name="Style 1 3 3 5" xfId="5749"/>
    <cellStyle name="Style 1 3 3 5 2" xfId="5750"/>
    <cellStyle name="Style 1 3 4" xfId="5751"/>
    <cellStyle name="Style 1 3 4 2" xfId="5752"/>
    <cellStyle name="Style 1 3 4 2 2" xfId="5753"/>
    <cellStyle name="Style 1 3 4 2 2 2" xfId="5754"/>
    <cellStyle name="Style 1 3 4 2 2 2 2" xfId="5755"/>
    <cellStyle name="Style 1 3 4 2 2 2 2 2" xfId="5756"/>
    <cellStyle name="Style 1 3 4 2 2 2 3" xfId="5757"/>
    <cellStyle name="Style 1 3 4 2 2 3" xfId="5758"/>
    <cellStyle name="Style 1 3 4 2 2 3 2" xfId="5759"/>
    <cellStyle name="Style 1 3 4 2 2 4" xfId="5760"/>
    <cellStyle name="Style 1 3 4 2 3" xfId="5761"/>
    <cellStyle name="Style 1 3 4 2 3 2" xfId="5762"/>
    <cellStyle name="Style 1 3 4 2 3 2 2" xfId="5763"/>
    <cellStyle name="Style 1 3 4 2 3 3" xfId="5764"/>
    <cellStyle name="Style 1 3 4 2 3 4" xfId="5765"/>
    <cellStyle name="Style 1 3 4 2 4" xfId="5766"/>
    <cellStyle name="Style 1 3 4 2 4 2" xfId="5767"/>
    <cellStyle name="Style 1 3 4 2 4 2 2" xfId="5768"/>
    <cellStyle name="Style 1 3 4 2 4 3" xfId="5769"/>
    <cellStyle name="Style 1 3 4 2 5" xfId="5770"/>
    <cellStyle name="Style 1 3 4 2 5 2" xfId="5771"/>
    <cellStyle name="Style 1 3 4 2 6" xfId="5772"/>
    <cellStyle name="Style 1 3 4 3" xfId="5773"/>
    <cellStyle name="Style 1 3 4 3 2" xfId="5774"/>
    <cellStyle name="Style 1 3 4 3 2 2" xfId="5775"/>
    <cellStyle name="Style 1 3 4 3 2 2 2" xfId="5776"/>
    <cellStyle name="Style 1 3 4 3 2 2 2 2" xfId="5777"/>
    <cellStyle name="Style 1 3 4 3 2 2 3" xfId="5778"/>
    <cellStyle name="Style 1 3 4 3 2 3" xfId="5779"/>
    <cellStyle name="Style 1 3 4 3 2 3 2" xfId="5780"/>
    <cellStyle name="Style 1 3 4 3 2 4" xfId="5781"/>
    <cellStyle name="Style 1 3 4 3 3" xfId="5782"/>
    <cellStyle name="Style 1 3 4 3 3 2" xfId="5783"/>
    <cellStyle name="Style 1 3 4 3 3 2 2" xfId="5784"/>
    <cellStyle name="Style 1 3 4 3 3 3" xfId="5785"/>
    <cellStyle name="Style 1 3 4 3 3 4" xfId="5786"/>
    <cellStyle name="Style 1 3 4 3 4" xfId="5787"/>
    <cellStyle name="Style 1 3 4 3 4 2" xfId="5788"/>
    <cellStyle name="Style 1 3 4 3 4 2 2" xfId="5789"/>
    <cellStyle name="Style 1 3 4 3 4 3" xfId="5790"/>
    <cellStyle name="Style 1 3 4 3 5" xfId="5791"/>
    <cellStyle name="Style 1 3 4 3 5 2" xfId="5792"/>
    <cellStyle name="Style 1 3 4 3 6" xfId="5793"/>
    <cellStyle name="Style 1 3 4 4" xfId="5794"/>
    <cellStyle name="Style 1 3 4 4 2" xfId="5795"/>
    <cellStyle name="Style 1 3 4 4 2 2" xfId="5796"/>
    <cellStyle name="Style 1 3 4 4 2 2 2" xfId="5797"/>
    <cellStyle name="Style 1 3 4 4 2 3" xfId="5798"/>
    <cellStyle name="Style 1 3 4 4 3" xfId="5799"/>
    <cellStyle name="Style 1 3 4 4 3 2" xfId="5800"/>
    <cellStyle name="Style 1 3 4 4 4" xfId="5801"/>
    <cellStyle name="Style 1 3 4 5" xfId="5802"/>
    <cellStyle name="Style 1 3 4 5 2" xfId="5803"/>
    <cellStyle name="Style 1 3 4 5 2 2" xfId="5804"/>
    <cellStyle name="Style 1 3 4 5 3" xfId="5805"/>
    <cellStyle name="Style 1 3 4 5 4" xfId="5806"/>
    <cellStyle name="Style 1 3 4 6" xfId="5807"/>
    <cellStyle name="Style 1 3 4 6 2" xfId="5808"/>
    <cellStyle name="Style 1 3 4 6 2 2" xfId="5809"/>
    <cellStyle name="Style 1 3 4 6 3" xfId="5810"/>
    <cellStyle name="Style 1 3 4 7" xfId="5811"/>
    <cellStyle name="Style 1 3 5" xfId="5812"/>
    <cellStyle name="Style 1 3 5 2" xfId="5813"/>
    <cellStyle name="Style 1 3 5 2 2" xfId="5814"/>
    <cellStyle name="Style 1 3 5 2 2 2" xfId="5815"/>
    <cellStyle name="Style 1 3 5 2 2 2 2" xfId="5816"/>
    <cellStyle name="Style 1 3 5 2 2 3" xfId="5817"/>
    <cellStyle name="Style 1 3 5 2 3" xfId="5818"/>
    <cellStyle name="Style 1 3 5 2 3 2" xfId="5819"/>
    <cellStyle name="Style 1 3 5 2 4" xfId="5820"/>
    <cellStyle name="Style 1 3 5 3" xfId="5821"/>
    <cellStyle name="Style 1 3 5 3 2" xfId="5822"/>
    <cellStyle name="Style 1 3 5 3 2 2" xfId="5823"/>
    <cellStyle name="Style 1 3 5 3 3" xfId="5824"/>
    <cellStyle name="Style 1 3 5 3 4" xfId="5825"/>
    <cellStyle name="Style 1 3 5 4" xfId="5826"/>
    <cellStyle name="Style 1 3 5 4 2" xfId="5827"/>
    <cellStyle name="Style 1 3 5 4 2 2" xfId="5828"/>
    <cellStyle name="Style 1 3 5 4 3" xfId="5829"/>
    <cellStyle name="Style 1 3 5 5" xfId="5830"/>
    <cellStyle name="Style 1 4" xfId="5831"/>
    <cellStyle name="Style 1 5" xfId="5832"/>
    <cellStyle name="Style 1 6" xfId="5833"/>
    <cellStyle name="Style 1_apollo_curves" xfId="5834"/>
    <cellStyle name="Style 2" xfId="5835"/>
    <cellStyle name="TableF" xfId="5836"/>
    <cellStyle name="TableF 2" xfId="5837"/>
    <cellStyle name="text" xfId="5838"/>
    <cellStyle name="text2" xfId="5839"/>
    <cellStyle name="Title 2" xfId="5840"/>
    <cellStyle name="Title 2 2" xfId="5841"/>
    <cellStyle name="Title 3" xfId="5842"/>
    <cellStyle name="Title 4" xfId="5843"/>
    <cellStyle name="Title 5" xfId="5844"/>
    <cellStyle name="Title 6" xfId="5845"/>
    <cellStyle name="title2" xfId="5846"/>
    <cellStyle name="TopGrey" xfId="5847"/>
    <cellStyle name="Total 2" xfId="5848"/>
    <cellStyle name="Total 2 2" xfId="5849"/>
    <cellStyle name="Total 2 2 2" xfId="5850"/>
    <cellStyle name="Total 2 2 2 2" xfId="5851"/>
    <cellStyle name="Total 2 2 2 2 2" xfId="5852"/>
    <cellStyle name="Total 2 2 2 2 2 2" xfId="5853"/>
    <cellStyle name="Total 2 2 2 2 2 2 2" xfId="5854"/>
    <cellStyle name="Total 2 2 2 2 2 2 2 2" xfId="5855"/>
    <cellStyle name="Total 2 2 2 2 2 2 2 2 2" xfId="5856"/>
    <cellStyle name="Total 2 2 2 2 2 2 2 3" xfId="5857"/>
    <cellStyle name="Total 2 2 2 2 2 2 3" xfId="5858"/>
    <cellStyle name="Total 2 2 2 2 2 2 3 2" xfId="5859"/>
    <cellStyle name="Total 2 2 2 2 2 2 4" xfId="5860"/>
    <cellStyle name="Total 2 2 2 2 2 3" xfId="5861"/>
    <cellStyle name="Total 2 2 2 2 2 3 2" xfId="5862"/>
    <cellStyle name="Total 2 2 2 2 2 3 2 2" xfId="5863"/>
    <cellStyle name="Total 2 2 2 2 2 3 3" xfId="5864"/>
    <cellStyle name="Total 2 2 2 2 2 3 4" xfId="5865"/>
    <cellStyle name="Total 2 2 2 2 2 4" xfId="5866"/>
    <cellStyle name="Total 2 2 2 2 2 4 2" xfId="5867"/>
    <cellStyle name="Total 2 2 2 2 2 4 2 2" xfId="5868"/>
    <cellStyle name="Total 2 2 2 2 2 4 3" xfId="5869"/>
    <cellStyle name="Total 2 2 2 2 2 5" xfId="5870"/>
    <cellStyle name="Total 2 2 2 2 2 5 2" xfId="5871"/>
    <cellStyle name="Total 2 2 2 2 2 6" xfId="5872"/>
    <cellStyle name="Total 2 2 2 2 3" xfId="5873"/>
    <cellStyle name="Total 2 2 2 2 3 2" xfId="5874"/>
    <cellStyle name="Total 2 2 2 2 3 2 2" xfId="5875"/>
    <cellStyle name="Total 2 2 2 2 3 2 2 2" xfId="5876"/>
    <cellStyle name="Total 2 2 2 2 3 2 2 2 2" xfId="5877"/>
    <cellStyle name="Total 2 2 2 2 3 2 2 3" xfId="5878"/>
    <cellStyle name="Total 2 2 2 2 3 2 3" xfId="5879"/>
    <cellStyle name="Total 2 2 2 2 3 2 3 2" xfId="5880"/>
    <cellStyle name="Total 2 2 2 2 3 2 4" xfId="5881"/>
    <cellStyle name="Total 2 2 2 2 3 3" xfId="5882"/>
    <cellStyle name="Total 2 2 2 2 3 3 2" xfId="5883"/>
    <cellStyle name="Total 2 2 2 2 3 3 2 2" xfId="5884"/>
    <cellStyle name="Total 2 2 2 2 3 3 3" xfId="5885"/>
    <cellStyle name="Total 2 2 2 2 3 3 4" xfId="5886"/>
    <cellStyle name="Total 2 2 2 2 3 4" xfId="5887"/>
    <cellStyle name="Total 2 2 2 2 3 4 2" xfId="5888"/>
    <cellStyle name="Total 2 2 2 2 3 4 2 2" xfId="5889"/>
    <cellStyle name="Total 2 2 2 2 3 4 3" xfId="5890"/>
    <cellStyle name="Total 2 2 2 2 3 5" xfId="5891"/>
    <cellStyle name="Total 2 2 2 2 3 5 2" xfId="5892"/>
    <cellStyle name="Total 2 2 2 2 3 6" xfId="5893"/>
    <cellStyle name="Total 2 2 2 2 4" xfId="5894"/>
    <cellStyle name="Total 2 2 2 2 4 2" xfId="5895"/>
    <cellStyle name="Total 2 2 2 2 4 2 2" xfId="5896"/>
    <cellStyle name="Total 2 2 2 2 4 2 2 2" xfId="5897"/>
    <cellStyle name="Total 2 2 2 2 4 2 2 2 2" xfId="5898"/>
    <cellStyle name="Total 2 2 2 2 4 2 2 3" xfId="5899"/>
    <cellStyle name="Total 2 2 2 2 4 2 3" xfId="5900"/>
    <cellStyle name="Total 2 2 2 2 4 2 3 2" xfId="5901"/>
    <cellStyle name="Total 2 2 2 2 4 2 4" xfId="5902"/>
    <cellStyle name="Total 2 2 2 2 4 3" xfId="5903"/>
    <cellStyle name="Total 2 2 2 2 4 3 2" xfId="5904"/>
    <cellStyle name="Total 2 2 2 2 4 3 2 2" xfId="5905"/>
    <cellStyle name="Total 2 2 2 2 4 3 3" xfId="5906"/>
    <cellStyle name="Total 2 2 2 2 4 3 4" xfId="5907"/>
    <cellStyle name="Total 2 2 2 2 4 4" xfId="5908"/>
    <cellStyle name="Total 2 2 2 2 4 4 2" xfId="5909"/>
    <cellStyle name="Total 2 2 2 2 4 4 2 2" xfId="5910"/>
    <cellStyle name="Total 2 2 2 2 4 4 3" xfId="5911"/>
    <cellStyle name="Total 2 2 2 2 4 5" xfId="5912"/>
    <cellStyle name="Total 2 2 2 2 4 5 2" xfId="5913"/>
    <cellStyle name="Total 2 2 2 2 4 6" xfId="5914"/>
    <cellStyle name="Total 2 2 2 2 5" xfId="5915"/>
    <cellStyle name="Total 2 2 2 2 5 2" xfId="5916"/>
    <cellStyle name="Total 2 2 2 3" xfId="5917"/>
    <cellStyle name="Total 2 2 2 3 2" xfId="5918"/>
    <cellStyle name="Total 2 2 2 3 2 2" xfId="5919"/>
    <cellStyle name="Total 2 2 2 3 2 2 2" xfId="5920"/>
    <cellStyle name="Total 2 2 2 3 2 2 2 2" xfId="5921"/>
    <cellStyle name="Total 2 2 2 3 2 2 3" xfId="5922"/>
    <cellStyle name="Total 2 2 2 3 2 3" xfId="5923"/>
    <cellStyle name="Total 2 2 2 3 2 3 2" xfId="5924"/>
    <cellStyle name="Total 2 2 2 3 2 4" xfId="5925"/>
    <cellStyle name="Total 2 2 2 3 3" xfId="5926"/>
    <cellStyle name="Total 2 2 2 3 3 2" xfId="5927"/>
    <cellStyle name="Total 2 2 2 3 3 2 2" xfId="5928"/>
    <cellStyle name="Total 2 2 2 3 3 3" xfId="5929"/>
    <cellStyle name="Total 2 2 2 3 3 4" xfId="5930"/>
    <cellStyle name="Total 2 2 2 3 4" xfId="5931"/>
    <cellStyle name="Total 2 2 2 3 4 2" xfId="5932"/>
    <cellStyle name="Total 2 2 2 3 4 2 2" xfId="5933"/>
    <cellStyle name="Total 2 2 2 3 4 3" xfId="5934"/>
    <cellStyle name="Total 2 2 2 3 5" xfId="5935"/>
    <cellStyle name="Total 2 2 2 3 5 2" xfId="5936"/>
    <cellStyle name="Total 2 2 2 3 6" xfId="5937"/>
    <cellStyle name="Total 2 2 2 4" xfId="5938"/>
    <cellStyle name="Total 2 2 2 4 2" xfId="5939"/>
    <cellStyle name="Total 2 2 2 4 2 2" xfId="5940"/>
    <cellStyle name="Total 2 2 2 4 2 2 2" xfId="5941"/>
    <cellStyle name="Total 2 2 2 4 2 2 2 2" xfId="5942"/>
    <cellStyle name="Total 2 2 2 4 2 2 3" xfId="5943"/>
    <cellStyle name="Total 2 2 2 4 2 3" xfId="5944"/>
    <cellStyle name="Total 2 2 2 4 2 3 2" xfId="5945"/>
    <cellStyle name="Total 2 2 2 4 2 4" xfId="5946"/>
    <cellStyle name="Total 2 2 2 4 3" xfId="5947"/>
    <cellStyle name="Total 2 2 2 4 3 2" xfId="5948"/>
    <cellStyle name="Total 2 2 2 4 3 2 2" xfId="5949"/>
    <cellStyle name="Total 2 2 2 4 3 3" xfId="5950"/>
    <cellStyle name="Total 2 2 2 4 3 4" xfId="5951"/>
    <cellStyle name="Total 2 2 2 4 4" xfId="5952"/>
    <cellStyle name="Total 2 2 2 4 4 2" xfId="5953"/>
    <cellStyle name="Total 2 2 2 4 4 2 2" xfId="5954"/>
    <cellStyle name="Total 2 2 2 4 4 3" xfId="5955"/>
    <cellStyle name="Total 2 2 2 4 5" xfId="5956"/>
    <cellStyle name="Total 2 2 2 4 5 2" xfId="5957"/>
    <cellStyle name="Total 2 2 2 4 6" xfId="5958"/>
    <cellStyle name="Total 2 2 2 5" xfId="5959"/>
    <cellStyle name="Total 2 2 2 5 2" xfId="5960"/>
    <cellStyle name="Total 2 2 2 5 2 2" xfId="5961"/>
    <cellStyle name="Total 2 2 2 5 2 2 2" xfId="5962"/>
    <cellStyle name="Total 2 2 2 5 2 2 2 2" xfId="5963"/>
    <cellStyle name="Total 2 2 2 5 2 2 3" xfId="5964"/>
    <cellStyle name="Total 2 2 2 5 2 3" xfId="5965"/>
    <cellStyle name="Total 2 2 2 5 2 3 2" xfId="5966"/>
    <cellStyle name="Total 2 2 2 5 2 4" xfId="5967"/>
    <cellStyle name="Total 2 2 2 5 3" xfId="5968"/>
    <cellStyle name="Total 2 2 2 5 3 2" xfId="5969"/>
    <cellStyle name="Total 2 2 2 5 3 2 2" xfId="5970"/>
    <cellStyle name="Total 2 2 2 5 3 3" xfId="5971"/>
    <cellStyle name="Total 2 2 2 5 3 4" xfId="5972"/>
    <cellStyle name="Total 2 2 2 5 4" xfId="5973"/>
    <cellStyle name="Total 2 2 2 5 4 2" xfId="5974"/>
    <cellStyle name="Total 2 2 2 5 4 2 2" xfId="5975"/>
    <cellStyle name="Total 2 2 2 5 4 3" xfId="5976"/>
    <cellStyle name="Total 2 2 2 5 5" xfId="5977"/>
    <cellStyle name="Total 2 2 2 5 5 2" xfId="5978"/>
    <cellStyle name="Total 2 2 2 5 6" xfId="5979"/>
    <cellStyle name="Total 2 2 2 6" xfId="5980"/>
    <cellStyle name="Total 2 2 2 6 2" xfId="5981"/>
    <cellStyle name="Total 2 2 3" xfId="5982"/>
    <cellStyle name="Total 2 2 3 2" xfId="5983"/>
    <cellStyle name="Total 2 2 3 2 2" xfId="5984"/>
    <cellStyle name="Total 2 2 3 2 2 2" xfId="5985"/>
    <cellStyle name="Total 2 2 3 2 2 2 2" xfId="5986"/>
    <cellStyle name="Total 2 2 3 2 2 2 2 2" xfId="5987"/>
    <cellStyle name="Total 2 2 3 2 2 2 3" xfId="5988"/>
    <cellStyle name="Total 2 2 3 2 2 3" xfId="5989"/>
    <cellStyle name="Total 2 2 3 2 2 3 2" xfId="5990"/>
    <cellStyle name="Total 2 2 3 2 2 4" xfId="5991"/>
    <cellStyle name="Total 2 2 3 2 3" xfId="5992"/>
    <cellStyle name="Total 2 2 3 2 3 2" xfId="5993"/>
    <cellStyle name="Total 2 2 3 2 3 2 2" xfId="5994"/>
    <cellStyle name="Total 2 2 3 2 3 3" xfId="5995"/>
    <cellStyle name="Total 2 2 3 2 3 4" xfId="5996"/>
    <cellStyle name="Total 2 2 3 2 4" xfId="5997"/>
    <cellStyle name="Total 2 2 3 2 4 2" xfId="5998"/>
    <cellStyle name="Total 2 2 3 2 4 2 2" xfId="5999"/>
    <cellStyle name="Total 2 2 3 2 4 3" xfId="6000"/>
    <cellStyle name="Total 2 2 3 2 5" xfId="6001"/>
    <cellStyle name="Total 2 2 3 2 5 2" xfId="6002"/>
    <cellStyle name="Total 2 2 3 2 6" xfId="6003"/>
    <cellStyle name="Total 2 2 3 3" xfId="6004"/>
    <cellStyle name="Total 2 2 3 3 2" xfId="6005"/>
    <cellStyle name="Total 2 2 3 3 2 2" xfId="6006"/>
    <cellStyle name="Total 2 2 3 3 2 2 2" xfId="6007"/>
    <cellStyle name="Total 2 2 3 3 2 2 2 2" xfId="6008"/>
    <cellStyle name="Total 2 2 3 3 2 2 3" xfId="6009"/>
    <cellStyle name="Total 2 2 3 3 2 3" xfId="6010"/>
    <cellStyle name="Total 2 2 3 3 2 3 2" xfId="6011"/>
    <cellStyle name="Total 2 2 3 3 2 4" xfId="6012"/>
    <cellStyle name="Total 2 2 3 3 3" xfId="6013"/>
    <cellStyle name="Total 2 2 3 3 3 2" xfId="6014"/>
    <cellStyle name="Total 2 2 3 3 3 2 2" xfId="6015"/>
    <cellStyle name="Total 2 2 3 3 3 3" xfId="6016"/>
    <cellStyle name="Total 2 2 3 3 3 4" xfId="6017"/>
    <cellStyle name="Total 2 2 3 3 4" xfId="6018"/>
    <cellStyle name="Total 2 2 3 3 4 2" xfId="6019"/>
    <cellStyle name="Total 2 2 3 3 4 2 2" xfId="6020"/>
    <cellStyle name="Total 2 2 3 3 4 3" xfId="6021"/>
    <cellStyle name="Total 2 2 3 3 5" xfId="6022"/>
    <cellStyle name="Total 2 2 3 3 5 2" xfId="6023"/>
    <cellStyle name="Total 2 2 3 3 6" xfId="6024"/>
    <cellStyle name="Total 2 2 3 4" xfId="6025"/>
    <cellStyle name="Total 2 2 3 4 2" xfId="6026"/>
    <cellStyle name="Total 2 2 3 4 2 2" xfId="6027"/>
    <cellStyle name="Total 2 2 3 4 2 2 2" xfId="6028"/>
    <cellStyle name="Total 2 2 3 4 2 2 2 2" xfId="6029"/>
    <cellStyle name="Total 2 2 3 4 2 2 3" xfId="6030"/>
    <cellStyle name="Total 2 2 3 4 2 3" xfId="6031"/>
    <cellStyle name="Total 2 2 3 4 2 3 2" xfId="6032"/>
    <cellStyle name="Total 2 2 3 4 2 4" xfId="6033"/>
    <cellStyle name="Total 2 2 3 4 3" xfId="6034"/>
    <cellStyle name="Total 2 2 3 4 3 2" xfId="6035"/>
    <cellStyle name="Total 2 2 3 4 3 2 2" xfId="6036"/>
    <cellStyle name="Total 2 2 3 4 3 3" xfId="6037"/>
    <cellStyle name="Total 2 2 3 4 3 4" xfId="6038"/>
    <cellStyle name="Total 2 2 3 4 4" xfId="6039"/>
    <cellStyle name="Total 2 2 3 4 4 2" xfId="6040"/>
    <cellStyle name="Total 2 2 3 4 4 2 2" xfId="6041"/>
    <cellStyle name="Total 2 2 3 4 4 3" xfId="6042"/>
    <cellStyle name="Total 2 2 3 4 5" xfId="6043"/>
    <cellStyle name="Total 2 2 3 4 5 2" xfId="6044"/>
    <cellStyle name="Total 2 2 3 4 6" xfId="6045"/>
    <cellStyle name="Total 2 2 3 5" xfId="6046"/>
    <cellStyle name="Total 2 2 3 5 2" xfId="6047"/>
    <cellStyle name="Total 2 2 4" xfId="6048"/>
    <cellStyle name="Total 2 2 4 2" xfId="6049"/>
    <cellStyle name="Total 2 2 4 2 2" xfId="6050"/>
    <cellStyle name="Total 2 2 4 2 2 2" xfId="6051"/>
    <cellStyle name="Total 2 2 4 2 2 2 2" xfId="6052"/>
    <cellStyle name="Total 2 2 4 2 2 2 2 2" xfId="6053"/>
    <cellStyle name="Total 2 2 4 2 2 2 3" xfId="6054"/>
    <cellStyle name="Total 2 2 4 2 2 3" xfId="6055"/>
    <cellStyle name="Total 2 2 4 2 2 3 2" xfId="6056"/>
    <cellStyle name="Total 2 2 4 2 2 4" xfId="6057"/>
    <cellStyle name="Total 2 2 4 2 3" xfId="6058"/>
    <cellStyle name="Total 2 2 4 2 3 2" xfId="6059"/>
    <cellStyle name="Total 2 2 4 2 3 2 2" xfId="6060"/>
    <cellStyle name="Total 2 2 4 2 3 3" xfId="6061"/>
    <cellStyle name="Total 2 2 4 2 3 4" xfId="6062"/>
    <cellStyle name="Total 2 2 4 2 4" xfId="6063"/>
    <cellStyle name="Total 2 2 4 2 4 2" xfId="6064"/>
    <cellStyle name="Total 2 2 4 2 4 2 2" xfId="6065"/>
    <cellStyle name="Total 2 2 4 2 4 3" xfId="6066"/>
    <cellStyle name="Total 2 2 4 2 5" xfId="6067"/>
    <cellStyle name="Total 2 2 4 2 5 2" xfId="6068"/>
    <cellStyle name="Total 2 2 4 2 6" xfId="6069"/>
    <cellStyle name="Total 2 2 4 3" xfId="6070"/>
    <cellStyle name="Total 2 2 4 3 2" xfId="6071"/>
    <cellStyle name="Total 2 2 4 3 2 2" xfId="6072"/>
    <cellStyle name="Total 2 2 4 3 2 2 2" xfId="6073"/>
    <cellStyle name="Total 2 2 4 3 2 2 2 2" xfId="6074"/>
    <cellStyle name="Total 2 2 4 3 2 2 3" xfId="6075"/>
    <cellStyle name="Total 2 2 4 3 2 3" xfId="6076"/>
    <cellStyle name="Total 2 2 4 3 2 3 2" xfId="6077"/>
    <cellStyle name="Total 2 2 4 3 2 4" xfId="6078"/>
    <cellStyle name="Total 2 2 4 3 3" xfId="6079"/>
    <cellStyle name="Total 2 2 4 3 3 2" xfId="6080"/>
    <cellStyle name="Total 2 2 4 3 3 2 2" xfId="6081"/>
    <cellStyle name="Total 2 2 4 3 3 3" xfId="6082"/>
    <cellStyle name="Total 2 2 4 3 3 4" xfId="6083"/>
    <cellStyle name="Total 2 2 4 3 4" xfId="6084"/>
    <cellStyle name="Total 2 2 4 3 4 2" xfId="6085"/>
    <cellStyle name="Total 2 2 4 3 4 2 2" xfId="6086"/>
    <cellStyle name="Total 2 2 4 3 4 3" xfId="6087"/>
    <cellStyle name="Total 2 2 4 3 5" xfId="6088"/>
    <cellStyle name="Total 2 2 4 3 5 2" xfId="6089"/>
    <cellStyle name="Total 2 2 4 3 6" xfId="6090"/>
    <cellStyle name="Total 2 2 4 4" xfId="6091"/>
    <cellStyle name="Total 2 2 4 4 2" xfId="6092"/>
    <cellStyle name="Total 2 2 4 4 2 2" xfId="6093"/>
    <cellStyle name="Total 2 2 4 4 2 2 2" xfId="6094"/>
    <cellStyle name="Total 2 2 4 4 2 3" xfId="6095"/>
    <cellStyle name="Total 2 2 4 4 3" xfId="6096"/>
    <cellStyle name="Total 2 2 4 4 3 2" xfId="6097"/>
    <cellStyle name="Total 2 2 4 4 4" xfId="6098"/>
    <cellStyle name="Total 2 2 4 5" xfId="6099"/>
    <cellStyle name="Total 2 2 4 5 2" xfId="6100"/>
    <cellStyle name="Total 2 2 4 5 2 2" xfId="6101"/>
    <cellStyle name="Total 2 2 4 5 3" xfId="6102"/>
    <cellStyle name="Total 2 2 4 5 4" xfId="6103"/>
    <cellStyle name="Total 2 2 4 6" xfId="6104"/>
    <cellStyle name="Total 2 2 4 6 2" xfId="6105"/>
    <cellStyle name="Total 2 2 4 6 2 2" xfId="6106"/>
    <cellStyle name="Total 2 2 4 6 3" xfId="6107"/>
    <cellStyle name="Total 2 2 4 7" xfId="6108"/>
    <cellStyle name="Total 2 2 4 7 2" xfId="6109"/>
    <cellStyle name="Total 2 2 4 8" xfId="6110"/>
    <cellStyle name="Total 2 2 5" xfId="6111"/>
    <cellStyle name="Total 2 2 5 2" xfId="6112"/>
    <cellStyle name="Total 2 2 5 2 2" xfId="6113"/>
    <cellStyle name="Total 2 2 5 2 2 2" xfId="6114"/>
    <cellStyle name="Total 2 2 5 2 2 2 2" xfId="6115"/>
    <cellStyle name="Total 2 2 5 2 2 3" xfId="6116"/>
    <cellStyle name="Total 2 2 5 2 3" xfId="6117"/>
    <cellStyle name="Total 2 2 5 2 3 2" xfId="6118"/>
    <cellStyle name="Total 2 2 5 2 4" xfId="6119"/>
    <cellStyle name="Total 2 2 5 3" xfId="6120"/>
    <cellStyle name="Total 2 2 5 3 2" xfId="6121"/>
    <cellStyle name="Total 2 2 5 3 2 2" xfId="6122"/>
    <cellStyle name="Total 2 2 5 3 3" xfId="6123"/>
    <cellStyle name="Total 2 2 5 3 4" xfId="6124"/>
    <cellStyle name="Total 2 2 5 4" xfId="6125"/>
    <cellStyle name="Total 2 2 5 4 2" xfId="6126"/>
    <cellStyle name="Total 2 2 5 4 2 2" xfId="6127"/>
    <cellStyle name="Total 2 2 5 4 3" xfId="6128"/>
    <cellStyle name="Total 2 2 5 5" xfId="6129"/>
    <cellStyle name="Total 2 2 5 5 2" xfId="6130"/>
    <cellStyle name="Total 2 2 5 6" xfId="6131"/>
    <cellStyle name="Total 2 3" xfId="6132"/>
    <cellStyle name="Total 2 3 2" xfId="6133"/>
    <cellStyle name="Total 2 3 2 2" xfId="6134"/>
    <cellStyle name="Total 2 3 2 2 2" xfId="6135"/>
    <cellStyle name="Total 2 3 2 2 2 2" xfId="6136"/>
    <cellStyle name="Total 2 3 2 2 2 2 2" xfId="6137"/>
    <cellStyle name="Total 2 3 2 2 2 2 2 2" xfId="6138"/>
    <cellStyle name="Total 2 3 2 2 2 2 3" xfId="6139"/>
    <cellStyle name="Total 2 3 2 2 2 3" xfId="6140"/>
    <cellStyle name="Total 2 3 2 2 2 3 2" xfId="6141"/>
    <cellStyle name="Total 2 3 2 2 2 4" xfId="6142"/>
    <cellStyle name="Total 2 3 2 2 3" xfId="6143"/>
    <cellStyle name="Total 2 3 2 2 3 2" xfId="6144"/>
    <cellStyle name="Total 2 3 2 2 3 2 2" xfId="6145"/>
    <cellStyle name="Total 2 3 2 2 3 3" xfId="6146"/>
    <cellStyle name="Total 2 3 2 2 3 4" xfId="6147"/>
    <cellStyle name="Total 2 3 2 2 4" xfId="6148"/>
    <cellStyle name="Total 2 3 2 2 4 2" xfId="6149"/>
    <cellStyle name="Total 2 3 2 2 4 2 2" xfId="6150"/>
    <cellStyle name="Total 2 3 2 2 4 3" xfId="6151"/>
    <cellStyle name="Total 2 3 2 2 5" xfId="6152"/>
    <cellStyle name="Total 2 3 2 2 5 2" xfId="6153"/>
    <cellStyle name="Total 2 3 2 2 6" xfId="6154"/>
    <cellStyle name="Total 2 3 2 3" xfId="6155"/>
    <cellStyle name="Total 2 3 2 3 2" xfId="6156"/>
    <cellStyle name="Total 2 3 2 3 2 2" xfId="6157"/>
    <cellStyle name="Total 2 3 2 3 2 2 2" xfId="6158"/>
    <cellStyle name="Total 2 3 2 3 2 2 2 2" xfId="6159"/>
    <cellStyle name="Total 2 3 2 3 2 2 3" xfId="6160"/>
    <cellStyle name="Total 2 3 2 3 2 3" xfId="6161"/>
    <cellStyle name="Total 2 3 2 3 2 3 2" xfId="6162"/>
    <cellStyle name="Total 2 3 2 3 2 4" xfId="6163"/>
    <cellStyle name="Total 2 3 2 3 3" xfId="6164"/>
    <cellStyle name="Total 2 3 2 3 3 2" xfId="6165"/>
    <cellStyle name="Total 2 3 2 3 3 2 2" xfId="6166"/>
    <cellStyle name="Total 2 3 2 3 3 3" xfId="6167"/>
    <cellStyle name="Total 2 3 2 3 3 4" xfId="6168"/>
    <cellStyle name="Total 2 3 2 3 4" xfId="6169"/>
    <cellStyle name="Total 2 3 2 3 4 2" xfId="6170"/>
    <cellStyle name="Total 2 3 2 3 4 2 2" xfId="6171"/>
    <cellStyle name="Total 2 3 2 3 4 3" xfId="6172"/>
    <cellStyle name="Total 2 3 2 3 5" xfId="6173"/>
    <cellStyle name="Total 2 3 2 3 5 2" xfId="6174"/>
    <cellStyle name="Total 2 3 2 3 6" xfId="6175"/>
    <cellStyle name="Total 2 3 2 4" xfId="6176"/>
    <cellStyle name="Total 2 3 2 4 2" xfId="6177"/>
    <cellStyle name="Total 2 3 2 4 2 2" xfId="6178"/>
    <cellStyle name="Total 2 3 2 4 2 2 2" xfId="6179"/>
    <cellStyle name="Total 2 3 2 4 2 2 2 2" xfId="6180"/>
    <cellStyle name="Total 2 3 2 4 2 2 3" xfId="6181"/>
    <cellStyle name="Total 2 3 2 4 2 3" xfId="6182"/>
    <cellStyle name="Total 2 3 2 4 2 3 2" xfId="6183"/>
    <cellStyle name="Total 2 3 2 4 2 4" xfId="6184"/>
    <cellStyle name="Total 2 3 2 4 3" xfId="6185"/>
    <cellStyle name="Total 2 3 2 4 3 2" xfId="6186"/>
    <cellStyle name="Total 2 3 2 4 3 2 2" xfId="6187"/>
    <cellStyle name="Total 2 3 2 4 3 3" xfId="6188"/>
    <cellStyle name="Total 2 3 2 4 3 4" xfId="6189"/>
    <cellStyle name="Total 2 3 2 4 4" xfId="6190"/>
    <cellStyle name="Total 2 3 2 4 4 2" xfId="6191"/>
    <cellStyle name="Total 2 3 2 4 4 2 2" xfId="6192"/>
    <cellStyle name="Total 2 3 2 4 4 3" xfId="6193"/>
    <cellStyle name="Total 2 3 2 4 5" xfId="6194"/>
    <cellStyle name="Total 2 3 2 4 5 2" xfId="6195"/>
    <cellStyle name="Total 2 3 2 4 6" xfId="6196"/>
    <cellStyle name="Total 2 3 2 5" xfId="6197"/>
    <cellStyle name="Total 2 3 2 5 2" xfId="6198"/>
    <cellStyle name="Total 2 3 3" xfId="6199"/>
    <cellStyle name="Total 2 3 3 2" xfId="6200"/>
    <cellStyle name="Total 2 3 3 2 2" xfId="6201"/>
    <cellStyle name="Total 2 3 3 2 2 2" xfId="6202"/>
    <cellStyle name="Total 2 3 3 2 2 2 2" xfId="6203"/>
    <cellStyle name="Total 2 3 3 2 2 3" xfId="6204"/>
    <cellStyle name="Total 2 3 3 2 3" xfId="6205"/>
    <cellStyle name="Total 2 3 3 2 3 2" xfId="6206"/>
    <cellStyle name="Total 2 3 3 2 4" xfId="6207"/>
    <cellStyle name="Total 2 3 3 3" xfId="6208"/>
    <cellStyle name="Total 2 3 3 3 2" xfId="6209"/>
    <cellStyle name="Total 2 3 3 3 2 2" xfId="6210"/>
    <cellStyle name="Total 2 3 3 3 3" xfId="6211"/>
    <cellStyle name="Total 2 3 3 3 4" xfId="6212"/>
    <cellStyle name="Total 2 3 3 4" xfId="6213"/>
    <cellStyle name="Total 2 3 3 4 2" xfId="6214"/>
    <cellStyle name="Total 2 3 3 4 2 2" xfId="6215"/>
    <cellStyle name="Total 2 3 3 4 3" xfId="6216"/>
    <cellStyle name="Total 2 3 3 5" xfId="6217"/>
    <cellStyle name="Total 2 3 3 5 2" xfId="6218"/>
    <cellStyle name="Total 2 3 3 6" xfId="6219"/>
    <cellStyle name="Total 2 3 4" xfId="6220"/>
    <cellStyle name="Total 2 3 4 2" xfId="6221"/>
    <cellStyle name="Total 2 3 4 2 2" xfId="6222"/>
    <cellStyle name="Total 2 3 4 2 2 2" xfId="6223"/>
    <cellStyle name="Total 2 3 4 2 2 2 2" xfId="6224"/>
    <cellStyle name="Total 2 3 4 2 2 3" xfId="6225"/>
    <cellStyle name="Total 2 3 4 2 3" xfId="6226"/>
    <cellStyle name="Total 2 3 4 2 3 2" xfId="6227"/>
    <cellStyle name="Total 2 3 4 2 4" xfId="6228"/>
    <cellStyle name="Total 2 3 4 3" xfId="6229"/>
    <cellStyle name="Total 2 3 4 3 2" xfId="6230"/>
    <cellStyle name="Total 2 3 4 3 2 2" xfId="6231"/>
    <cellStyle name="Total 2 3 4 3 3" xfId="6232"/>
    <cellStyle name="Total 2 3 4 3 4" xfId="6233"/>
    <cellStyle name="Total 2 3 4 4" xfId="6234"/>
    <cellStyle name="Total 2 3 4 4 2" xfId="6235"/>
    <cellStyle name="Total 2 3 4 4 2 2" xfId="6236"/>
    <cellStyle name="Total 2 3 4 4 3" xfId="6237"/>
    <cellStyle name="Total 2 3 4 5" xfId="6238"/>
    <cellStyle name="Total 2 3 4 5 2" xfId="6239"/>
    <cellStyle name="Total 2 3 4 6" xfId="6240"/>
    <cellStyle name="Total 2 3 5" xfId="6241"/>
    <cellStyle name="Total 2 3 5 2" xfId="6242"/>
    <cellStyle name="Total 2 3 5 2 2" xfId="6243"/>
    <cellStyle name="Total 2 3 5 2 2 2" xfId="6244"/>
    <cellStyle name="Total 2 3 5 2 2 2 2" xfId="6245"/>
    <cellStyle name="Total 2 3 5 2 2 3" xfId="6246"/>
    <cellStyle name="Total 2 3 5 2 3" xfId="6247"/>
    <cellStyle name="Total 2 3 5 2 3 2" xfId="6248"/>
    <cellStyle name="Total 2 3 5 2 4" xfId="6249"/>
    <cellStyle name="Total 2 3 5 3" xfId="6250"/>
    <cellStyle name="Total 2 3 5 3 2" xfId="6251"/>
    <cellStyle name="Total 2 3 5 3 2 2" xfId="6252"/>
    <cellStyle name="Total 2 3 5 3 3" xfId="6253"/>
    <cellStyle name="Total 2 3 5 3 4" xfId="6254"/>
    <cellStyle name="Total 2 3 5 4" xfId="6255"/>
    <cellStyle name="Total 2 3 5 4 2" xfId="6256"/>
    <cellStyle name="Total 2 3 5 4 2 2" xfId="6257"/>
    <cellStyle name="Total 2 3 5 4 3" xfId="6258"/>
    <cellStyle name="Total 2 3 5 5" xfId="6259"/>
    <cellStyle name="Total 2 3 5 5 2" xfId="6260"/>
    <cellStyle name="Total 2 3 5 6" xfId="6261"/>
    <cellStyle name="Total 2 3 6" xfId="6262"/>
    <cellStyle name="Total 2 3 6 2" xfId="6263"/>
    <cellStyle name="Total 2 4" xfId="6264"/>
    <cellStyle name="Total 2 4 2" xfId="6265"/>
    <cellStyle name="Total 2 4 2 2" xfId="6266"/>
    <cellStyle name="Total 2 4 2 2 2" xfId="6267"/>
    <cellStyle name="Total 2 4 2 2 2 2" xfId="6268"/>
    <cellStyle name="Total 2 4 2 2 2 2 2" xfId="6269"/>
    <cellStyle name="Total 2 4 2 2 2 3" xfId="6270"/>
    <cellStyle name="Total 2 4 2 2 3" xfId="6271"/>
    <cellStyle name="Total 2 4 2 2 3 2" xfId="6272"/>
    <cellStyle name="Total 2 4 2 2 4" xfId="6273"/>
    <cellStyle name="Total 2 4 2 3" xfId="6274"/>
    <cellStyle name="Total 2 4 2 3 2" xfId="6275"/>
    <cellStyle name="Total 2 4 2 3 2 2" xfId="6276"/>
    <cellStyle name="Total 2 4 2 3 3" xfId="6277"/>
    <cellStyle name="Total 2 4 2 3 4" xfId="6278"/>
    <cellStyle name="Total 2 4 2 4" xfId="6279"/>
    <cellStyle name="Total 2 4 2 4 2" xfId="6280"/>
    <cellStyle name="Total 2 4 2 4 2 2" xfId="6281"/>
    <cellStyle name="Total 2 4 2 4 3" xfId="6282"/>
    <cellStyle name="Total 2 4 2 5" xfId="6283"/>
    <cellStyle name="Total 2 4 2 5 2" xfId="6284"/>
    <cellStyle name="Total 2 4 2 6" xfId="6285"/>
    <cellStyle name="Total 2 4 3" xfId="6286"/>
    <cellStyle name="Total 2 4 3 2" xfId="6287"/>
    <cellStyle name="Total 2 4 3 2 2" xfId="6288"/>
    <cellStyle name="Total 2 4 3 2 2 2" xfId="6289"/>
    <cellStyle name="Total 2 4 3 2 2 2 2" xfId="6290"/>
    <cellStyle name="Total 2 4 3 2 2 3" xfId="6291"/>
    <cellStyle name="Total 2 4 3 2 3" xfId="6292"/>
    <cellStyle name="Total 2 4 3 2 3 2" xfId="6293"/>
    <cellStyle name="Total 2 4 3 2 4" xfId="6294"/>
    <cellStyle name="Total 2 4 3 3" xfId="6295"/>
    <cellStyle name="Total 2 4 3 3 2" xfId="6296"/>
    <cellStyle name="Total 2 4 3 3 2 2" xfId="6297"/>
    <cellStyle name="Total 2 4 3 3 3" xfId="6298"/>
    <cellStyle name="Total 2 4 3 3 4" xfId="6299"/>
    <cellStyle name="Total 2 4 3 4" xfId="6300"/>
    <cellStyle name="Total 2 4 3 4 2" xfId="6301"/>
    <cellStyle name="Total 2 4 3 4 2 2" xfId="6302"/>
    <cellStyle name="Total 2 4 3 4 3" xfId="6303"/>
    <cellStyle name="Total 2 4 3 5" xfId="6304"/>
    <cellStyle name="Total 2 4 3 5 2" xfId="6305"/>
    <cellStyle name="Total 2 4 3 6" xfId="6306"/>
    <cellStyle name="Total 2 4 4" xfId="6307"/>
    <cellStyle name="Total 2 4 4 2" xfId="6308"/>
    <cellStyle name="Total 2 4 4 2 2" xfId="6309"/>
    <cellStyle name="Total 2 4 4 2 2 2" xfId="6310"/>
    <cellStyle name="Total 2 4 4 2 2 2 2" xfId="6311"/>
    <cellStyle name="Total 2 4 4 2 2 3" xfId="6312"/>
    <cellStyle name="Total 2 4 4 2 3" xfId="6313"/>
    <cellStyle name="Total 2 4 4 2 3 2" xfId="6314"/>
    <cellStyle name="Total 2 4 4 2 4" xfId="6315"/>
    <cellStyle name="Total 2 4 4 3" xfId="6316"/>
    <cellStyle name="Total 2 4 4 3 2" xfId="6317"/>
    <cellStyle name="Total 2 4 4 3 2 2" xfId="6318"/>
    <cellStyle name="Total 2 4 4 3 3" xfId="6319"/>
    <cellStyle name="Total 2 4 4 3 4" xfId="6320"/>
    <cellStyle name="Total 2 4 4 4" xfId="6321"/>
    <cellStyle name="Total 2 4 4 4 2" xfId="6322"/>
    <cellStyle name="Total 2 4 4 4 2 2" xfId="6323"/>
    <cellStyle name="Total 2 4 4 4 3" xfId="6324"/>
    <cellStyle name="Total 2 4 4 5" xfId="6325"/>
    <cellStyle name="Total 2 4 4 5 2" xfId="6326"/>
    <cellStyle name="Total 2 4 4 6" xfId="6327"/>
    <cellStyle name="Total 2 4 5" xfId="6328"/>
    <cellStyle name="Total 2 4 5 2" xfId="6329"/>
    <cellStyle name="Total 2 5" xfId="6330"/>
    <cellStyle name="Total 2 5 2" xfId="6331"/>
    <cellStyle name="Total 2 5 2 2" xfId="6332"/>
    <cellStyle name="Total 2 5 2 2 2" xfId="6333"/>
    <cellStyle name="Total 2 5 2 2 2 2" xfId="6334"/>
    <cellStyle name="Total 2 5 2 2 2 2 2" xfId="6335"/>
    <cellStyle name="Total 2 5 2 2 2 3" xfId="6336"/>
    <cellStyle name="Total 2 5 2 2 3" xfId="6337"/>
    <cellStyle name="Total 2 5 2 2 3 2" xfId="6338"/>
    <cellStyle name="Total 2 5 2 2 4" xfId="6339"/>
    <cellStyle name="Total 2 5 2 3" xfId="6340"/>
    <cellStyle name="Total 2 5 2 3 2" xfId="6341"/>
    <cellStyle name="Total 2 5 2 3 2 2" xfId="6342"/>
    <cellStyle name="Total 2 5 2 3 3" xfId="6343"/>
    <cellStyle name="Total 2 5 2 3 4" xfId="6344"/>
    <cellStyle name="Total 2 5 2 4" xfId="6345"/>
    <cellStyle name="Total 2 5 2 4 2" xfId="6346"/>
    <cellStyle name="Total 2 5 2 4 2 2" xfId="6347"/>
    <cellStyle name="Total 2 5 2 4 3" xfId="6348"/>
    <cellStyle name="Total 2 5 2 5" xfId="6349"/>
    <cellStyle name="Total 2 5 2 5 2" xfId="6350"/>
    <cellStyle name="Total 2 5 2 6" xfId="6351"/>
    <cellStyle name="Total 2 5 3" xfId="6352"/>
    <cellStyle name="Total 2 5 3 2" xfId="6353"/>
    <cellStyle name="Total 2 5 3 2 2" xfId="6354"/>
    <cellStyle name="Total 2 5 3 2 2 2" xfId="6355"/>
    <cellStyle name="Total 2 5 3 2 2 2 2" xfId="6356"/>
    <cellStyle name="Total 2 5 3 2 2 3" xfId="6357"/>
    <cellStyle name="Total 2 5 3 2 3" xfId="6358"/>
    <cellStyle name="Total 2 5 3 2 3 2" xfId="6359"/>
    <cellStyle name="Total 2 5 3 2 4" xfId="6360"/>
    <cellStyle name="Total 2 5 3 3" xfId="6361"/>
    <cellStyle name="Total 2 5 3 3 2" xfId="6362"/>
    <cellStyle name="Total 2 5 3 3 2 2" xfId="6363"/>
    <cellStyle name="Total 2 5 3 3 3" xfId="6364"/>
    <cellStyle name="Total 2 5 3 3 4" xfId="6365"/>
    <cellStyle name="Total 2 5 3 4" xfId="6366"/>
    <cellStyle name="Total 2 5 3 4 2" xfId="6367"/>
    <cellStyle name="Total 2 5 3 4 2 2" xfId="6368"/>
    <cellStyle name="Total 2 5 3 4 3" xfId="6369"/>
    <cellStyle name="Total 2 5 3 5" xfId="6370"/>
    <cellStyle name="Total 2 5 3 5 2" xfId="6371"/>
    <cellStyle name="Total 2 5 3 6" xfId="6372"/>
    <cellStyle name="Total 2 5 4" xfId="6373"/>
    <cellStyle name="Total 2 5 4 2" xfId="6374"/>
    <cellStyle name="Total 2 5 4 2 2" xfId="6375"/>
    <cellStyle name="Total 2 5 4 2 2 2" xfId="6376"/>
    <cellStyle name="Total 2 5 4 2 3" xfId="6377"/>
    <cellStyle name="Total 2 5 4 3" xfId="6378"/>
    <cellStyle name="Total 2 5 4 3 2" xfId="6379"/>
    <cellStyle name="Total 2 5 4 4" xfId="6380"/>
    <cellStyle name="Total 2 5 5" xfId="6381"/>
    <cellStyle name="Total 2 5 5 2" xfId="6382"/>
    <cellStyle name="Total 2 5 5 2 2" xfId="6383"/>
    <cellStyle name="Total 2 5 5 3" xfId="6384"/>
    <cellStyle name="Total 2 5 5 4" xfId="6385"/>
    <cellStyle name="Total 2 5 6" xfId="6386"/>
    <cellStyle name="Total 2 5 6 2" xfId="6387"/>
    <cellStyle name="Total 2 5 6 2 2" xfId="6388"/>
    <cellStyle name="Total 2 5 6 3" xfId="6389"/>
    <cellStyle name="Total 2 5 7" xfId="6390"/>
    <cellStyle name="Total 2 5 7 2" xfId="6391"/>
    <cellStyle name="Total 2 5 8" xfId="6392"/>
    <cellStyle name="Total 2 6" xfId="6393"/>
    <cellStyle name="Total 2 6 2" xfId="6394"/>
    <cellStyle name="Total 2 6 2 2" xfId="6395"/>
    <cellStyle name="Total 2 6 2 2 2" xfId="6396"/>
    <cellStyle name="Total 2 6 2 2 2 2" xfId="6397"/>
    <cellStyle name="Total 2 6 2 2 3" xfId="6398"/>
    <cellStyle name="Total 2 6 2 3" xfId="6399"/>
    <cellStyle name="Total 2 6 2 3 2" xfId="6400"/>
    <cellStyle name="Total 2 6 2 4" xfId="6401"/>
    <cellStyle name="Total 2 6 3" xfId="6402"/>
    <cellStyle name="Total 2 6 3 2" xfId="6403"/>
    <cellStyle name="Total 2 6 3 2 2" xfId="6404"/>
    <cellStyle name="Total 2 6 3 3" xfId="6405"/>
    <cellStyle name="Total 2 6 3 4" xfId="6406"/>
    <cellStyle name="Total 2 6 4" xfId="6407"/>
    <cellStyle name="Total 2 6 4 2" xfId="6408"/>
    <cellStyle name="Total 2 6 4 2 2" xfId="6409"/>
    <cellStyle name="Total 2 6 4 3" xfId="6410"/>
    <cellStyle name="Total 2 6 5" xfId="6411"/>
    <cellStyle name="Total 2 6 5 2" xfId="6412"/>
    <cellStyle name="Total 2 6 6" xfId="6413"/>
    <cellStyle name="Total 3" xfId="6414"/>
    <cellStyle name="Total 3 2" xfId="6415"/>
    <cellStyle name="Total 3 2 2" xfId="6416"/>
    <cellStyle name="Total 3 2 2 2" xfId="6417"/>
    <cellStyle name="Total 3 2 2 2 2" xfId="6418"/>
    <cellStyle name="Total 3 2 2 2 2 2" xfId="6419"/>
    <cellStyle name="Total 3 2 2 2 2 2 2" xfId="6420"/>
    <cellStyle name="Total 3 2 2 2 2 2 2 2" xfId="6421"/>
    <cellStyle name="Total 3 2 2 2 2 2 3" xfId="6422"/>
    <cellStyle name="Total 3 2 2 2 2 3" xfId="6423"/>
    <cellStyle name="Total 3 2 2 2 2 3 2" xfId="6424"/>
    <cellStyle name="Total 3 2 2 2 2 4" xfId="6425"/>
    <cellStyle name="Total 3 2 2 2 3" xfId="6426"/>
    <cellStyle name="Total 3 2 2 2 3 2" xfId="6427"/>
    <cellStyle name="Total 3 2 2 2 3 2 2" xfId="6428"/>
    <cellStyle name="Total 3 2 2 2 3 3" xfId="6429"/>
    <cellStyle name="Total 3 2 2 2 3 4" xfId="6430"/>
    <cellStyle name="Total 3 2 2 2 4" xfId="6431"/>
    <cellStyle name="Total 3 2 2 2 4 2" xfId="6432"/>
    <cellStyle name="Total 3 2 2 2 4 2 2" xfId="6433"/>
    <cellStyle name="Total 3 2 2 2 4 3" xfId="6434"/>
    <cellStyle name="Total 3 2 2 2 5" xfId="6435"/>
    <cellStyle name="Total 3 2 2 2 5 2" xfId="6436"/>
    <cellStyle name="Total 3 2 2 2 6" xfId="6437"/>
    <cellStyle name="Total 3 2 2 3" xfId="6438"/>
    <cellStyle name="Total 3 2 2 3 2" xfId="6439"/>
    <cellStyle name="Total 3 2 2 3 2 2" xfId="6440"/>
    <cellStyle name="Total 3 2 2 3 2 2 2" xfId="6441"/>
    <cellStyle name="Total 3 2 2 3 2 2 2 2" xfId="6442"/>
    <cellStyle name="Total 3 2 2 3 2 2 3" xfId="6443"/>
    <cellStyle name="Total 3 2 2 3 2 3" xfId="6444"/>
    <cellStyle name="Total 3 2 2 3 2 3 2" xfId="6445"/>
    <cellStyle name="Total 3 2 2 3 2 4" xfId="6446"/>
    <cellStyle name="Total 3 2 2 3 3" xfId="6447"/>
    <cellStyle name="Total 3 2 2 3 3 2" xfId="6448"/>
    <cellStyle name="Total 3 2 2 3 3 2 2" xfId="6449"/>
    <cellStyle name="Total 3 2 2 3 3 3" xfId="6450"/>
    <cellStyle name="Total 3 2 2 3 3 4" xfId="6451"/>
    <cellStyle name="Total 3 2 2 3 4" xfId="6452"/>
    <cellStyle name="Total 3 2 2 3 4 2" xfId="6453"/>
    <cellStyle name="Total 3 2 2 3 4 2 2" xfId="6454"/>
    <cellStyle name="Total 3 2 2 3 4 3" xfId="6455"/>
    <cellStyle name="Total 3 2 2 3 5" xfId="6456"/>
    <cellStyle name="Total 3 2 2 3 5 2" xfId="6457"/>
    <cellStyle name="Total 3 2 2 3 6" xfId="6458"/>
    <cellStyle name="Total 3 2 2 4" xfId="6459"/>
    <cellStyle name="Total 3 2 2 4 2" xfId="6460"/>
    <cellStyle name="Total 3 2 2 4 2 2" xfId="6461"/>
    <cellStyle name="Total 3 2 2 4 2 2 2" xfId="6462"/>
    <cellStyle name="Total 3 2 2 4 2 2 2 2" xfId="6463"/>
    <cellStyle name="Total 3 2 2 4 2 2 3" xfId="6464"/>
    <cellStyle name="Total 3 2 2 4 2 3" xfId="6465"/>
    <cellStyle name="Total 3 2 2 4 2 3 2" xfId="6466"/>
    <cellStyle name="Total 3 2 2 4 2 4" xfId="6467"/>
    <cellStyle name="Total 3 2 2 4 3" xfId="6468"/>
    <cellStyle name="Total 3 2 2 4 3 2" xfId="6469"/>
    <cellStyle name="Total 3 2 2 4 3 2 2" xfId="6470"/>
    <cellStyle name="Total 3 2 2 4 3 3" xfId="6471"/>
    <cellStyle name="Total 3 2 2 4 3 4" xfId="6472"/>
    <cellStyle name="Total 3 2 2 4 4" xfId="6473"/>
    <cellStyle name="Total 3 2 2 4 4 2" xfId="6474"/>
    <cellStyle name="Total 3 2 2 4 4 2 2" xfId="6475"/>
    <cellStyle name="Total 3 2 2 4 4 3" xfId="6476"/>
    <cellStyle name="Total 3 2 2 4 5" xfId="6477"/>
    <cellStyle name="Total 3 2 2 4 5 2" xfId="6478"/>
    <cellStyle name="Total 3 2 2 4 6" xfId="6479"/>
    <cellStyle name="Total 3 2 2 5" xfId="6480"/>
    <cellStyle name="Total 3 2 2 5 2" xfId="6481"/>
    <cellStyle name="Total 3 2 3" xfId="6482"/>
    <cellStyle name="Total 3 2 3 2" xfId="6483"/>
    <cellStyle name="Total 3 2 3 2 2" xfId="6484"/>
    <cellStyle name="Total 3 2 3 2 2 2" xfId="6485"/>
    <cellStyle name="Total 3 2 3 2 2 2 2" xfId="6486"/>
    <cellStyle name="Total 3 2 3 2 2 3" xfId="6487"/>
    <cellStyle name="Total 3 2 3 2 3" xfId="6488"/>
    <cellStyle name="Total 3 2 3 2 3 2" xfId="6489"/>
    <cellStyle name="Total 3 2 3 2 4" xfId="6490"/>
    <cellStyle name="Total 3 2 3 3" xfId="6491"/>
    <cellStyle name="Total 3 2 3 3 2" xfId="6492"/>
    <cellStyle name="Total 3 2 3 3 2 2" xfId="6493"/>
    <cellStyle name="Total 3 2 3 3 3" xfId="6494"/>
    <cellStyle name="Total 3 2 3 3 4" xfId="6495"/>
    <cellStyle name="Total 3 2 3 4" xfId="6496"/>
    <cellStyle name="Total 3 2 3 4 2" xfId="6497"/>
    <cellStyle name="Total 3 2 3 4 2 2" xfId="6498"/>
    <cellStyle name="Total 3 2 3 4 3" xfId="6499"/>
    <cellStyle name="Total 3 2 3 5" xfId="6500"/>
    <cellStyle name="Total 3 2 3 5 2" xfId="6501"/>
    <cellStyle name="Total 3 2 3 6" xfId="6502"/>
    <cellStyle name="Total 3 2 4" xfId="6503"/>
    <cellStyle name="Total 3 2 4 2" xfId="6504"/>
    <cellStyle name="Total 3 2 4 2 2" xfId="6505"/>
    <cellStyle name="Total 3 2 4 2 2 2" xfId="6506"/>
    <cellStyle name="Total 3 2 4 2 2 2 2" xfId="6507"/>
    <cellStyle name="Total 3 2 4 2 2 3" xfId="6508"/>
    <cellStyle name="Total 3 2 4 2 3" xfId="6509"/>
    <cellStyle name="Total 3 2 4 2 3 2" xfId="6510"/>
    <cellStyle name="Total 3 2 4 2 4" xfId="6511"/>
    <cellStyle name="Total 3 2 4 3" xfId="6512"/>
    <cellStyle name="Total 3 2 4 3 2" xfId="6513"/>
    <cellStyle name="Total 3 2 4 3 2 2" xfId="6514"/>
    <cellStyle name="Total 3 2 4 3 3" xfId="6515"/>
    <cellStyle name="Total 3 2 4 3 4" xfId="6516"/>
    <cellStyle name="Total 3 2 4 4" xfId="6517"/>
    <cellStyle name="Total 3 2 4 4 2" xfId="6518"/>
    <cellStyle name="Total 3 2 4 4 2 2" xfId="6519"/>
    <cellStyle name="Total 3 2 4 4 3" xfId="6520"/>
    <cellStyle name="Total 3 2 4 5" xfId="6521"/>
    <cellStyle name="Total 3 2 4 5 2" xfId="6522"/>
    <cellStyle name="Total 3 2 4 6" xfId="6523"/>
    <cellStyle name="Total 3 2 5" xfId="6524"/>
    <cellStyle name="Total 3 2 5 2" xfId="6525"/>
    <cellStyle name="Total 3 2 5 2 2" xfId="6526"/>
    <cellStyle name="Total 3 2 5 2 2 2" xfId="6527"/>
    <cellStyle name="Total 3 2 5 2 2 2 2" xfId="6528"/>
    <cellStyle name="Total 3 2 5 2 2 3" xfId="6529"/>
    <cellStyle name="Total 3 2 5 2 3" xfId="6530"/>
    <cellStyle name="Total 3 2 5 2 3 2" xfId="6531"/>
    <cellStyle name="Total 3 2 5 2 4" xfId="6532"/>
    <cellStyle name="Total 3 2 5 3" xfId="6533"/>
    <cellStyle name="Total 3 2 5 3 2" xfId="6534"/>
    <cellStyle name="Total 3 2 5 3 2 2" xfId="6535"/>
    <cellStyle name="Total 3 2 5 3 3" xfId="6536"/>
    <cellStyle name="Total 3 2 5 3 4" xfId="6537"/>
    <cellStyle name="Total 3 2 5 4" xfId="6538"/>
    <cellStyle name="Total 3 2 5 4 2" xfId="6539"/>
    <cellStyle name="Total 3 2 5 4 2 2" xfId="6540"/>
    <cellStyle name="Total 3 2 5 4 3" xfId="6541"/>
    <cellStyle name="Total 3 2 5 5" xfId="6542"/>
    <cellStyle name="Total 3 2 5 5 2" xfId="6543"/>
    <cellStyle name="Total 3 2 5 6" xfId="6544"/>
    <cellStyle name="Total 3 2 6" xfId="6545"/>
    <cellStyle name="Total 3 2 6 2" xfId="6546"/>
    <cellStyle name="Total 3 3" xfId="6547"/>
    <cellStyle name="Total 3 3 2" xfId="6548"/>
    <cellStyle name="Total 3 3 2 2" xfId="6549"/>
    <cellStyle name="Total 3 3 2 2 2" xfId="6550"/>
    <cellStyle name="Total 3 3 2 2 2 2" xfId="6551"/>
    <cellStyle name="Total 3 3 2 2 2 2 2" xfId="6552"/>
    <cellStyle name="Total 3 3 2 2 2 3" xfId="6553"/>
    <cellStyle name="Total 3 3 2 2 3" xfId="6554"/>
    <cellStyle name="Total 3 3 2 2 3 2" xfId="6555"/>
    <cellStyle name="Total 3 3 2 2 4" xfId="6556"/>
    <cellStyle name="Total 3 3 2 3" xfId="6557"/>
    <cellStyle name="Total 3 3 2 3 2" xfId="6558"/>
    <cellStyle name="Total 3 3 2 3 2 2" xfId="6559"/>
    <cellStyle name="Total 3 3 2 3 3" xfId="6560"/>
    <cellStyle name="Total 3 3 2 3 4" xfId="6561"/>
    <cellStyle name="Total 3 3 2 4" xfId="6562"/>
    <cellStyle name="Total 3 3 2 4 2" xfId="6563"/>
    <cellStyle name="Total 3 3 2 4 2 2" xfId="6564"/>
    <cellStyle name="Total 3 3 2 4 3" xfId="6565"/>
    <cellStyle name="Total 3 3 2 5" xfId="6566"/>
    <cellStyle name="Total 3 3 2 5 2" xfId="6567"/>
    <cellStyle name="Total 3 3 2 6" xfId="6568"/>
    <cellStyle name="Total 3 3 3" xfId="6569"/>
    <cellStyle name="Total 3 3 3 2" xfId="6570"/>
    <cellStyle name="Total 3 3 3 2 2" xfId="6571"/>
    <cellStyle name="Total 3 3 3 2 2 2" xfId="6572"/>
    <cellStyle name="Total 3 3 3 2 2 2 2" xfId="6573"/>
    <cellStyle name="Total 3 3 3 2 2 3" xfId="6574"/>
    <cellStyle name="Total 3 3 3 2 3" xfId="6575"/>
    <cellStyle name="Total 3 3 3 2 3 2" xfId="6576"/>
    <cellStyle name="Total 3 3 3 2 4" xfId="6577"/>
    <cellStyle name="Total 3 3 3 3" xfId="6578"/>
    <cellStyle name="Total 3 3 3 3 2" xfId="6579"/>
    <cellStyle name="Total 3 3 3 3 2 2" xfId="6580"/>
    <cellStyle name="Total 3 3 3 3 3" xfId="6581"/>
    <cellStyle name="Total 3 3 3 3 4" xfId="6582"/>
    <cellStyle name="Total 3 3 3 4" xfId="6583"/>
    <cellStyle name="Total 3 3 3 4 2" xfId="6584"/>
    <cellStyle name="Total 3 3 3 4 2 2" xfId="6585"/>
    <cellStyle name="Total 3 3 3 4 3" xfId="6586"/>
    <cellStyle name="Total 3 3 3 5" xfId="6587"/>
    <cellStyle name="Total 3 3 3 5 2" xfId="6588"/>
    <cellStyle name="Total 3 3 3 6" xfId="6589"/>
    <cellStyle name="Total 3 3 4" xfId="6590"/>
    <cellStyle name="Total 3 3 4 2" xfId="6591"/>
    <cellStyle name="Total 3 3 4 2 2" xfId="6592"/>
    <cellStyle name="Total 3 3 4 2 2 2" xfId="6593"/>
    <cellStyle name="Total 3 3 4 2 2 2 2" xfId="6594"/>
    <cellStyle name="Total 3 3 4 2 2 3" xfId="6595"/>
    <cellStyle name="Total 3 3 4 2 3" xfId="6596"/>
    <cellStyle name="Total 3 3 4 2 3 2" xfId="6597"/>
    <cellStyle name="Total 3 3 4 2 4" xfId="6598"/>
    <cellStyle name="Total 3 3 4 3" xfId="6599"/>
    <cellStyle name="Total 3 3 4 3 2" xfId="6600"/>
    <cellStyle name="Total 3 3 4 3 2 2" xfId="6601"/>
    <cellStyle name="Total 3 3 4 3 3" xfId="6602"/>
    <cellStyle name="Total 3 3 4 3 4" xfId="6603"/>
    <cellStyle name="Total 3 3 4 4" xfId="6604"/>
    <cellStyle name="Total 3 3 4 4 2" xfId="6605"/>
    <cellStyle name="Total 3 3 4 4 2 2" xfId="6606"/>
    <cellStyle name="Total 3 3 4 4 3" xfId="6607"/>
    <cellStyle name="Total 3 3 4 5" xfId="6608"/>
    <cellStyle name="Total 3 3 4 5 2" xfId="6609"/>
    <cellStyle name="Total 3 3 4 6" xfId="6610"/>
    <cellStyle name="Total 3 3 5" xfId="6611"/>
    <cellStyle name="Total 3 3 5 2" xfId="6612"/>
    <cellStyle name="Total 3 4" xfId="6613"/>
    <cellStyle name="Total 3 4 2" xfId="6614"/>
    <cellStyle name="Total 3 4 2 2" xfId="6615"/>
    <cellStyle name="Total 3 4 2 2 2" xfId="6616"/>
    <cellStyle name="Total 3 4 2 2 2 2" xfId="6617"/>
    <cellStyle name="Total 3 4 2 2 2 2 2" xfId="6618"/>
    <cellStyle name="Total 3 4 2 2 2 3" xfId="6619"/>
    <cellStyle name="Total 3 4 2 2 3" xfId="6620"/>
    <cellStyle name="Total 3 4 2 2 3 2" xfId="6621"/>
    <cellStyle name="Total 3 4 2 2 4" xfId="6622"/>
    <cellStyle name="Total 3 4 2 3" xfId="6623"/>
    <cellStyle name="Total 3 4 2 3 2" xfId="6624"/>
    <cellStyle name="Total 3 4 2 3 2 2" xfId="6625"/>
    <cellStyle name="Total 3 4 2 3 3" xfId="6626"/>
    <cellStyle name="Total 3 4 2 3 4" xfId="6627"/>
    <cellStyle name="Total 3 4 2 4" xfId="6628"/>
    <cellStyle name="Total 3 4 2 4 2" xfId="6629"/>
    <cellStyle name="Total 3 4 2 4 2 2" xfId="6630"/>
    <cellStyle name="Total 3 4 2 4 3" xfId="6631"/>
    <cellStyle name="Total 3 4 2 5" xfId="6632"/>
    <cellStyle name="Total 3 4 2 5 2" xfId="6633"/>
    <cellStyle name="Total 3 4 2 6" xfId="6634"/>
    <cellStyle name="Total 3 4 3" xfId="6635"/>
    <cellStyle name="Total 3 4 3 2" xfId="6636"/>
    <cellStyle name="Total 3 4 3 2 2" xfId="6637"/>
    <cellStyle name="Total 3 4 3 2 2 2" xfId="6638"/>
    <cellStyle name="Total 3 4 3 2 2 2 2" xfId="6639"/>
    <cellStyle name="Total 3 4 3 2 2 3" xfId="6640"/>
    <cellStyle name="Total 3 4 3 2 3" xfId="6641"/>
    <cellStyle name="Total 3 4 3 2 3 2" xfId="6642"/>
    <cellStyle name="Total 3 4 3 2 4" xfId="6643"/>
    <cellStyle name="Total 3 4 3 3" xfId="6644"/>
    <cellStyle name="Total 3 4 3 3 2" xfId="6645"/>
    <cellStyle name="Total 3 4 3 3 2 2" xfId="6646"/>
    <cellStyle name="Total 3 4 3 3 3" xfId="6647"/>
    <cellStyle name="Total 3 4 3 3 4" xfId="6648"/>
    <cellStyle name="Total 3 4 3 4" xfId="6649"/>
    <cellStyle name="Total 3 4 3 4 2" xfId="6650"/>
    <cellStyle name="Total 3 4 3 4 2 2" xfId="6651"/>
    <cellStyle name="Total 3 4 3 4 3" xfId="6652"/>
    <cellStyle name="Total 3 4 3 5" xfId="6653"/>
    <cellStyle name="Total 3 4 3 5 2" xfId="6654"/>
    <cellStyle name="Total 3 4 3 6" xfId="6655"/>
    <cellStyle name="Total 3 4 4" xfId="6656"/>
    <cellStyle name="Total 3 4 4 2" xfId="6657"/>
    <cellStyle name="Total 3 4 4 2 2" xfId="6658"/>
    <cellStyle name="Total 3 4 4 2 2 2" xfId="6659"/>
    <cellStyle name="Total 3 4 4 2 3" xfId="6660"/>
    <cellStyle name="Total 3 4 4 3" xfId="6661"/>
    <cellStyle name="Total 3 4 4 3 2" xfId="6662"/>
    <cellStyle name="Total 3 4 4 4" xfId="6663"/>
    <cellStyle name="Total 3 4 5" xfId="6664"/>
    <cellStyle name="Total 3 4 5 2" xfId="6665"/>
    <cellStyle name="Total 3 4 5 2 2" xfId="6666"/>
    <cellStyle name="Total 3 4 5 3" xfId="6667"/>
    <cellStyle name="Total 3 4 5 4" xfId="6668"/>
    <cellStyle name="Total 3 4 6" xfId="6669"/>
    <cellStyle name="Total 3 4 6 2" xfId="6670"/>
    <cellStyle name="Total 3 4 6 2 2" xfId="6671"/>
    <cellStyle name="Total 3 4 6 3" xfId="6672"/>
    <cellStyle name="Total 3 4 7" xfId="6673"/>
    <cellStyle name="Total 3 4 7 2" xfId="6674"/>
    <cellStyle name="Total 3 4 8" xfId="6675"/>
    <cellStyle name="Total 3 5" xfId="6676"/>
    <cellStyle name="Total 3 5 2" xfId="6677"/>
    <cellStyle name="Total 3 5 2 2" xfId="6678"/>
    <cellStyle name="Total 3 5 2 2 2" xfId="6679"/>
    <cellStyle name="Total 3 5 2 2 2 2" xfId="6680"/>
    <cellStyle name="Total 3 5 2 2 3" xfId="6681"/>
    <cellStyle name="Total 3 5 2 3" xfId="6682"/>
    <cellStyle name="Total 3 5 2 3 2" xfId="6683"/>
    <cellStyle name="Total 3 5 2 4" xfId="6684"/>
    <cellStyle name="Total 3 5 3" xfId="6685"/>
    <cellStyle name="Total 3 5 3 2" xfId="6686"/>
    <cellStyle name="Total 3 5 3 2 2" xfId="6687"/>
    <cellStyle name="Total 3 5 3 3" xfId="6688"/>
    <cellStyle name="Total 3 5 3 4" xfId="6689"/>
    <cellStyle name="Total 3 5 4" xfId="6690"/>
    <cellStyle name="Total 3 5 4 2" xfId="6691"/>
    <cellStyle name="Total 3 5 4 2 2" xfId="6692"/>
    <cellStyle name="Total 3 5 4 3" xfId="6693"/>
    <cellStyle name="Total 3 5 5" xfId="6694"/>
    <cellStyle name="Total 3 5 5 2" xfId="6695"/>
    <cellStyle name="Total 3 5 6" xfId="6696"/>
    <cellStyle name="Total 4" xfId="6697"/>
    <cellStyle name="Total 4 2" xfId="6698"/>
    <cellStyle name="Total 4 2 2" xfId="6699"/>
    <cellStyle name="Total 4 2 2 2" xfId="6700"/>
    <cellStyle name="Total 4 2 2 2 2" xfId="6701"/>
    <cellStyle name="Total 4 2 2 2 2 2" xfId="6702"/>
    <cellStyle name="Total 4 2 2 2 2 2 2" xfId="6703"/>
    <cellStyle name="Total 4 2 2 2 2 3" xfId="6704"/>
    <cellStyle name="Total 4 2 2 2 3" xfId="6705"/>
    <cellStyle name="Total 4 2 2 2 3 2" xfId="6706"/>
    <cellStyle name="Total 4 2 2 2 4" xfId="6707"/>
    <cellStyle name="Total 4 2 2 3" xfId="6708"/>
    <cellStyle name="Total 4 2 2 3 2" xfId="6709"/>
    <cellStyle name="Total 4 2 2 3 2 2" xfId="6710"/>
    <cellStyle name="Total 4 2 2 3 3" xfId="6711"/>
    <cellStyle name="Total 4 2 2 3 4" xfId="6712"/>
    <cellStyle name="Total 4 2 2 4" xfId="6713"/>
    <cellStyle name="Total 4 2 2 4 2" xfId="6714"/>
    <cellStyle name="Total 4 2 2 4 2 2" xfId="6715"/>
    <cellStyle name="Total 4 2 2 4 3" xfId="6716"/>
    <cellStyle name="Total 4 2 2 5" xfId="6717"/>
    <cellStyle name="Total 4 2 2 5 2" xfId="6718"/>
    <cellStyle name="Total 4 2 2 6" xfId="6719"/>
    <cellStyle name="Total 4 2 3" xfId="6720"/>
    <cellStyle name="Total 4 2 3 2" xfId="6721"/>
    <cellStyle name="Total 4 2 3 2 2" xfId="6722"/>
    <cellStyle name="Total 4 2 3 2 2 2" xfId="6723"/>
    <cellStyle name="Total 4 2 3 2 2 2 2" xfId="6724"/>
    <cellStyle name="Total 4 2 3 2 2 3" xfId="6725"/>
    <cellStyle name="Total 4 2 3 2 3" xfId="6726"/>
    <cellStyle name="Total 4 2 3 2 3 2" xfId="6727"/>
    <cellStyle name="Total 4 2 3 2 4" xfId="6728"/>
    <cellStyle name="Total 4 2 3 3" xfId="6729"/>
    <cellStyle name="Total 4 2 3 3 2" xfId="6730"/>
    <cellStyle name="Total 4 2 3 3 2 2" xfId="6731"/>
    <cellStyle name="Total 4 2 3 3 3" xfId="6732"/>
    <cellStyle name="Total 4 2 3 3 4" xfId="6733"/>
    <cellStyle name="Total 4 2 3 4" xfId="6734"/>
    <cellStyle name="Total 4 2 3 4 2" xfId="6735"/>
    <cellStyle name="Total 4 2 3 4 2 2" xfId="6736"/>
    <cellStyle name="Total 4 2 3 4 3" xfId="6737"/>
    <cellStyle name="Total 4 2 3 5" xfId="6738"/>
    <cellStyle name="Total 4 2 3 5 2" xfId="6739"/>
    <cellStyle name="Total 4 2 3 6" xfId="6740"/>
    <cellStyle name="Total 4 2 4" xfId="6741"/>
    <cellStyle name="Total 4 2 4 2" xfId="6742"/>
    <cellStyle name="Total 4 2 4 2 2" xfId="6743"/>
    <cellStyle name="Total 4 2 4 2 2 2" xfId="6744"/>
    <cellStyle name="Total 4 2 4 2 2 2 2" xfId="6745"/>
    <cellStyle name="Total 4 2 4 2 2 3" xfId="6746"/>
    <cellStyle name="Total 4 2 4 2 3" xfId="6747"/>
    <cellStyle name="Total 4 2 4 2 3 2" xfId="6748"/>
    <cellStyle name="Total 4 2 4 2 4" xfId="6749"/>
    <cellStyle name="Total 4 2 4 3" xfId="6750"/>
    <cellStyle name="Total 4 2 4 3 2" xfId="6751"/>
    <cellStyle name="Total 4 2 4 3 2 2" xfId="6752"/>
    <cellStyle name="Total 4 2 4 3 3" xfId="6753"/>
    <cellStyle name="Total 4 2 4 3 4" xfId="6754"/>
    <cellStyle name="Total 4 2 4 4" xfId="6755"/>
    <cellStyle name="Total 4 2 4 4 2" xfId="6756"/>
    <cellStyle name="Total 4 2 4 4 2 2" xfId="6757"/>
    <cellStyle name="Total 4 2 4 4 3" xfId="6758"/>
    <cellStyle name="Total 4 2 4 5" xfId="6759"/>
    <cellStyle name="Total 4 2 4 5 2" xfId="6760"/>
    <cellStyle name="Total 4 2 4 6" xfId="6761"/>
    <cellStyle name="Total 4 2 5" xfId="6762"/>
    <cellStyle name="Total 4 2 5 2" xfId="6763"/>
    <cellStyle name="Total 4 3" xfId="6764"/>
    <cellStyle name="Total 4 3 2" xfId="6765"/>
    <cellStyle name="Total 4 3 2 2" xfId="6766"/>
    <cellStyle name="Total 4 3 2 2 2" xfId="6767"/>
    <cellStyle name="Total 4 3 2 2 2 2" xfId="6768"/>
    <cellStyle name="Total 4 3 2 2 2 2 2" xfId="6769"/>
    <cellStyle name="Total 4 3 2 2 2 3" xfId="6770"/>
    <cellStyle name="Total 4 3 2 2 3" xfId="6771"/>
    <cellStyle name="Total 4 3 2 2 3 2" xfId="6772"/>
    <cellStyle name="Total 4 3 2 2 4" xfId="6773"/>
    <cellStyle name="Total 4 3 2 3" xfId="6774"/>
    <cellStyle name="Total 4 3 2 3 2" xfId="6775"/>
    <cellStyle name="Total 4 3 2 3 2 2" xfId="6776"/>
    <cellStyle name="Total 4 3 2 3 3" xfId="6777"/>
    <cellStyle name="Total 4 3 2 3 4" xfId="6778"/>
    <cellStyle name="Total 4 3 2 4" xfId="6779"/>
    <cellStyle name="Total 4 3 2 4 2" xfId="6780"/>
    <cellStyle name="Total 4 3 2 4 2 2" xfId="6781"/>
    <cellStyle name="Total 4 3 2 4 3" xfId="6782"/>
    <cellStyle name="Total 4 3 2 5" xfId="6783"/>
    <cellStyle name="Total 4 3 2 5 2" xfId="6784"/>
    <cellStyle name="Total 4 3 2 6" xfId="6785"/>
    <cellStyle name="Total 4 3 3" xfId="6786"/>
    <cellStyle name="Total 4 3 3 2" xfId="6787"/>
    <cellStyle name="Total 4 3 3 2 2" xfId="6788"/>
    <cellStyle name="Total 4 3 3 2 2 2" xfId="6789"/>
    <cellStyle name="Total 4 3 3 2 2 2 2" xfId="6790"/>
    <cellStyle name="Total 4 3 3 2 2 3" xfId="6791"/>
    <cellStyle name="Total 4 3 3 2 3" xfId="6792"/>
    <cellStyle name="Total 4 3 3 2 3 2" xfId="6793"/>
    <cellStyle name="Total 4 3 3 2 4" xfId="6794"/>
    <cellStyle name="Total 4 3 3 3" xfId="6795"/>
    <cellStyle name="Total 4 3 3 3 2" xfId="6796"/>
    <cellStyle name="Total 4 3 3 3 2 2" xfId="6797"/>
    <cellStyle name="Total 4 3 3 3 3" xfId="6798"/>
    <cellStyle name="Total 4 3 3 3 4" xfId="6799"/>
    <cellStyle name="Total 4 3 3 4" xfId="6800"/>
    <cellStyle name="Total 4 3 3 4 2" xfId="6801"/>
    <cellStyle name="Total 4 3 3 4 2 2" xfId="6802"/>
    <cellStyle name="Total 4 3 3 4 3" xfId="6803"/>
    <cellStyle name="Total 4 3 3 5" xfId="6804"/>
    <cellStyle name="Total 4 3 3 5 2" xfId="6805"/>
    <cellStyle name="Total 4 3 3 6" xfId="6806"/>
    <cellStyle name="Total 4 3 4" xfId="6807"/>
    <cellStyle name="Total 4 3 4 2" xfId="6808"/>
    <cellStyle name="Total 4 3 4 2 2" xfId="6809"/>
    <cellStyle name="Total 4 3 4 2 2 2" xfId="6810"/>
    <cellStyle name="Total 4 3 4 2 3" xfId="6811"/>
    <cellStyle name="Total 4 3 4 3" xfId="6812"/>
    <cellStyle name="Total 4 3 4 3 2" xfId="6813"/>
    <cellStyle name="Total 4 3 4 4" xfId="6814"/>
    <cellStyle name="Total 4 3 5" xfId="6815"/>
    <cellStyle name="Total 4 3 5 2" xfId="6816"/>
    <cellStyle name="Total 4 3 5 2 2" xfId="6817"/>
    <cellStyle name="Total 4 3 5 3" xfId="6818"/>
    <cellStyle name="Total 4 3 5 4" xfId="6819"/>
    <cellStyle name="Total 4 3 6" xfId="6820"/>
    <cellStyle name="Total 4 3 6 2" xfId="6821"/>
    <cellStyle name="Total 4 3 6 2 2" xfId="6822"/>
    <cellStyle name="Total 4 3 6 3" xfId="6823"/>
    <cellStyle name="Total 4 3 7" xfId="6824"/>
    <cellStyle name="Total 4 3 7 2" xfId="6825"/>
    <cellStyle name="Total 4 3 8" xfId="6826"/>
    <cellStyle name="Total 4 4" xfId="6827"/>
    <cellStyle name="Total 4 4 2" xfId="6828"/>
    <cellStyle name="Total 4 4 2 2" xfId="6829"/>
    <cellStyle name="Total 4 4 2 2 2" xfId="6830"/>
    <cellStyle name="Total 4 4 2 2 2 2" xfId="6831"/>
    <cellStyle name="Total 4 4 2 2 3" xfId="6832"/>
    <cellStyle name="Total 4 4 2 3" xfId="6833"/>
    <cellStyle name="Total 4 4 2 3 2" xfId="6834"/>
    <cellStyle name="Total 4 4 2 4" xfId="6835"/>
    <cellStyle name="Total 4 4 3" xfId="6836"/>
    <cellStyle name="Total 4 4 3 2" xfId="6837"/>
    <cellStyle name="Total 4 4 3 2 2" xfId="6838"/>
    <cellStyle name="Total 4 4 3 3" xfId="6839"/>
    <cellStyle name="Total 4 4 3 4" xfId="6840"/>
    <cellStyle name="Total 4 4 4" xfId="6841"/>
    <cellStyle name="Total 4 4 4 2" xfId="6842"/>
    <cellStyle name="Total 4 4 4 2 2" xfId="6843"/>
    <cellStyle name="Total 4 4 4 3" xfId="6844"/>
    <cellStyle name="Total 4 4 5" xfId="6845"/>
    <cellStyle name="Total 4 4 5 2" xfId="6846"/>
    <cellStyle name="Total 4 4 6" xfId="6847"/>
    <cellStyle name="Total 5" xfId="6848"/>
    <cellStyle name="Total 5 2" xfId="6849"/>
    <cellStyle name="Total 5 2 2" xfId="6850"/>
    <cellStyle name="Total 5 2 2 2" xfId="6851"/>
    <cellStyle name="Total 5 2 2 2 2" xfId="6852"/>
    <cellStyle name="Total 5 2 2 2 2 2" xfId="6853"/>
    <cellStyle name="Total 5 2 2 2 2 2 2" xfId="6854"/>
    <cellStyle name="Total 5 2 2 2 2 3" xfId="6855"/>
    <cellStyle name="Total 5 2 2 2 3" xfId="6856"/>
    <cellStyle name="Total 5 2 2 2 3 2" xfId="6857"/>
    <cellStyle name="Total 5 2 2 2 4" xfId="6858"/>
    <cellStyle name="Total 5 2 2 3" xfId="6859"/>
    <cellStyle name="Total 5 2 2 3 2" xfId="6860"/>
    <cellStyle name="Total 5 2 2 3 2 2" xfId="6861"/>
    <cellStyle name="Total 5 2 2 3 3" xfId="6862"/>
    <cellStyle name="Total 5 2 2 3 4" xfId="6863"/>
    <cellStyle name="Total 5 2 2 4" xfId="6864"/>
    <cellStyle name="Total 5 2 2 4 2" xfId="6865"/>
    <cellStyle name="Total 5 2 2 4 2 2" xfId="6866"/>
    <cellStyle name="Total 5 2 2 4 3" xfId="6867"/>
    <cellStyle name="Total 5 2 2 5" xfId="6868"/>
    <cellStyle name="Total 5 2 2 5 2" xfId="6869"/>
    <cellStyle name="Total 5 2 2 6" xfId="6870"/>
    <cellStyle name="Total 5 2 3" xfId="6871"/>
    <cellStyle name="Total 5 2 3 2" xfId="6872"/>
    <cellStyle name="Total 5 2 3 2 2" xfId="6873"/>
    <cellStyle name="Total 5 2 3 2 2 2" xfId="6874"/>
    <cellStyle name="Total 5 2 3 2 2 2 2" xfId="6875"/>
    <cellStyle name="Total 5 2 3 2 2 3" xfId="6876"/>
    <cellStyle name="Total 5 2 3 2 3" xfId="6877"/>
    <cellStyle name="Total 5 2 3 2 3 2" xfId="6878"/>
    <cellStyle name="Total 5 2 3 2 4" xfId="6879"/>
    <cellStyle name="Total 5 2 3 3" xfId="6880"/>
    <cellStyle name="Total 5 2 3 3 2" xfId="6881"/>
    <cellStyle name="Total 5 2 3 3 2 2" xfId="6882"/>
    <cellStyle name="Total 5 2 3 3 3" xfId="6883"/>
    <cellStyle name="Total 5 2 3 3 4" xfId="6884"/>
    <cellStyle name="Total 5 2 3 4" xfId="6885"/>
    <cellStyle name="Total 5 2 3 4 2" xfId="6886"/>
    <cellStyle name="Total 5 2 3 4 2 2" xfId="6887"/>
    <cellStyle name="Total 5 2 3 4 3" xfId="6888"/>
    <cellStyle name="Total 5 2 3 5" xfId="6889"/>
    <cellStyle name="Total 5 2 3 5 2" xfId="6890"/>
    <cellStyle name="Total 5 2 3 6" xfId="6891"/>
    <cellStyle name="Total 5 2 4" xfId="6892"/>
    <cellStyle name="Total 5 2 4 2" xfId="6893"/>
    <cellStyle name="Total 5 2 4 2 2" xfId="6894"/>
    <cellStyle name="Total 5 2 4 2 2 2" xfId="6895"/>
    <cellStyle name="Total 5 2 4 2 2 2 2" xfId="6896"/>
    <cellStyle name="Total 5 2 4 2 2 3" xfId="6897"/>
    <cellStyle name="Total 5 2 4 2 3" xfId="6898"/>
    <cellStyle name="Total 5 2 4 2 3 2" xfId="6899"/>
    <cellStyle name="Total 5 2 4 2 4" xfId="6900"/>
    <cellStyle name="Total 5 2 4 3" xfId="6901"/>
    <cellStyle name="Total 5 2 4 3 2" xfId="6902"/>
    <cellStyle name="Total 5 2 4 3 2 2" xfId="6903"/>
    <cellStyle name="Total 5 2 4 3 3" xfId="6904"/>
    <cellStyle name="Total 5 2 4 3 4" xfId="6905"/>
    <cellStyle name="Total 5 2 4 4" xfId="6906"/>
    <cellStyle name="Total 5 2 4 4 2" xfId="6907"/>
    <cellStyle name="Total 5 2 4 4 2 2" xfId="6908"/>
    <cellStyle name="Total 5 2 4 4 3" xfId="6909"/>
    <cellStyle name="Total 5 2 4 5" xfId="6910"/>
    <cellStyle name="Total 5 2 4 5 2" xfId="6911"/>
    <cellStyle name="Total 5 2 4 6" xfId="6912"/>
    <cellStyle name="Total 5 2 5" xfId="6913"/>
    <cellStyle name="Total 5 2 5 2" xfId="6914"/>
    <cellStyle name="Total 5 3" xfId="6915"/>
    <cellStyle name="Total 5 3 2" xfId="6916"/>
    <cellStyle name="Total 5 3 2 2" xfId="6917"/>
    <cellStyle name="Total 5 3 2 2 2" xfId="6918"/>
    <cellStyle name="Total 5 3 2 2 2 2" xfId="6919"/>
    <cellStyle name="Total 5 3 2 2 2 2 2" xfId="6920"/>
    <cellStyle name="Total 5 3 2 2 2 3" xfId="6921"/>
    <cellStyle name="Total 5 3 2 2 3" xfId="6922"/>
    <cellStyle name="Total 5 3 2 2 3 2" xfId="6923"/>
    <cellStyle name="Total 5 3 2 2 4" xfId="6924"/>
    <cellStyle name="Total 5 3 2 3" xfId="6925"/>
    <cellStyle name="Total 5 3 2 3 2" xfId="6926"/>
    <cellStyle name="Total 5 3 2 3 2 2" xfId="6927"/>
    <cellStyle name="Total 5 3 2 3 3" xfId="6928"/>
    <cellStyle name="Total 5 3 2 3 4" xfId="6929"/>
    <cellStyle name="Total 5 3 2 4" xfId="6930"/>
    <cellStyle name="Total 5 3 2 4 2" xfId="6931"/>
    <cellStyle name="Total 5 3 2 4 2 2" xfId="6932"/>
    <cellStyle name="Total 5 3 2 4 3" xfId="6933"/>
    <cellStyle name="Total 5 3 2 5" xfId="6934"/>
    <cellStyle name="Total 5 3 2 5 2" xfId="6935"/>
    <cellStyle name="Total 5 3 2 6" xfId="6936"/>
    <cellStyle name="Total 5 3 3" xfId="6937"/>
    <cellStyle name="Total 5 3 3 2" xfId="6938"/>
    <cellStyle name="Total 5 3 3 2 2" xfId="6939"/>
    <cellStyle name="Total 5 3 3 2 2 2" xfId="6940"/>
    <cellStyle name="Total 5 3 3 2 2 2 2" xfId="6941"/>
    <cellStyle name="Total 5 3 3 2 2 3" xfId="6942"/>
    <cellStyle name="Total 5 3 3 2 3" xfId="6943"/>
    <cellStyle name="Total 5 3 3 2 3 2" xfId="6944"/>
    <cellStyle name="Total 5 3 3 2 4" xfId="6945"/>
    <cellStyle name="Total 5 3 3 3" xfId="6946"/>
    <cellStyle name="Total 5 3 3 3 2" xfId="6947"/>
    <cellStyle name="Total 5 3 3 3 2 2" xfId="6948"/>
    <cellStyle name="Total 5 3 3 3 3" xfId="6949"/>
    <cellStyle name="Total 5 3 3 3 4" xfId="6950"/>
    <cellStyle name="Total 5 3 3 4" xfId="6951"/>
    <cellStyle name="Total 5 3 3 4 2" xfId="6952"/>
    <cellStyle name="Total 5 3 3 4 2 2" xfId="6953"/>
    <cellStyle name="Total 5 3 3 4 3" xfId="6954"/>
    <cellStyle name="Total 5 3 3 5" xfId="6955"/>
    <cellStyle name="Total 5 3 3 5 2" xfId="6956"/>
    <cellStyle name="Total 5 3 3 6" xfId="6957"/>
    <cellStyle name="Total 5 3 4" xfId="6958"/>
    <cellStyle name="Total 5 3 4 2" xfId="6959"/>
    <cellStyle name="Total 5 3 4 2 2" xfId="6960"/>
    <cellStyle name="Total 5 3 4 2 2 2" xfId="6961"/>
    <cellStyle name="Total 5 3 4 2 3" xfId="6962"/>
    <cellStyle name="Total 5 3 4 3" xfId="6963"/>
    <cellStyle name="Total 5 3 4 3 2" xfId="6964"/>
    <cellStyle name="Total 5 3 4 4" xfId="6965"/>
    <cellStyle name="Total 5 3 5" xfId="6966"/>
    <cellStyle name="Total 5 3 5 2" xfId="6967"/>
    <cellStyle name="Total 5 3 5 2 2" xfId="6968"/>
    <cellStyle name="Total 5 3 5 3" xfId="6969"/>
    <cellStyle name="Total 5 3 5 4" xfId="6970"/>
    <cellStyle name="Total 5 3 6" xfId="6971"/>
    <cellStyle name="Total 5 3 6 2" xfId="6972"/>
    <cellStyle name="Total 5 3 6 2 2" xfId="6973"/>
    <cellStyle name="Total 5 3 6 3" xfId="6974"/>
    <cellStyle name="Total 5 3 7" xfId="6975"/>
    <cellStyle name="Total 5 3 7 2" xfId="6976"/>
    <cellStyle name="Total 5 3 8" xfId="6977"/>
    <cellStyle name="Total 5 4" xfId="6978"/>
    <cellStyle name="Total 5 4 2" xfId="6979"/>
    <cellStyle name="Total 5 4 2 2" xfId="6980"/>
    <cellStyle name="Total 5 4 2 2 2" xfId="6981"/>
    <cellStyle name="Total 5 4 2 2 2 2" xfId="6982"/>
    <cellStyle name="Total 5 4 2 2 3" xfId="6983"/>
    <cellStyle name="Total 5 4 2 3" xfId="6984"/>
    <cellStyle name="Total 5 4 2 3 2" xfId="6985"/>
    <cellStyle name="Total 5 4 2 4" xfId="6986"/>
    <cellStyle name="Total 5 4 3" xfId="6987"/>
    <cellStyle name="Total 5 4 3 2" xfId="6988"/>
    <cellStyle name="Total 5 4 3 2 2" xfId="6989"/>
    <cellStyle name="Total 5 4 3 3" xfId="6990"/>
    <cellStyle name="Total 5 4 3 4" xfId="6991"/>
    <cellStyle name="Total 5 4 4" xfId="6992"/>
    <cellStyle name="Total 5 4 4 2" xfId="6993"/>
    <cellStyle name="Total 5 4 4 2 2" xfId="6994"/>
    <cellStyle name="Total 5 4 4 3" xfId="6995"/>
    <cellStyle name="Total 5 4 5" xfId="6996"/>
    <cellStyle name="Total 5 4 5 2" xfId="6997"/>
    <cellStyle name="Total 5 4 6" xfId="6998"/>
    <cellStyle name="Total 5 5" xfId="6999"/>
    <cellStyle name="Total 5 5 2" xfId="7000"/>
    <cellStyle name="Total 6" xfId="7001"/>
    <cellStyle name="Total 6 2" xfId="7002"/>
    <cellStyle name="Total 6 2 2" xfId="7003"/>
    <cellStyle name="Total 6 2 2 2" xfId="7004"/>
    <cellStyle name="Total 6 2 2 2 2" xfId="7005"/>
    <cellStyle name="Total 6 2 2 2 2 2" xfId="7006"/>
    <cellStyle name="Total 6 2 2 2 2 2 2" xfId="7007"/>
    <cellStyle name="Total 6 2 2 2 2 3" xfId="7008"/>
    <cellStyle name="Total 6 2 2 2 3" xfId="7009"/>
    <cellStyle name="Total 6 2 2 2 3 2" xfId="7010"/>
    <cellStyle name="Total 6 2 2 2 4" xfId="7011"/>
    <cellStyle name="Total 6 2 2 3" xfId="7012"/>
    <cellStyle name="Total 6 2 2 3 2" xfId="7013"/>
    <cellStyle name="Total 6 2 2 3 2 2" xfId="7014"/>
    <cellStyle name="Total 6 2 2 3 3" xfId="7015"/>
    <cellStyle name="Total 6 2 2 3 4" xfId="7016"/>
    <cellStyle name="Total 6 2 2 4" xfId="7017"/>
    <cellStyle name="Total 6 2 2 4 2" xfId="7018"/>
    <cellStyle name="Total 6 2 2 4 2 2" xfId="7019"/>
    <cellStyle name="Total 6 2 2 4 3" xfId="7020"/>
    <cellStyle name="Total 6 2 2 5" xfId="7021"/>
    <cellStyle name="Total 6 2 2 5 2" xfId="7022"/>
    <cellStyle name="Total 6 2 2 6" xfId="7023"/>
    <cellStyle name="Total 6 2 3" xfId="7024"/>
    <cellStyle name="Total 6 2 3 2" xfId="7025"/>
    <cellStyle name="Total 6 2 3 2 2" xfId="7026"/>
    <cellStyle name="Total 6 2 3 2 2 2" xfId="7027"/>
    <cellStyle name="Total 6 2 3 2 2 2 2" xfId="7028"/>
    <cellStyle name="Total 6 2 3 2 2 3" xfId="7029"/>
    <cellStyle name="Total 6 2 3 2 3" xfId="7030"/>
    <cellStyle name="Total 6 2 3 2 3 2" xfId="7031"/>
    <cellStyle name="Total 6 2 3 2 4" xfId="7032"/>
    <cellStyle name="Total 6 2 3 3" xfId="7033"/>
    <cellStyle name="Total 6 2 3 3 2" xfId="7034"/>
    <cellStyle name="Total 6 2 3 3 2 2" xfId="7035"/>
    <cellStyle name="Total 6 2 3 3 3" xfId="7036"/>
    <cellStyle name="Total 6 2 3 3 4" xfId="7037"/>
    <cellStyle name="Total 6 2 3 4" xfId="7038"/>
    <cellStyle name="Total 6 2 3 4 2" xfId="7039"/>
    <cellStyle name="Total 6 2 3 4 2 2" xfId="7040"/>
    <cellStyle name="Total 6 2 3 4 3" xfId="7041"/>
    <cellStyle name="Total 6 2 3 5" xfId="7042"/>
    <cellStyle name="Total 6 2 3 5 2" xfId="7043"/>
    <cellStyle name="Total 6 2 3 6" xfId="7044"/>
    <cellStyle name="Total 6 2 4" xfId="7045"/>
    <cellStyle name="Total 6 2 4 2" xfId="7046"/>
    <cellStyle name="Total 6 2 4 2 2" xfId="7047"/>
    <cellStyle name="Total 6 2 4 2 2 2" xfId="7048"/>
    <cellStyle name="Total 6 2 4 2 3" xfId="7049"/>
    <cellStyle name="Total 6 2 4 3" xfId="7050"/>
    <cellStyle name="Total 6 2 4 3 2" xfId="7051"/>
    <cellStyle name="Total 6 2 4 4" xfId="7052"/>
    <cellStyle name="Total 6 2 5" xfId="7053"/>
    <cellStyle name="Total 6 2 5 2" xfId="7054"/>
    <cellStyle name="Total 6 2 5 2 2" xfId="7055"/>
    <cellStyle name="Total 6 2 5 3" xfId="7056"/>
    <cellStyle name="Total 6 2 5 4" xfId="7057"/>
    <cellStyle name="Total 6 2 6" xfId="7058"/>
    <cellStyle name="Total 6 2 6 2" xfId="7059"/>
    <cellStyle name="Total 6 2 6 2 2" xfId="7060"/>
    <cellStyle name="Total 6 2 6 3" xfId="7061"/>
    <cellStyle name="Total 6 2 7" xfId="7062"/>
    <cellStyle name="Total 6 2 7 2" xfId="7063"/>
    <cellStyle name="Total 6 2 8" xfId="7064"/>
    <cellStyle name="Total 6 3" xfId="7065"/>
    <cellStyle name="Total 6 3 2" xfId="7066"/>
    <cellStyle name="Total 6 3 2 2" xfId="7067"/>
    <cellStyle name="Total 6 3 2 2 2" xfId="7068"/>
    <cellStyle name="Total 6 3 2 2 2 2" xfId="7069"/>
    <cellStyle name="Total 6 3 2 2 3" xfId="7070"/>
    <cellStyle name="Total 6 3 2 3" xfId="7071"/>
    <cellStyle name="Total 6 3 2 3 2" xfId="7072"/>
    <cellStyle name="Total 6 3 2 4" xfId="7073"/>
    <cellStyle name="Total 6 3 3" xfId="7074"/>
    <cellStyle name="Total 6 3 3 2" xfId="7075"/>
    <cellStyle name="Total 6 3 3 2 2" xfId="7076"/>
    <cellStyle name="Total 6 3 3 3" xfId="7077"/>
    <cellStyle name="Total 6 3 3 4" xfId="7078"/>
    <cellStyle name="Total 6 3 4" xfId="7079"/>
    <cellStyle name="Total 6 3 4 2" xfId="7080"/>
    <cellStyle name="Total 6 3 4 2 2" xfId="7081"/>
    <cellStyle name="Total 6 3 4 3" xfId="7082"/>
    <cellStyle name="Total 6 3 5" xfId="7083"/>
    <cellStyle name="Total 6 3 5 2" xfId="7084"/>
    <cellStyle name="Total 6 3 6" xfId="7085"/>
    <cellStyle name="Total 6 4" xfId="7086"/>
    <cellStyle name="Total 6 4 2" xfId="7087"/>
    <cellStyle name="Total 7" xfId="7088"/>
    <cellStyle name="Total 7 2" xfId="7089"/>
    <cellStyle name="Total 7 2 2" xfId="7090"/>
    <cellStyle name="Total 7 2 2 2" xfId="7091"/>
    <cellStyle name="Total 7 2 2 2 2" xfId="7092"/>
    <cellStyle name="Total 7 2 2 2 2 2" xfId="7093"/>
    <cellStyle name="Total 7 2 2 2 3" xfId="7094"/>
    <cellStyle name="Total 7 2 2 3" xfId="7095"/>
    <cellStyle name="Total 7 2 2 3 2" xfId="7096"/>
    <cellStyle name="Total 7 2 2 4" xfId="7097"/>
    <cellStyle name="Total 7 2 3" xfId="7098"/>
    <cellStyle name="Total 7 2 3 2" xfId="7099"/>
    <cellStyle name="Total 7 2 3 2 2" xfId="7100"/>
    <cellStyle name="Total 7 2 3 3" xfId="7101"/>
    <cellStyle name="Total 7 2 3 4" xfId="7102"/>
    <cellStyle name="Total 7 2 4" xfId="7103"/>
    <cellStyle name="Total 7 2 4 2" xfId="7104"/>
    <cellStyle name="Total 7 2 4 2 2" xfId="7105"/>
    <cellStyle name="Total 7 2 4 3" xfId="7106"/>
    <cellStyle name="Total 7 2 5" xfId="7107"/>
    <cellStyle name="Total 7 2 5 2" xfId="7108"/>
    <cellStyle name="Total 7 2 6" xfId="7109"/>
    <cellStyle name="Total 7 3" xfId="7110"/>
    <cellStyle name="Total 7 3 2" xfId="7111"/>
    <cellStyle name="Total 7 3 2 2" xfId="7112"/>
    <cellStyle name="Total 7 3 2 2 2" xfId="7113"/>
    <cellStyle name="Total 7 3 2 2 2 2" xfId="7114"/>
    <cellStyle name="Total 7 3 2 2 3" xfId="7115"/>
    <cellStyle name="Total 7 3 2 3" xfId="7116"/>
    <cellStyle name="Total 7 3 2 3 2" xfId="7117"/>
    <cellStyle name="Total 7 3 2 4" xfId="7118"/>
    <cellStyle name="Total 7 3 3" xfId="7119"/>
    <cellStyle name="Total 7 3 3 2" xfId="7120"/>
    <cellStyle name="Total 7 3 3 2 2" xfId="7121"/>
    <cellStyle name="Total 7 3 3 3" xfId="7122"/>
    <cellStyle name="Total 7 3 3 4" xfId="7123"/>
    <cellStyle name="Total 7 3 4" xfId="7124"/>
    <cellStyle name="Total 7 3 4 2" xfId="7125"/>
    <cellStyle name="Total 7 3 4 2 2" xfId="7126"/>
    <cellStyle name="Total 7 3 4 3" xfId="7127"/>
    <cellStyle name="Total 7 3 5" xfId="7128"/>
    <cellStyle name="Total 7 3 5 2" xfId="7129"/>
    <cellStyle name="Total 7 3 6" xfId="7130"/>
    <cellStyle name="Total 7 4" xfId="7131"/>
    <cellStyle name="Total 7 4 2" xfId="7132"/>
    <cellStyle name="Total 7 4 2 2" xfId="7133"/>
    <cellStyle name="Total 7 4 2 2 2" xfId="7134"/>
    <cellStyle name="Total 7 4 2 3" xfId="7135"/>
    <cellStyle name="Total 7 4 3" xfId="7136"/>
    <cellStyle name="Total 7 4 3 2" xfId="7137"/>
    <cellStyle name="Total 7 4 4" xfId="7138"/>
    <cellStyle name="Total 7 5" xfId="7139"/>
    <cellStyle name="Total 7 5 2" xfId="7140"/>
    <cellStyle name="Total 7 5 2 2" xfId="7141"/>
    <cellStyle name="Total 7 5 3" xfId="7142"/>
    <cellStyle name="Total 7 5 4" xfId="7143"/>
    <cellStyle name="Total 7 6" xfId="7144"/>
    <cellStyle name="Total 7 6 2" xfId="7145"/>
    <cellStyle name="Total 7 6 2 2" xfId="7146"/>
    <cellStyle name="Total 7 6 3" xfId="7147"/>
    <cellStyle name="Total 7 7" xfId="7148"/>
    <cellStyle name="Total 7 7 2" xfId="7149"/>
    <cellStyle name="Total 7 8" xfId="7150"/>
    <cellStyle name="toto" xfId="7151"/>
    <cellStyle name="Warning Text 2" xfId="7152"/>
    <cellStyle name="Warning Text 3" xfId="7153"/>
    <cellStyle name="パーセント 2" xfId="7154"/>
    <cellStyle name="桁区切り 2" xfId="7155"/>
    <cellStyle name="桁区切り_DegitalOption_test" xfId="7156"/>
    <cellStyle name="標準 2" xfId="7157"/>
    <cellStyle name="標準 3" xfId="7158"/>
    <cellStyle name="標準 4" xfId="7159"/>
    <cellStyle name="標準_examplePortfolio" xfId="7160"/>
    <cellStyle name="標準_Input_OutPut20060417" xfId="2"/>
  </cellStyles>
  <dxfs count="0"/>
  <tableStyles count="0" defaultTableStyle="TableStyleMedium2" defaultPivotStyle="PivotStyleLight16"/>
  <colors>
    <mruColors>
      <color rgb="FF006600"/>
      <color rgb="FF339933"/>
      <color rgb="FFFFFFCC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EUR</a:t>
            </a:r>
            <a:r>
              <a:rPr lang="en-GB" baseline="0"/>
              <a:t> Forward Rates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'EURYC-ForwardRates'!$C$21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'EURYC-ForwardRates'!$B$22:$B$300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45287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  <c:pt idx="98">
                  <c:v>46226</c:v>
                </c:pt>
                <c:pt idx="99">
                  <c:v>46258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46412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46531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46685</c:v>
                </c:pt>
                <c:pt idx="114">
                  <c:v>46714</c:v>
                </c:pt>
                <c:pt idx="115">
                  <c:v>46744</c:v>
                </c:pt>
                <c:pt idx="116">
                  <c:v>46776</c:v>
                </c:pt>
                <c:pt idx="117">
                  <c:v>46806</c:v>
                </c:pt>
                <c:pt idx="118">
                  <c:v>46835</c:v>
                </c:pt>
                <c:pt idx="119">
                  <c:v>46867</c:v>
                </c:pt>
                <c:pt idx="120">
                  <c:v>46896</c:v>
                </c:pt>
                <c:pt idx="121">
                  <c:v>46927</c:v>
                </c:pt>
                <c:pt idx="122">
                  <c:v>46958</c:v>
                </c:pt>
                <c:pt idx="123">
                  <c:v>46988</c:v>
                </c:pt>
                <c:pt idx="124">
                  <c:v>47021</c:v>
                </c:pt>
                <c:pt idx="125">
                  <c:v>47049</c:v>
                </c:pt>
                <c:pt idx="126">
                  <c:v>47080</c:v>
                </c:pt>
                <c:pt idx="127">
                  <c:v>47114</c:v>
                </c:pt>
                <c:pt idx="128">
                  <c:v>47141</c:v>
                </c:pt>
                <c:pt idx="129">
                  <c:v>47172</c:v>
                </c:pt>
                <c:pt idx="130">
                  <c:v>47200</c:v>
                </c:pt>
                <c:pt idx="131">
                  <c:v>47231</c:v>
                </c:pt>
                <c:pt idx="132">
                  <c:v>47261</c:v>
                </c:pt>
                <c:pt idx="133">
                  <c:v>47294</c:v>
                </c:pt>
                <c:pt idx="134">
                  <c:v>47322</c:v>
                </c:pt>
                <c:pt idx="135">
                  <c:v>47353</c:v>
                </c:pt>
                <c:pt idx="136">
                  <c:v>47385</c:v>
                </c:pt>
                <c:pt idx="137">
                  <c:v>47414</c:v>
                </c:pt>
                <c:pt idx="138">
                  <c:v>47445</c:v>
                </c:pt>
                <c:pt idx="139">
                  <c:v>47476</c:v>
                </c:pt>
                <c:pt idx="140">
                  <c:v>47506</c:v>
                </c:pt>
                <c:pt idx="141">
                  <c:v>47539</c:v>
                </c:pt>
                <c:pt idx="142">
                  <c:v>47567</c:v>
                </c:pt>
                <c:pt idx="143">
                  <c:v>47596</c:v>
                </c:pt>
                <c:pt idx="144">
                  <c:v>47626</c:v>
                </c:pt>
                <c:pt idx="145">
                  <c:v>47658</c:v>
                </c:pt>
                <c:pt idx="146">
                  <c:v>47687</c:v>
                </c:pt>
                <c:pt idx="147">
                  <c:v>47718</c:v>
                </c:pt>
                <c:pt idx="148">
                  <c:v>47749</c:v>
                </c:pt>
                <c:pt idx="149">
                  <c:v>47779</c:v>
                </c:pt>
                <c:pt idx="150">
                  <c:v>47812</c:v>
                </c:pt>
                <c:pt idx="151">
                  <c:v>47840</c:v>
                </c:pt>
                <c:pt idx="152">
                  <c:v>47871</c:v>
                </c:pt>
                <c:pt idx="153">
                  <c:v>47903</c:v>
                </c:pt>
                <c:pt idx="154">
                  <c:v>47931</c:v>
                </c:pt>
                <c:pt idx="155">
                  <c:v>47961</c:v>
                </c:pt>
                <c:pt idx="156">
                  <c:v>47991</c:v>
                </c:pt>
                <c:pt idx="157">
                  <c:v>48022</c:v>
                </c:pt>
                <c:pt idx="158">
                  <c:v>48052</c:v>
                </c:pt>
                <c:pt idx="159">
                  <c:v>48085</c:v>
                </c:pt>
                <c:pt idx="160">
                  <c:v>48114</c:v>
                </c:pt>
                <c:pt idx="161">
                  <c:v>48144</c:v>
                </c:pt>
                <c:pt idx="162">
                  <c:v>48176</c:v>
                </c:pt>
                <c:pt idx="163">
                  <c:v>48205</c:v>
                </c:pt>
                <c:pt idx="164">
                  <c:v>48236</c:v>
                </c:pt>
                <c:pt idx="165">
                  <c:v>48267</c:v>
                </c:pt>
                <c:pt idx="166">
                  <c:v>48296</c:v>
                </c:pt>
                <c:pt idx="167">
                  <c:v>48327</c:v>
                </c:pt>
                <c:pt idx="168">
                  <c:v>48358</c:v>
                </c:pt>
                <c:pt idx="169">
                  <c:v>48388</c:v>
                </c:pt>
                <c:pt idx="170">
                  <c:v>48418</c:v>
                </c:pt>
                <c:pt idx="171">
                  <c:v>48449</c:v>
                </c:pt>
                <c:pt idx="172">
                  <c:v>48480</c:v>
                </c:pt>
                <c:pt idx="173">
                  <c:v>48512</c:v>
                </c:pt>
                <c:pt idx="174">
                  <c:v>48541</c:v>
                </c:pt>
                <c:pt idx="175">
                  <c:v>48571</c:v>
                </c:pt>
                <c:pt idx="176">
                  <c:v>48603</c:v>
                </c:pt>
                <c:pt idx="177">
                  <c:v>48633</c:v>
                </c:pt>
                <c:pt idx="178">
                  <c:v>48661</c:v>
                </c:pt>
                <c:pt idx="179">
                  <c:v>48694</c:v>
                </c:pt>
                <c:pt idx="180">
                  <c:v>48722</c:v>
                </c:pt>
                <c:pt idx="181">
                  <c:v>48753</c:v>
                </c:pt>
                <c:pt idx="182">
                  <c:v>48785</c:v>
                </c:pt>
                <c:pt idx="183">
                  <c:v>48814</c:v>
                </c:pt>
                <c:pt idx="184">
                  <c:v>48845</c:v>
                </c:pt>
                <c:pt idx="185">
                  <c:v>48876</c:v>
                </c:pt>
                <c:pt idx="186">
                  <c:v>48906</c:v>
                </c:pt>
                <c:pt idx="187">
                  <c:v>48936</c:v>
                </c:pt>
                <c:pt idx="188">
                  <c:v>48967</c:v>
                </c:pt>
                <c:pt idx="189">
                  <c:v>48998</c:v>
                </c:pt>
                <c:pt idx="190">
                  <c:v>49026</c:v>
                </c:pt>
                <c:pt idx="191">
                  <c:v>49058</c:v>
                </c:pt>
                <c:pt idx="192">
                  <c:v>49087</c:v>
                </c:pt>
                <c:pt idx="193">
                  <c:v>49118</c:v>
                </c:pt>
                <c:pt idx="194">
                  <c:v>49149</c:v>
                </c:pt>
                <c:pt idx="195">
                  <c:v>49179</c:v>
                </c:pt>
                <c:pt idx="196">
                  <c:v>49212</c:v>
                </c:pt>
                <c:pt idx="197">
                  <c:v>49240</c:v>
                </c:pt>
                <c:pt idx="198">
                  <c:v>49271</c:v>
                </c:pt>
                <c:pt idx="199">
                  <c:v>49305</c:v>
                </c:pt>
                <c:pt idx="200">
                  <c:v>49332</c:v>
                </c:pt>
                <c:pt idx="201">
                  <c:v>49363</c:v>
                </c:pt>
                <c:pt idx="202">
                  <c:v>49395</c:v>
                </c:pt>
                <c:pt idx="203">
                  <c:v>49422</c:v>
                </c:pt>
                <c:pt idx="204">
                  <c:v>49452</c:v>
                </c:pt>
                <c:pt idx="205">
                  <c:v>49485</c:v>
                </c:pt>
                <c:pt idx="206">
                  <c:v>49513</c:v>
                </c:pt>
                <c:pt idx="207">
                  <c:v>49544</c:v>
                </c:pt>
                <c:pt idx="208">
                  <c:v>49576</c:v>
                </c:pt>
                <c:pt idx="209">
                  <c:v>49605</c:v>
                </c:pt>
                <c:pt idx="210">
                  <c:v>49636</c:v>
                </c:pt>
                <c:pt idx="211">
                  <c:v>49667</c:v>
                </c:pt>
                <c:pt idx="212">
                  <c:v>49697</c:v>
                </c:pt>
                <c:pt idx="213">
                  <c:v>49730</c:v>
                </c:pt>
                <c:pt idx="214">
                  <c:v>49758</c:v>
                </c:pt>
                <c:pt idx="215">
                  <c:v>49788</c:v>
                </c:pt>
                <c:pt idx="216">
                  <c:v>49818</c:v>
                </c:pt>
                <c:pt idx="217">
                  <c:v>49849</c:v>
                </c:pt>
                <c:pt idx="218">
                  <c:v>49879</c:v>
                </c:pt>
                <c:pt idx="219">
                  <c:v>49912</c:v>
                </c:pt>
                <c:pt idx="220">
                  <c:v>49941</c:v>
                </c:pt>
                <c:pt idx="221">
                  <c:v>49971</c:v>
                </c:pt>
                <c:pt idx="222">
                  <c:v>50003</c:v>
                </c:pt>
                <c:pt idx="223">
                  <c:v>50032</c:v>
                </c:pt>
                <c:pt idx="224">
                  <c:v>50063</c:v>
                </c:pt>
                <c:pt idx="225">
                  <c:v>50094</c:v>
                </c:pt>
                <c:pt idx="226">
                  <c:v>50122</c:v>
                </c:pt>
                <c:pt idx="227">
                  <c:v>50153</c:v>
                </c:pt>
                <c:pt idx="228">
                  <c:v>50185</c:v>
                </c:pt>
                <c:pt idx="229">
                  <c:v>50214</c:v>
                </c:pt>
                <c:pt idx="230">
                  <c:v>50244</c:v>
                </c:pt>
                <c:pt idx="231">
                  <c:v>50276</c:v>
                </c:pt>
                <c:pt idx="232">
                  <c:v>50306</c:v>
                </c:pt>
                <c:pt idx="233">
                  <c:v>50336</c:v>
                </c:pt>
                <c:pt idx="234">
                  <c:v>50367</c:v>
                </c:pt>
                <c:pt idx="235">
                  <c:v>50397</c:v>
                </c:pt>
                <c:pt idx="236">
                  <c:v>50430</c:v>
                </c:pt>
                <c:pt idx="237">
                  <c:v>50459</c:v>
                </c:pt>
                <c:pt idx="238">
                  <c:v>50487</c:v>
                </c:pt>
                <c:pt idx="239">
                  <c:v>50522</c:v>
                </c:pt>
                <c:pt idx="240">
                  <c:v>50549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'EURYC-ForwardRates'!$C$22:$C$300</c:f>
              <c:numCache>
                <c:formatCode>0.00000%</c:formatCode>
                <c:ptCount val="279"/>
                <c:pt idx="0">
                  <c:v>-3.6400000000558208E-3</c:v>
                </c:pt>
                <c:pt idx="1">
                  <c:v>-3.6099999999716862E-3</c:v>
                </c:pt>
                <c:pt idx="2">
                  <c:v>-3.6099999999317364E-3</c:v>
                </c:pt>
                <c:pt idx="3">
                  <c:v>-3.5999999999435893E-3</c:v>
                </c:pt>
                <c:pt idx="4">
                  <c:v>-3.5899999999955538E-3</c:v>
                </c:pt>
                <c:pt idx="5">
                  <c:v>-3.5899999999555858E-3</c:v>
                </c:pt>
                <c:pt idx="6">
                  <c:v>-3.5799999999941083E-3</c:v>
                </c:pt>
                <c:pt idx="7">
                  <c:v>-3.579999999994156E-3</c:v>
                </c:pt>
                <c:pt idx="8">
                  <c:v>-3.5800000000474467E-3</c:v>
                </c:pt>
                <c:pt idx="9">
                  <c:v>-3.5961946179341579E-3</c:v>
                </c:pt>
                <c:pt idx="10">
                  <c:v>-3.5821099567767815E-3</c:v>
                </c:pt>
                <c:pt idx="11">
                  <c:v>-3.5128483001267822E-3</c:v>
                </c:pt>
                <c:pt idx="12">
                  <c:v>-3.3827199042280164E-3</c:v>
                </c:pt>
                <c:pt idx="13">
                  <c:v>-3.1968338973609291E-3</c:v>
                </c:pt>
                <c:pt idx="14">
                  <c:v>-3.0098297562686335E-3</c:v>
                </c:pt>
                <c:pt idx="15">
                  <c:v>-2.7832790708037891E-3</c:v>
                </c:pt>
                <c:pt idx="16">
                  <c:v>-2.5594681385499121E-3</c:v>
                </c:pt>
                <c:pt idx="17">
                  <c:v>-2.3341576061186669E-3</c:v>
                </c:pt>
                <c:pt idx="18">
                  <c:v>-2.0846261136096629E-3</c:v>
                </c:pt>
                <c:pt idx="19">
                  <c:v>-1.8649607634602173E-3</c:v>
                </c:pt>
                <c:pt idx="20">
                  <c:v>-1.6016774000293722E-3</c:v>
                </c:pt>
                <c:pt idx="21">
                  <c:v>-1.3175599359538429E-3</c:v>
                </c:pt>
                <c:pt idx="22">
                  <c:v>-1.0535207934037098E-3</c:v>
                </c:pt>
                <c:pt idx="23">
                  <c:v>-7.4355224289668603E-4</c:v>
                </c:pt>
                <c:pt idx="24">
                  <c:v>-4.0412395110323159E-4</c:v>
                </c:pt>
                <c:pt idx="25">
                  <c:v>-8.5614594054206648E-5</c:v>
                </c:pt>
                <c:pt idx="26">
                  <c:v>2.4839976020096886E-4</c:v>
                </c:pt>
                <c:pt idx="27">
                  <c:v>6.0978164741598779E-4</c:v>
                </c:pt>
                <c:pt idx="28">
                  <c:v>9.5091957811988318E-4</c:v>
                </c:pt>
                <c:pt idx="29">
                  <c:v>1.3029923976049008E-3</c:v>
                </c:pt>
                <c:pt idx="30">
                  <c:v>1.6433010228578185E-3</c:v>
                </c:pt>
                <c:pt idx="31">
                  <c:v>1.9811371591238539E-3</c:v>
                </c:pt>
                <c:pt idx="32">
                  <c:v>2.3541646453839687E-3</c:v>
                </c:pt>
                <c:pt idx="33">
                  <c:v>2.6723772510095596E-3</c:v>
                </c:pt>
                <c:pt idx="34">
                  <c:v>2.9732475764632331E-3</c:v>
                </c:pt>
                <c:pt idx="35">
                  <c:v>3.3065462010828501E-3</c:v>
                </c:pt>
                <c:pt idx="36">
                  <c:v>3.6087199015444457E-3</c:v>
                </c:pt>
                <c:pt idx="37">
                  <c:v>3.9033718791614685E-3</c:v>
                </c:pt>
                <c:pt idx="38">
                  <c:v>4.2026148677632028E-3</c:v>
                </c:pt>
                <c:pt idx="39">
                  <c:v>4.4870195637436595E-3</c:v>
                </c:pt>
                <c:pt idx="40">
                  <c:v>4.7747843549395159E-3</c:v>
                </c:pt>
                <c:pt idx="41">
                  <c:v>5.0641180661692613E-3</c:v>
                </c:pt>
                <c:pt idx="42">
                  <c:v>5.3195626625246652E-3</c:v>
                </c:pt>
                <c:pt idx="43">
                  <c:v>5.576143394305808E-3</c:v>
                </c:pt>
                <c:pt idx="44">
                  <c:v>5.8400316815277117E-3</c:v>
                </c:pt>
                <c:pt idx="45">
                  <c:v>6.0782367987579017E-3</c:v>
                </c:pt>
                <c:pt idx="46">
                  <c:v>6.2916943551894148E-3</c:v>
                </c:pt>
                <c:pt idx="47">
                  <c:v>6.5309058365326201E-3</c:v>
                </c:pt>
                <c:pt idx="48">
                  <c:v>6.7233686722023454E-3</c:v>
                </c:pt>
                <c:pt idx="49">
                  <c:v>6.9311126220050982E-3</c:v>
                </c:pt>
                <c:pt idx="50">
                  <c:v>7.1468509277051199E-3</c:v>
                </c:pt>
                <c:pt idx="51">
                  <c:v>7.343525293058796E-3</c:v>
                </c:pt>
                <c:pt idx="52">
                  <c:v>7.5626848972824984E-3</c:v>
                </c:pt>
                <c:pt idx="53">
                  <c:v>7.770453727741107E-3</c:v>
                </c:pt>
                <c:pt idx="54">
                  <c:v>7.9809330139836987E-3</c:v>
                </c:pt>
                <c:pt idx="55">
                  <c:v>8.205507352467863E-3</c:v>
                </c:pt>
                <c:pt idx="56">
                  <c:v>8.4189085259214636E-3</c:v>
                </c:pt>
                <c:pt idx="57">
                  <c:v>8.6472691763109493E-3</c:v>
                </c:pt>
                <c:pt idx="58">
                  <c:v>8.8573188180682307E-3</c:v>
                </c:pt>
                <c:pt idx="59">
                  <c:v>9.1026337441210345E-3</c:v>
                </c:pt>
                <c:pt idx="60">
                  <c:v>9.3298304769880835E-3</c:v>
                </c:pt>
                <c:pt idx="61">
                  <c:v>9.5805391005571953E-3</c:v>
                </c:pt>
                <c:pt idx="62">
                  <c:v>9.8089526527649837E-3</c:v>
                </c:pt>
                <c:pt idx="63">
                  <c:v>1.0031660733698752E-2</c:v>
                </c:pt>
                <c:pt idx="64">
                  <c:v>1.0269114818173891E-2</c:v>
                </c:pt>
                <c:pt idx="65">
                  <c:v>1.0463829147713851E-2</c:v>
                </c:pt>
                <c:pt idx="66">
                  <c:v>1.0672148223623276E-2</c:v>
                </c:pt>
                <c:pt idx="67">
                  <c:v>1.0891358289246259E-2</c:v>
                </c:pt>
                <c:pt idx="68">
                  <c:v>1.1027423818889685E-2</c:v>
                </c:pt>
                <c:pt idx="69">
                  <c:v>1.1215774588801405E-2</c:v>
                </c:pt>
                <c:pt idx="70">
                  <c:v>1.1382860553650783E-2</c:v>
                </c:pt>
                <c:pt idx="71">
                  <c:v>1.1536018226355055E-2</c:v>
                </c:pt>
                <c:pt idx="72">
                  <c:v>1.1685433682922358E-2</c:v>
                </c:pt>
                <c:pt idx="73">
                  <c:v>1.1838842052933332E-2</c:v>
                </c:pt>
                <c:pt idx="74">
                  <c:v>1.1977856151325919E-2</c:v>
                </c:pt>
                <c:pt idx="75">
                  <c:v>1.2131714797626821E-2</c:v>
                </c:pt>
                <c:pt idx="76">
                  <c:v>1.2275508214239252E-2</c:v>
                </c:pt>
                <c:pt idx="77">
                  <c:v>1.2420404787463011E-2</c:v>
                </c:pt>
                <c:pt idx="78">
                  <c:v>1.2580602625973634E-2</c:v>
                </c:pt>
                <c:pt idx="79">
                  <c:v>1.2717425284620578E-2</c:v>
                </c:pt>
                <c:pt idx="80">
                  <c:v>1.2905722396203578E-2</c:v>
                </c:pt>
                <c:pt idx="81">
                  <c:v>1.3065613747882314E-2</c:v>
                </c:pt>
                <c:pt idx="82">
                  <c:v>1.3206919873558643E-2</c:v>
                </c:pt>
                <c:pt idx="83">
                  <c:v>1.3360084804780977E-2</c:v>
                </c:pt>
                <c:pt idx="84">
                  <c:v>1.3520795927269505E-2</c:v>
                </c:pt>
                <c:pt idx="85">
                  <c:v>1.367527000871728E-2</c:v>
                </c:pt>
                <c:pt idx="86">
                  <c:v>1.382782250055176E-2</c:v>
                </c:pt>
                <c:pt idx="87">
                  <c:v>1.3992809275358353E-2</c:v>
                </c:pt>
                <c:pt idx="88">
                  <c:v>1.4135303644142817E-2</c:v>
                </c:pt>
                <c:pt idx="89">
                  <c:v>1.4280199153888772E-2</c:v>
                </c:pt>
                <c:pt idx="90">
                  <c:v>1.4431929138545262E-2</c:v>
                </c:pt>
                <c:pt idx="91">
                  <c:v>1.4566884229487652E-2</c:v>
                </c:pt>
                <c:pt idx="92">
                  <c:v>1.4713546911594811E-2</c:v>
                </c:pt>
                <c:pt idx="93">
                  <c:v>1.4847151089772066E-2</c:v>
                </c:pt>
                <c:pt idx="94">
                  <c:v>1.4969999246934198E-2</c:v>
                </c:pt>
                <c:pt idx="95">
                  <c:v>1.5103259468112055E-2</c:v>
                </c:pt>
                <c:pt idx="96">
                  <c:v>1.5237774613134752E-2</c:v>
                </c:pt>
                <c:pt idx="97">
                  <c:v>1.5356342493768424E-2</c:v>
                </c:pt>
                <c:pt idx="98">
                  <c:v>1.5474967269610642E-2</c:v>
                </c:pt>
                <c:pt idx="99">
                  <c:v>1.5596960368113649E-2</c:v>
                </c:pt>
                <c:pt idx="100">
                  <c:v>1.5706959560998029E-2</c:v>
                </c:pt>
                <c:pt idx="101">
                  <c:v>1.5816747160559443E-2</c:v>
                </c:pt>
                <c:pt idx="102">
                  <c:v>1.5917183267750445E-2</c:v>
                </c:pt>
                <c:pt idx="103">
                  <c:v>1.601384644992903E-2</c:v>
                </c:pt>
                <c:pt idx="104">
                  <c:v>1.6114890539344597E-2</c:v>
                </c:pt>
                <c:pt idx="105">
                  <c:v>1.6199091735679925E-2</c:v>
                </c:pt>
                <c:pt idx="106">
                  <c:v>1.6276207428631239E-2</c:v>
                </c:pt>
                <c:pt idx="107">
                  <c:v>1.6359898675234283E-2</c:v>
                </c:pt>
                <c:pt idx="108">
                  <c:v>1.6431874784037168E-2</c:v>
                </c:pt>
                <c:pt idx="109">
                  <c:v>1.6503314037270206E-2</c:v>
                </c:pt>
                <c:pt idx="110">
                  <c:v>1.658063245091862E-2</c:v>
                </c:pt>
                <c:pt idx="111">
                  <c:v>1.6656614130369958E-2</c:v>
                </c:pt>
                <c:pt idx="112">
                  <c:v>1.6738964294977392E-2</c:v>
                </c:pt>
                <c:pt idx="113">
                  <c:v>1.6827585982576523E-2</c:v>
                </c:pt>
                <c:pt idx="114">
                  <c:v>1.6911091208990214E-2</c:v>
                </c:pt>
                <c:pt idx="115">
                  <c:v>1.7000909659336656E-2</c:v>
                </c:pt>
                <c:pt idx="116">
                  <c:v>1.705394216348477E-2</c:v>
                </c:pt>
                <c:pt idx="117">
                  <c:v>1.7151046186147472E-2</c:v>
                </c:pt>
                <c:pt idx="118">
                  <c:v>1.7248751470970238E-2</c:v>
                </c:pt>
                <c:pt idx="119">
                  <c:v>1.7361303959339609E-2</c:v>
                </c:pt>
                <c:pt idx="120">
                  <c:v>1.7467627128328656E-2</c:v>
                </c:pt>
                <c:pt idx="121">
                  <c:v>1.7585251277629249E-2</c:v>
                </c:pt>
                <c:pt idx="122">
                  <c:v>1.7687732197219651E-2</c:v>
                </c:pt>
                <c:pt idx="123">
                  <c:v>1.7785089270993804E-2</c:v>
                </c:pt>
                <c:pt idx="124">
                  <c:v>1.78849987910795E-2</c:v>
                </c:pt>
                <c:pt idx="125">
                  <c:v>1.796362331782022E-2</c:v>
                </c:pt>
                <c:pt idx="126">
                  <c:v>1.8044049140610263E-2</c:v>
                </c:pt>
                <c:pt idx="127">
                  <c:v>1.8124036260657669E-2</c:v>
                </c:pt>
                <c:pt idx="128">
                  <c:v>1.8231160222758541E-2</c:v>
                </c:pt>
                <c:pt idx="129">
                  <c:v>1.8292849163091748E-2</c:v>
                </c:pt>
                <c:pt idx="130">
                  <c:v>1.8339273533839393E-2</c:v>
                </c:pt>
                <c:pt idx="131">
                  <c:v>1.8380834276629412E-2</c:v>
                </c:pt>
                <c:pt idx="132">
                  <c:v>1.8415787675045044E-2</c:v>
                </c:pt>
                <c:pt idx="133">
                  <c:v>1.8450118121930318E-2</c:v>
                </c:pt>
                <c:pt idx="134">
                  <c:v>1.8480019488672946E-2</c:v>
                </c:pt>
                <c:pt idx="135">
                  <c:v>1.8513966849275525E-2</c:v>
                </c:pt>
                <c:pt idx="136">
                  <c:v>1.855008628840701E-2</c:v>
                </c:pt>
                <c:pt idx="137">
                  <c:v>1.8583954700470012E-2</c:v>
                </c:pt>
                <c:pt idx="138">
                  <c:v>1.8623553202098356E-2</c:v>
                </c:pt>
                <c:pt idx="139">
                  <c:v>1.8662377539892385E-2</c:v>
                </c:pt>
                <c:pt idx="140">
                  <c:v>1.8699108807200122E-2</c:v>
                </c:pt>
                <c:pt idx="141">
                  <c:v>1.8743645421916266E-2</c:v>
                </c:pt>
                <c:pt idx="142">
                  <c:v>1.8782935047948875E-2</c:v>
                </c:pt>
                <c:pt idx="143">
                  <c:v>1.8825223969913096E-2</c:v>
                </c:pt>
                <c:pt idx="144">
                  <c:v>1.8870690496548784E-2</c:v>
                </c:pt>
                <c:pt idx="145">
                  <c:v>1.8919730682528765E-2</c:v>
                </c:pt>
                <c:pt idx="146">
                  <c:v>1.8962879277797665E-2</c:v>
                </c:pt>
                <c:pt idx="147">
                  <c:v>1.9010036072578642E-2</c:v>
                </c:pt>
                <c:pt idx="148">
                  <c:v>1.905091802768798E-2</c:v>
                </c:pt>
                <c:pt idx="149">
                  <c:v>1.9091474297218483E-2</c:v>
                </c:pt>
                <c:pt idx="150">
                  <c:v>1.913454106648927E-2</c:v>
                </c:pt>
                <c:pt idx="151">
                  <c:v>1.9169828131359368E-2</c:v>
                </c:pt>
                <c:pt idx="152">
                  <c:v>1.920757131954649E-2</c:v>
                </c:pt>
                <c:pt idx="153">
                  <c:v>1.9245062320078266E-2</c:v>
                </c:pt>
                <c:pt idx="154">
                  <c:v>1.9276653554986294E-2</c:v>
                </c:pt>
                <c:pt idx="155">
                  <c:v>1.9309261010134641E-2</c:v>
                </c:pt>
                <c:pt idx="156">
                  <c:v>1.9342637388663236E-2</c:v>
                </c:pt>
                <c:pt idx="157">
                  <c:v>1.9371592694576192E-2</c:v>
                </c:pt>
                <c:pt idx="158">
                  <c:v>1.9400324998792039E-2</c:v>
                </c:pt>
                <c:pt idx="159">
                  <c:v>1.9430463393292092E-2</c:v>
                </c:pt>
                <c:pt idx="160">
                  <c:v>1.9455693924236583E-2</c:v>
                </c:pt>
                <c:pt idx="161">
                  <c:v>1.948057483165095E-2</c:v>
                </c:pt>
                <c:pt idx="162">
                  <c:v>1.9505738191206993E-2</c:v>
                </c:pt>
                <c:pt idx="163">
                  <c:v>1.9527328358381058E-2</c:v>
                </c:pt>
                <c:pt idx="164">
                  <c:v>1.9497424371041357E-2</c:v>
                </c:pt>
                <c:pt idx="165">
                  <c:v>1.9516093662087789E-2</c:v>
                </c:pt>
                <c:pt idx="166">
                  <c:v>1.95340158095339E-2</c:v>
                </c:pt>
                <c:pt idx="167">
                  <c:v>1.955356579143391E-2</c:v>
                </c:pt>
                <c:pt idx="168">
                  <c:v>1.95686020197622E-2</c:v>
                </c:pt>
                <c:pt idx="169">
                  <c:v>1.9583518049521013E-2</c:v>
                </c:pt>
                <c:pt idx="170">
                  <c:v>1.9598772359500364E-2</c:v>
                </c:pt>
                <c:pt idx="171">
                  <c:v>1.9610242329270153E-2</c:v>
                </c:pt>
                <c:pt idx="172">
                  <c:v>1.9621976533678295E-2</c:v>
                </c:pt>
                <c:pt idx="173">
                  <c:v>1.9632806916668726E-2</c:v>
                </c:pt>
                <c:pt idx="174">
                  <c:v>1.9641489170944253E-2</c:v>
                </c:pt>
                <c:pt idx="175">
                  <c:v>1.9649350032038881E-2</c:v>
                </c:pt>
                <c:pt idx="176">
                  <c:v>1.971036555721864E-2</c:v>
                </c:pt>
                <c:pt idx="177">
                  <c:v>1.9715923724185319E-2</c:v>
                </c:pt>
                <c:pt idx="178">
                  <c:v>1.9720093017668396E-2</c:v>
                </c:pt>
                <c:pt idx="179">
                  <c:v>1.9723763785518083E-2</c:v>
                </c:pt>
                <c:pt idx="180">
                  <c:v>1.9725816885767893E-2</c:v>
                </c:pt>
                <c:pt idx="181">
                  <c:v>1.9726974187689563E-2</c:v>
                </c:pt>
                <c:pt idx="182">
                  <c:v>1.9726965482253191E-2</c:v>
                </c:pt>
                <c:pt idx="183">
                  <c:v>1.972589472277211E-2</c:v>
                </c:pt>
                <c:pt idx="184">
                  <c:v>1.9724635503967091E-2</c:v>
                </c:pt>
                <c:pt idx="185">
                  <c:v>1.9720275268909872E-2</c:v>
                </c:pt>
                <c:pt idx="186">
                  <c:v>1.9715936678555514E-2</c:v>
                </c:pt>
                <c:pt idx="187">
                  <c:v>1.9711874576771107E-2</c:v>
                </c:pt>
                <c:pt idx="188">
                  <c:v>1.9703909188259178E-2</c:v>
                </c:pt>
                <c:pt idx="189">
                  <c:v>1.9696160982102504E-2</c:v>
                </c:pt>
                <c:pt idx="190">
                  <c:v>1.9688220971546065E-2</c:v>
                </c:pt>
                <c:pt idx="191">
                  <c:v>1.9678073465510607E-2</c:v>
                </c:pt>
                <c:pt idx="192">
                  <c:v>1.9667882607912811E-2</c:v>
                </c:pt>
                <c:pt idx="193">
                  <c:v>1.9656626430012935E-2</c:v>
                </c:pt>
                <c:pt idx="194">
                  <c:v>1.9642977558744688E-2</c:v>
                </c:pt>
                <c:pt idx="195">
                  <c:v>1.9629410497110564E-2</c:v>
                </c:pt>
                <c:pt idx="196">
                  <c:v>1.9613358087174387E-2</c:v>
                </c:pt>
                <c:pt idx="197">
                  <c:v>1.9598825815148633E-2</c:v>
                </c:pt>
                <c:pt idx="198">
                  <c:v>1.9581753772543967E-2</c:v>
                </c:pt>
                <c:pt idx="199">
                  <c:v>1.9561855887069726E-2</c:v>
                </c:pt>
                <c:pt idx="200">
                  <c:v>1.9545196087105133E-2</c:v>
                </c:pt>
                <c:pt idx="201">
                  <c:v>1.9525519655597678E-2</c:v>
                </c:pt>
                <c:pt idx="202">
                  <c:v>1.9503362242981312E-2</c:v>
                </c:pt>
                <c:pt idx="203">
                  <c:v>1.9484188098604121E-2</c:v>
                </c:pt>
                <c:pt idx="204">
                  <c:v>1.9462007400710656E-2</c:v>
                </c:pt>
                <c:pt idx="205">
                  <c:v>1.9436558596846409E-2</c:v>
                </c:pt>
                <c:pt idx="206">
                  <c:v>1.941411715054514E-2</c:v>
                </c:pt>
                <c:pt idx="207">
                  <c:v>1.938835727165034E-2</c:v>
                </c:pt>
                <c:pt idx="208">
                  <c:v>1.9360770703100851E-2</c:v>
                </c:pt>
                <c:pt idx="209">
                  <c:v>1.9334914215349986E-2</c:v>
                </c:pt>
                <c:pt idx="210">
                  <c:v>1.9306467872725039E-2</c:v>
                </c:pt>
                <c:pt idx="211">
                  <c:v>1.9276966579077057E-2</c:v>
                </c:pt>
                <c:pt idx="212">
                  <c:v>1.9194992295859237E-2</c:v>
                </c:pt>
                <c:pt idx="213">
                  <c:v>1.9161871588027447E-2</c:v>
                </c:pt>
                <c:pt idx="214">
                  <c:v>1.9132977438769721E-2</c:v>
                </c:pt>
                <c:pt idx="215">
                  <c:v>1.9101226829132747E-2</c:v>
                </c:pt>
                <c:pt idx="216">
                  <c:v>1.9068561525755728E-2</c:v>
                </c:pt>
                <c:pt idx="217">
                  <c:v>1.9034136618865421E-2</c:v>
                </c:pt>
                <c:pt idx="218">
                  <c:v>1.899992355696186E-2</c:v>
                </c:pt>
                <c:pt idx="219">
                  <c:v>1.8961362808503256E-2</c:v>
                </c:pt>
                <c:pt idx="220">
                  <c:v>1.8926687473100261E-2</c:v>
                </c:pt>
                <c:pt idx="221">
                  <c:v>1.8890053729325975E-2</c:v>
                </c:pt>
                <c:pt idx="222">
                  <c:v>1.8850118418347831E-2</c:v>
                </c:pt>
                <c:pt idx="223">
                  <c:v>1.8813172536154207E-2</c:v>
                </c:pt>
                <c:pt idx="224">
                  <c:v>1.8823914018508397E-2</c:v>
                </c:pt>
                <c:pt idx="225">
                  <c:v>1.8782941855371479E-2</c:v>
                </c:pt>
                <c:pt idx="226">
                  <c:v>1.8744940742019441E-2</c:v>
                </c:pt>
                <c:pt idx="227">
                  <c:v>1.8702119159155865E-2</c:v>
                </c:pt>
                <c:pt idx="228">
                  <c:v>1.865708683323155E-2</c:v>
                </c:pt>
                <c:pt idx="229">
                  <c:v>1.8615560728173115E-2</c:v>
                </c:pt>
                <c:pt idx="230">
                  <c:v>1.8571899679100758E-2</c:v>
                </c:pt>
                <c:pt idx="231">
                  <c:v>1.8524536248323356E-2</c:v>
                </c:pt>
                <c:pt idx="232">
                  <c:v>1.8479403150320765E-2</c:v>
                </c:pt>
                <c:pt idx="233">
                  <c:v>1.8432981843511324E-2</c:v>
                </c:pt>
                <c:pt idx="234">
                  <c:v>1.8385494574605168E-2</c:v>
                </c:pt>
                <c:pt idx="235">
                  <c:v>1.8338266981592334E-2</c:v>
                </c:pt>
                <c:pt idx="236">
                  <c:v>1.8285543794096481E-2</c:v>
                </c:pt>
                <c:pt idx="237">
                  <c:v>1.8238540115387211E-2</c:v>
                </c:pt>
                <c:pt idx="238">
                  <c:v>1.8192570306627596E-2</c:v>
                </c:pt>
                <c:pt idx="239">
                  <c:v>1.8134313618354148E-2</c:v>
                </c:pt>
                <c:pt idx="240">
                  <c:v>1.8088767282371378E-2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'EURYC-ForwardRates'!$D$21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'EURYC-ForwardRates'!$B$22:$B$300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45287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  <c:pt idx="98">
                  <c:v>46226</c:v>
                </c:pt>
                <c:pt idx="99">
                  <c:v>46258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46412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46531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46685</c:v>
                </c:pt>
                <c:pt idx="114">
                  <c:v>46714</c:v>
                </c:pt>
                <c:pt idx="115">
                  <c:v>46744</c:v>
                </c:pt>
                <c:pt idx="116">
                  <c:v>46776</c:v>
                </c:pt>
                <c:pt idx="117">
                  <c:v>46806</c:v>
                </c:pt>
                <c:pt idx="118">
                  <c:v>46835</c:v>
                </c:pt>
                <c:pt idx="119">
                  <c:v>46867</c:v>
                </c:pt>
                <c:pt idx="120">
                  <c:v>46896</c:v>
                </c:pt>
                <c:pt idx="121">
                  <c:v>46927</c:v>
                </c:pt>
                <c:pt idx="122">
                  <c:v>46958</c:v>
                </c:pt>
                <c:pt idx="123">
                  <c:v>46988</c:v>
                </c:pt>
                <c:pt idx="124">
                  <c:v>47021</c:v>
                </c:pt>
                <c:pt idx="125">
                  <c:v>47049</c:v>
                </c:pt>
                <c:pt idx="126">
                  <c:v>47080</c:v>
                </c:pt>
                <c:pt idx="127">
                  <c:v>47114</c:v>
                </c:pt>
                <c:pt idx="128">
                  <c:v>47141</c:v>
                </c:pt>
                <c:pt idx="129">
                  <c:v>47172</c:v>
                </c:pt>
                <c:pt idx="130">
                  <c:v>47200</c:v>
                </c:pt>
                <c:pt idx="131">
                  <c:v>47231</c:v>
                </c:pt>
                <c:pt idx="132">
                  <c:v>47261</c:v>
                </c:pt>
                <c:pt idx="133">
                  <c:v>47294</c:v>
                </c:pt>
                <c:pt idx="134">
                  <c:v>47322</c:v>
                </c:pt>
                <c:pt idx="135">
                  <c:v>47353</c:v>
                </c:pt>
                <c:pt idx="136">
                  <c:v>47385</c:v>
                </c:pt>
                <c:pt idx="137">
                  <c:v>47414</c:v>
                </c:pt>
                <c:pt idx="138">
                  <c:v>47445</c:v>
                </c:pt>
                <c:pt idx="139">
                  <c:v>47476</c:v>
                </c:pt>
                <c:pt idx="140">
                  <c:v>47506</c:v>
                </c:pt>
                <c:pt idx="141">
                  <c:v>47539</c:v>
                </c:pt>
                <c:pt idx="142">
                  <c:v>47567</c:v>
                </c:pt>
                <c:pt idx="143">
                  <c:v>47596</c:v>
                </c:pt>
                <c:pt idx="144">
                  <c:v>47626</c:v>
                </c:pt>
                <c:pt idx="145">
                  <c:v>47658</c:v>
                </c:pt>
                <c:pt idx="146">
                  <c:v>47687</c:v>
                </c:pt>
                <c:pt idx="147">
                  <c:v>47718</c:v>
                </c:pt>
                <c:pt idx="148">
                  <c:v>47749</c:v>
                </c:pt>
                <c:pt idx="149">
                  <c:v>47779</c:v>
                </c:pt>
                <c:pt idx="150">
                  <c:v>47812</c:v>
                </c:pt>
                <c:pt idx="151">
                  <c:v>47840</c:v>
                </c:pt>
                <c:pt idx="152">
                  <c:v>47871</c:v>
                </c:pt>
                <c:pt idx="153">
                  <c:v>47903</c:v>
                </c:pt>
                <c:pt idx="154">
                  <c:v>47931</c:v>
                </c:pt>
                <c:pt idx="155">
                  <c:v>47961</c:v>
                </c:pt>
                <c:pt idx="156">
                  <c:v>47991</c:v>
                </c:pt>
                <c:pt idx="157">
                  <c:v>48022</c:v>
                </c:pt>
                <c:pt idx="158">
                  <c:v>48052</c:v>
                </c:pt>
                <c:pt idx="159">
                  <c:v>48085</c:v>
                </c:pt>
                <c:pt idx="160">
                  <c:v>48114</c:v>
                </c:pt>
                <c:pt idx="161">
                  <c:v>48144</c:v>
                </c:pt>
                <c:pt idx="162">
                  <c:v>48176</c:v>
                </c:pt>
                <c:pt idx="163">
                  <c:v>48205</c:v>
                </c:pt>
                <c:pt idx="164">
                  <c:v>48236</c:v>
                </c:pt>
                <c:pt idx="165">
                  <c:v>48267</c:v>
                </c:pt>
                <c:pt idx="166">
                  <c:v>48296</c:v>
                </c:pt>
                <c:pt idx="167">
                  <c:v>48327</c:v>
                </c:pt>
                <c:pt idx="168">
                  <c:v>48358</c:v>
                </c:pt>
                <c:pt idx="169">
                  <c:v>48388</c:v>
                </c:pt>
                <c:pt idx="170">
                  <c:v>48418</c:v>
                </c:pt>
                <c:pt idx="171">
                  <c:v>48449</c:v>
                </c:pt>
                <c:pt idx="172">
                  <c:v>48480</c:v>
                </c:pt>
                <c:pt idx="173">
                  <c:v>48512</c:v>
                </c:pt>
                <c:pt idx="174">
                  <c:v>48541</c:v>
                </c:pt>
                <c:pt idx="175">
                  <c:v>48571</c:v>
                </c:pt>
                <c:pt idx="176">
                  <c:v>48603</c:v>
                </c:pt>
                <c:pt idx="177">
                  <c:v>48633</c:v>
                </c:pt>
                <c:pt idx="178">
                  <c:v>48661</c:v>
                </c:pt>
                <c:pt idx="179">
                  <c:v>48694</c:v>
                </c:pt>
                <c:pt idx="180">
                  <c:v>48722</c:v>
                </c:pt>
                <c:pt idx="181">
                  <c:v>48753</c:v>
                </c:pt>
                <c:pt idx="182">
                  <c:v>48785</c:v>
                </c:pt>
                <c:pt idx="183">
                  <c:v>48814</c:v>
                </c:pt>
                <c:pt idx="184">
                  <c:v>48845</c:v>
                </c:pt>
                <c:pt idx="185">
                  <c:v>48876</c:v>
                </c:pt>
                <c:pt idx="186">
                  <c:v>48906</c:v>
                </c:pt>
                <c:pt idx="187">
                  <c:v>48936</c:v>
                </c:pt>
                <c:pt idx="188">
                  <c:v>48967</c:v>
                </c:pt>
                <c:pt idx="189">
                  <c:v>48998</c:v>
                </c:pt>
                <c:pt idx="190">
                  <c:v>49026</c:v>
                </c:pt>
                <c:pt idx="191">
                  <c:v>49058</c:v>
                </c:pt>
                <c:pt idx="192">
                  <c:v>49087</c:v>
                </c:pt>
                <c:pt idx="193">
                  <c:v>49118</c:v>
                </c:pt>
                <c:pt idx="194">
                  <c:v>49149</c:v>
                </c:pt>
                <c:pt idx="195">
                  <c:v>49179</c:v>
                </c:pt>
                <c:pt idx="196">
                  <c:v>49212</c:v>
                </c:pt>
                <c:pt idx="197">
                  <c:v>49240</c:v>
                </c:pt>
                <c:pt idx="198">
                  <c:v>49271</c:v>
                </c:pt>
                <c:pt idx="199">
                  <c:v>49305</c:v>
                </c:pt>
                <c:pt idx="200">
                  <c:v>49332</c:v>
                </c:pt>
                <c:pt idx="201">
                  <c:v>49363</c:v>
                </c:pt>
                <c:pt idx="202">
                  <c:v>49395</c:v>
                </c:pt>
                <c:pt idx="203">
                  <c:v>49422</c:v>
                </c:pt>
                <c:pt idx="204">
                  <c:v>49452</c:v>
                </c:pt>
                <c:pt idx="205">
                  <c:v>49485</c:v>
                </c:pt>
                <c:pt idx="206">
                  <c:v>49513</c:v>
                </c:pt>
                <c:pt idx="207">
                  <c:v>49544</c:v>
                </c:pt>
                <c:pt idx="208">
                  <c:v>49576</c:v>
                </c:pt>
                <c:pt idx="209">
                  <c:v>49605</c:v>
                </c:pt>
                <c:pt idx="210">
                  <c:v>49636</c:v>
                </c:pt>
                <c:pt idx="211">
                  <c:v>49667</c:v>
                </c:pt>
                <c:pt idx="212">
                  <c:v>49697</c:v>
                </c:pt>
                <c:pt idx="213">
                  <c:v>49730</c:v>
                </c:pt>
                <c:pt idx="214">
                  <c:v>49758</c:v>
                </c:pt>
                <c:pt idx="215">
                  <c:v>49788</c:v>
                </c:pt>
                <c:pt idx="216">
                  <c:v>49818</c:v>
                </c:pt>
                <c:pt idx="217">
                  <c:v>49849</c:v>
                </c:pt>
                <c:pt idx="218">
                  <c:v>49879</c:v>
                </c:pt>
                <c:pt idx="219">
                  <c:v>49912</c:v>
                </c:pt>
                <c:pt idx="220">
                  <c:v>49941</c:v>
                </c:pt>
                <c:pt idx="221">
                  <c:v>49971</c:v>
                </c:pt>
                <c:pt idx="222">
                  <c:v>50003</c:v>
                </c:pt>
                <c:pt idx="223">
                  <c:v>50032</c:v>
                </c:pt>
                <c:pt idx="224">
                  <c:v>50063</c:v>
                </c:pt>
                <c:pt idx="225">
                  <c:v>50094</c:v>
                </c:pt>
                <c:pt idx="226">
                  <c:v>50122</c:v>
                </c:pt>
                <c:pt idx="227">
                  <c:v>50153</c:v>
                </c:pt>
                <c:pt idx="228">
                  <c:v>50185</c:v>
                </c:pt>
                <c:pt idx="229">
                  <c:v>50214</c:v>
                </c:pt>
                <c:pt idx="230">
                  <c:v>50244</c:v>
                </c:pt>
                <c:pt idx="231">
                  <c:v>50276</c:v>
                </c:pt>
                <c:pt idx="232">
                  <c:v>50306</c:v>
                </c:pt>
                <c:pt idx="233">
                  <c:v>50336</c:v>
                </c:pt>
                <c:pt idx="234">
                  <c:v>50367</c:v>
                </c:pt>
                <c:pt idx="235">
                  <c:v>50397</c:v>
                </c:pt>
                <c:pt idx="236">
                  <c:v>50430</c:v>
                </c:pt>
                <c:pt idx="237">
                  <c:v>50459</c:v>
                </c:pt>
                <c:pt idx="238">
                  <c:v>50487</c:v>
                </c:pt>
                <c:pt idx="239">
                  <c:v>50522</c:v>
                </c:pt>
                <c:pt idx="240">
                  <c:v>50549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'EURYC-ForwardRates'!$D$22:$D$300</c:f>
              <c:numCache>
                <c:formatCode>0.00000%</c:formatCode>
                <c:ptCount val="279"/>
                <c:pt idx="0">
                  <c:v>1.4696548118389257E-5</c:v>
                </c:pt>
                <c:pt idx="1">
                  <c:v>-2.2789235699381073E-4</c:v>
                </c:pt>
                <c:pt idx="2">
                  <c:v>-4.3421103549494096E-4</c:v>
                </c:pt>
                <c:pt idx="3">
                  <c:v>-6.6369907510035802E-4</c:v>
                </c:pt>
                <c:pt idx="4">
                  <c:v>-9.0076901680166406E-4</c:v>
                </c:pt>
                <c:pt idx="5">
                  <c:v>-1.1073301420218753E-3</c:v>
                </c:pt>
                <c:pt idx="6">
                  <c:v>-1.307619220268519E-3</c:v>
                </c:pt>
                <c:pt idx="7">
                  <c:v>-1.4765926120504937E-3</c:v>
                </c:pt>
                <c:pt idx="8">
                  <c:v>-1.6103706522724191E-3</c:v>
                </c:pt>
                <c:pt idx="9">
                  <c:v>-1.7276849211680233E-3</c:v>
                </c:pt>
                <c:pt idx="10">
                  <c:v>-1.8052696882364663E-3</c:v>
                </c:pt>
                <c:pt idx="11">
                  <c:v>-1.8642242038318954E-3</c:v>
                </c:pt>
                <c:pt idx="12">
                  <c:v>-1.9013267969270056E-3</c:v>
                </c:pt>
                <c:pt idx="13">
                  <c:v>-1.9131212151717457E-3</c:v>
                </c:pt>
                <c:pt idx="14">
                  <c:v>-1.8987416105957608E-3</c:v>
                </c:pt>
                <c:pt idx="15">
                  <c:v>-1.8569248279231934E-3</c:v>
                </c:pt>
                <c:pt idx="16">
                  <c:v>-1.7878604127110267E-3</c:v>
                </c:pt>
                <c:pt idx="17">
                  <c:v>-1.6960007334584526E-3</c:v>
                </c:pt>
                <c:pt idx="18">
                  <c:v>-1.5679279739247072E-3</c:v>
                </c:pt>
                <c:pt idx="19">
                  <c:v>-1.4377429689485458E-3</c:v>
                </c:pt>
                <c:pt idx="20">
                  <c:v>-1.2695030883282075E-3</c:v>
                </c:pt>
                <c:pt idx="21">
                  <c:v>-1.066878621462817E-3</c:v>
                </c:pt>
                <c:pt idx="22">
                  <c:v>-8.6398838801794004E-4</c:v>
                </c:pt>
                <c:pt idx="23">
                  <c:v>-6.1280330240306568E-4</c:v>
                </c:pt>
                <c:pt idx="24">
                  <c:v>-3.2663698282794316E-4</c:v>
                </c:pt>
                <c:pt idx="25">
                  <c:v>-4.5218791346850082E-5</c:v>
                </c:pt>
                <c:pt idx="26">
                  <c:v>2.6922212662533078E-4</c:v>
                </c:pt>
                <c:pt idx="27">
                  <c:v>6.3298187653616344E-4</c:v>
                </c:pt>
                <c:pt idx="28">
                  <c:v>1.0018776259833316E-3</c:v>
                </c:pt>
                <c:pt idx="29">
                  <c:v>1.3953342639424996E-3</c:v>
                </c:pt>
                <c:pt idx="30">
                  <c:v>1.824070979950201E-3</c:v>
                </c:pt>
                <c:pt idx="31">
                  <c:v>2.258186835479156E-3</c:v>
                </c:pt>
                <c:pt idx="32">
                  <c:v>2.7635795098696573E-3</c:v>
                </c:pt>
                <c:pt idx="33">
                  <c:v>3.2374828971000343E-3</c:v>
                </c:pt>
                <c:pt idx="34">
                  <c:v>3.7231546410551822E-3</c:v>
                </c:pt>
                <c:pt idx="35">
                  <c:v>4.2740158812635699E-3</c:v>
                </c:pt>
                <c:pt idx="36">
                  <c:v>4.8112782594728282E-3</c:v>
                </c:pt>
                <c:pt idx="37">
                  <c:v>5.2959924717156728E-3</c:v>
                </c:pt>
                <c:pt idx="38">
                  <c:v>5.7441387331952417E-3</c:v>
                </c:pt>
                <c:pt idx="39">
                  <c:v>6.1727201832516626E-3</c:v>
                </c:pt>
                <c:pt idx="40">
                  <c:v>6.5693695261583506E-3</c:v>
                </c:pt>
                <c:pt idx="41">
                  <c:v>6.9441196181469845E-3</c:v>
                </c:pt>
                <c:pt idx="42">
                  <c:v>7.2510883064960353E-3</c:v>
                </c:pt>
                <c:pt idx="43">
                  <c:v>7.5345015158700132E-3</c:v>
                </c:pt>
                <c:pt idx="44">
                  <c:v>7.8008099295202209E-3</c:v>
                </c:pt>
                <c:pt idx="45">
                  <c:v>8.0199321140350596E-3</c:v>
                </c:pt>
                <c:pt idx="46">
                  <c:v>8.2012661592246565E-3</c:v>
                </c:pt>
                <c:pt idx="47">
                  <c:v>8.3958596186363751E-3</c:v>
                </c:pt>
                <c:pt idx="48">
                  <c:v>8.5540561074360245E-3</c:v>
                </c:pt>
                <c:pt idx="49">
                  <c:v>8.7309393362416197E-3</c:v>
                </c:pt>
                <c:pt idx="50">
                  <c:v>8.9194751241346033E-3</c:v>
                </c:pt>
                <c:pt idx="51">
                  <c:v>9.097732843284051E-3</c:v>
                </c:pt>
                <c:pt idx="52">
                  <c:v>9.2976538262743071E-3</c:v>
                </c:pt>
                <c:pt idx="53">
                  <c:v>9.5055285493100185E-3</c:v>
                </c:pt>
                <c:pt idx="54">
                  <c:v>9.7117002990325507E-3</c:v>
                </c:pt>
                <c:pt idx="55">
                  <c:v>9.9209464680834417E-3</c:v>
                </c:pt>
                <c:pt idx="56">
                  <c:v>1.0141876322627327E-2</c:v>
                </c:pt>
                <c:pt idx="57">
                  <c:v>1.0370165907627175E-2</c:v>
                </c:pt>
                <c:pt idx="58">
                  <c:v>1.0584190231303556E-2</c:v>
                </c:pt>
                <c:pt idx="59">
                  <c:v>1.0834199948968663E-2</c:v>
                </c:pt>
                <c:pt idx="60">
                  <c:v>1.1060502039062085E-2</c:v>
                </c:pt>
                <c:pt idx="61">
                  <c:v>1.129684468463733E-2</c:v>
                </c:pt>
                <c:pt idx="62">
                  <c:v>1.1524103329335339E-2</c:v>
                </c:pt>
                <c:pt idx="63">
                  <c:v>1.1732733476805646E-2</c:v>
                </c:pt>
                <c:pt idx="64">
                  <c:v>1.1947328871055237E-2</c:v>
                </c:pt>
                <c:pt idx="65">
                  <c:v>1.2118996222421069E-2</c:v>
                </c:pt>
                <c:pt idx="66">
                  <c:v>1.2300968636029265E-2</c:v>
                </c:pt>
                <c:pt idx="67">
                  <c:v>1.2494049303555771E-2</c:v>
                </c:pt>
                <c:pt idx="68">
                  <c:v>1.2642911665998815E-2</c:v>
                </c:pt>
                <c:pt idx="69">
                  <c:v>1.2809404155886203E-2</c:v>
                </c:pt>
                <c:pt idx="70">
                  <c:v>1.2971442925402534E-2</c:v>
                </c:pt>
                <c:pt idx="71">
                  <c:v>1.3119523206304223E-2</c:v>
                </c:pt>
                <c:pt idx="72">
                  <c:v>1.3269795015152869E-2</c:v>
                </c:pt>
                <c:pt idx="73">
                  <c:v>1.3427824543667392E-2</c:v>
                </c:pt>
                <c:pt idx="74">
                  <c:v>1.3571201550411215E-2</c:v>
                </c:pt>
                <c:pt idx="75">
                  <c:v>1.3727438453422631E-2</c:v>
                </c:pt>
                <c:pt idx="76">
                  <c:v>1.3888842855162316E-2</c:v>
                </c:pt>
                <c:pt idx="77">
                  <c:v>1.4048140853602026E-2</c:v>
                </c:pt>
                <c:pt idx="78">
                  <c:v>1.4223265036849252E-2</c:v>
                </c:pt>
                <c:pt idx="79">
                  <c:v>1.4369478912568756E-2</c:v>
                </c:pt>
                <c:pt idx="80">
                  <c:v>1.4529679591474795E-2</c:v>
                </c:pt>
                <c:pt idx="81">
                  <c:v>1.4694510235294431E-2</c:v>
                </c:pt>
                <c:pt idx="82">
                  <c:v>1.4839122051358719E-2</c:v>
                </c:pt>
                <c:pt idx="83">
                  <c:v>1.4993443283775358E-2</c:v>
                </c:pt>
                <c:pt idx="84">
                  <c:v>1.5145467258242073E-2</c:v>
                </c:pt>
                <c:pt idx="85">
                  <c:v>1.5298675301831021E-2</c:v>
                </c:pt>
                <c:pt idx="86">
                  <c:v>1.5443400081105089E-2</c:v>
                </c:pt>
                <c:pt idx="87">
                  <c:v>1.5599459234032016E-2</c:v>
                </c:pt>
                <c:pt idx="88">
                  <c:v>1.5734372414211103E-2</c:v>
                </c:pt>
                <c:pt idx="89">
                  <c:v>1.5871048603864353E-2</c:v>
                </c:pt>
                <c:pt idx="90">
                  <c:v>1.6012453812328634E-2</c:v>
                </c:pt>
                <c:pt idx="91">
                  <c:v>1.6136067967668734E-2</c:v>
                </c:pt>
                <c:pt idx="92">
                  <c:v>1.6264810141703893E-2</c:v>
                </c:pt>
                <c:pt idx="93">
                  <c:v>1.6392070407530376E-2</c:v>
                </c:pt>
                <c:pt idx="94">
                  <c:v>1.6507028345324231E-2</c:v>
                </c:pt>
                <c:pt idx="95">
                  <c:v>1.6633023925035E-2</c:v>
                </c:pt>
                <c:pt idx="96">
                  <c:v>1.6759235982722356E-2</c:v>
                </c:pt>
                <c:pt idx="97">
                  <c:v>1.6868564033705298E-2</c:v>
                </c:pt>
                <c:pt idx="98">
                  <c:v>1.6977093616884636E-2</c:v>
                </c:pt>
                <c:pt idx="99">
                  <c:v>1.7088948594184344E-2</c:v>
                </c:pt>
                <c:pt idx="100">
                  <c:v>1.7190999380440792E-2</c:v>
                </c:pt>
                <c:pt idx="101">
                  <c:v>1.7289827724540258E-2</c:v>
                </c:pt>
                <c:pt idx="102">
                  <c:v>1.7387635268125028E-2</c:v>
                </c:pt>
                <c:pt idx="103">
                  <c:v>1.7477506790185629E-2</c:v>
                </c:pt>
                <c:pt idx="104">
                  <c:v>1.7571971547488238E-2</c:v>
                </c:pt>
                <c:pt idx="105">
                  <c:v>1.7652512752855967E-2</c:v>
                </c:pt>
                <c:pt idx="106">
                  <c:v>1.7729189614304908E-2</c:v>
                </c:pt>
                <c:pt idx="107">
                  <c:v>1.7813807900925384E-2</c:v>
                </c:pt>
                <c:pt idx="108">
                  <c:v>1.7899094487869218E-2</c:v>
                </c:pt>
                <c:pt idx="109">
                  <c:v>1.7982813956594627E-2</c:v>
                </c:pt>
                <c:pt idx="110">
                  <c:v>1.8066521683369325E-2</c:v>
                </c:pt>
                <c:pt idx="111">
                  <c:v>1.8151257121516117E-2</c:v>
                </c:pt>
                <c:pt idx="112">
                  <c:v>1.8232954340078406E-2</c:v>
                </c:pt>
                <c:pt idx="113">
                  <c:v>1.8315607261057347E-2</c:v>
                </c:pt>
                <c:pt idx="114">
                  <c:v>1.8391063532409557E-2</c:v>
                </c:pt>
                <c:pt idx="115">
                  <c:v>1.8471579621679397E-2</c:v>
                </c:pt>
                <c:pt idx="116">
                  <c:v>1.8561612280044628E-2</c:v>
                </c:pt>
                <c:pt idx="117">
                  <c:v>1.8651350428061601E-2</c:v>
                </c:pt>
                <c:pt idx="118">
                  <c:v>1.8743533368637343E-2</c:v>
                </c:pt>
                <c:pt idx="119">
                  <c:v>1.8847512501242347E-2</c:v>
                </c:pt>
                <c:pt idx="120">
                  <c:v>1.8939039076693226E-2</c:v>
                </c:pt>
                <c:pt idx="121">
                  <c:v>1.9030061565210588E-2</c:v>
                </c:pt>
                <c:pt idx="122">
                  <c:v>1.9115433583474218E-2</c:v>
                </c:pt>
                <c:pt idx="123">
                  <c:v>1.9195486369713657E-2</c:v>
                </c:pt>
                <c:pt idx="124">
                  <c:v>1.9282916296558646E-2</c:v>
                </c:pt>
                <c:pt idx="125">
                  <c:v>1.9355036614888948E-2</c:v>
                </c:pt>
                <c:pt idx="126">
                  <c:v>1.9429945819879096E-2</c:v>
                </c:pt>
                <c:pt idx="127">
                  <c:v>1.9503308262553615E-2</c:v>
                </c:pt>
                <c:pt idx="128">
                  <c:v>1.9554848764821321E-2</c:v>
                </c:pt>
                <c:pt idx="129">
                  <c:v>1.9606965616267017E-2</c:v>
                </c:pt>
                <c:pt idx="130">
                  <c:v>1.9648064195033045E-2</c:v>
                </c:pt>
                <c:pt idx="131">
                  <c:v>1.9688794599059017E-2</c:v>
                </c:pt>
                <c:pt idx="132">
                  <c:v>1.9725702957931517E-2</c:v>
                </c:pt>
                <c:pt idx="133">
                  <c:v>1.9765839075058231E-2</c:v>
                </c:pt>
                <c:pt idx="134">
                  <c:v>1.9800269552442126E-2</c:v>
                </c:pt>
                <c:pt idx="135">
                  <c:v>1.9839251620465195E-2</c:v>
                </c:pt>
                <c:pt idx="136">
                  <c:v>1.9880829546692916E-2</c:v>
                </c:pt>
                <c:pt idx="137">
                  <c:v>1.9919482997683296E-2</c:v>
                </c:pt>
                <c:pt idx="138">
                  <c:v>1.9961403079495097E-2</c:v>
                </c:pt>
                <c:pt idx="139">
                  <c:v>2.0003619270784586E-2</c:v>
                </c:pt>
                <c:pt idx="140">
                  <c:v>2.0044981177577172E-2</c:v>
                </c:pt>
                <c:pt idx="141">
                  <c:v>2.0091529907392405E-2</c:v>
                </c:pt>
                <c:pt idx="142">
                  <c:v>2.0132074111811442E-2</c:v>
                </c:pt>
                <c:pt idx="143">
                  <c:v>2.0174398922943312E-2</c:v>
                </c:pt>
                <c:pt idx="144">
                  <c:v>2.0217566343090583E-2</c:v>
                </c:pt>
                <c:pt idx="145">
                  <c:v>2.026194865517161E-2</c:v>
                </c:pt>
                <c:pt idx="146">
                  <c:v>2.0300624842007311E-2</c:v>
                </c:pt>
                <c:pt idx="147">
                  <c:v>2.0340581634747588E-2</c:v>
                </c:pt>
                <c:pt idx="148">
                  <c:v>2.0379283311698783E-2</c:v>
                </c:pt>
                <c:pt idx="149">
                  <c:v>2.0415382438699756E-2</c:v>
                </c:pt>
                <c:pt idx="150">
                  <c:v>2.0453238286671158E-2</c:v>
                </c:pt>
                <c:pt idx="151">
                  <c:v>2.048366972073401E-2</c:v>
                </c:pt>
                <c:pt idx="152">
                  <c:v>2.0515802843326641E-2</c:v>
                </c:pt>
                <c:pt idx="153">
                  <c:v>2.0547662997772713E-2</c:v>
                </c:pt>
                <c:pt idx="154">
                  <c:v>2.0574768381297015E-2</c:v>
                </c:pt>
                <c:pt idx="155">
                  <c:v>2.0603223084583688E-2</c:v>
                </c:pt>
                <c:pt idx="156">
                  <c:v>2.0631250214791643E-2</c:v>
                </c:pt>
                <c:pt idx="157">
                  <c:v>2.0659597356842082E-2</c:v>
                </c:pt>
                <c:pt idx="158">
                  <c:v>2.0684481521996336E-2</c:v>
                </c:pt>
                <c:pt idx="159">
                  <c:v>2.0705976015719735E-2</c:v>
                </c:pt>
                <c:pt idx="160">
                  <c:v>2.0718050346804105E-2</c:v>
                </c:pt>
                <c:pt idx="161">
                  <c:v>2.0725635632133966E-2</c:v>
                </c:pt>
                <c:pt idx="162">
                  <c:v>2.0731349530940649E-2</c:v>
                </c:pt>
                <c:pt idx="163">
                  <c:v>2.0736908123719713E-2</c:v>
                </c:pt>
                <c:pt idx="164">
                  <c:v>2.074442450928396E-2</c:v>
                </c:pt>
                <c:pt idx="165">
                  <c:v>2.0754333107286367E-2</c:v>
                </c:pt>
                <c:pt idx="166">
                  <c:v>2.0766070871513585E-2</c:v>
                </c:pt>
                <c:pt idx="167">
                  <c:v>2.077935164625035E-2</c:v>
                </c:pt>
                <c:pt idx="168">
                  <c:v>2.07906869397382E-2</c:v>
                </c:pt>
                <c:pt idx="169">
                  <c:v>2.0798088581819696E-2</c:v>
                </c:pt>
                <c:pt idx="170">
                  <c:v>2.0804270846576777E-2</c:v>
                </c:pt>
                <c:pt idx="171">
                  <c:v>2.0812975453801428E-2</c:v>
                </c:pt>
                <c:pt idx="172">
                  <c:v>2.0826694958649413E-2</c:v>
                </c:pt>
                <c:pt idx="173">
                  <c:v>2.0843630207571448E-2</c:v>
                </c:pt>
                <c:pt idx="174">
                  <c:v>2.0857901672964353E-2</c:v>
                </c:pt>
                <c:pt idx="175">
                  <c:v>2.0868643541255096E-2</c:v>
                </c:pt>
                <c:pt idx="176">
                  <c:v>2.0875225095199297E-2</c:v>
                </c:pt>
                <c:pt idx="177">
                  <c:v>2.0877229664792132E-2</c:v>
                </c:pt>
                <c:pt idx="178">
                  <c:v>2.0875893448787108E-2</c:v>
                </c:pt>
                <c:pt idx="179">
                  <c:v>2.0871339832773374E-2</c:v>
                </c:pt>
                <c:pt idx="180">
                  <c:v>2.0865890764673732E-2</c:v>
                </c:pt>
                <c:pt idx="181">
                  <c:v>2.0859049208157145E-2</c:v>
                </c:pt>
                <c:pt idx="182">
                  <c:v>2.0851283353392678E-2</c:v>
                </c:pt>
                <c:pt idx="183">
                  <c:v>2.0843610572690175E-2</c:v>
                </c:pt>
                <c:pt idx="184">
                  <c:v>2.0834694225984333E-2</c:v>
                </c:pt>
                <c:pt idx="185">
                  <c:v>2.082485627109152E-2</c:v>
                </c:pt>
                <c:pt idx="186">
                  <c:v>2.0814245007812007E-2</c:v>
                </c:pt>
                <c:pt idx="187">
                  <c:v>2.0802416487988397E-2</c:v>
                </c:pt>
                <c:pt idx="188">
                  <c:v>2.078909168359094E-2</c:v>
                </c:pt>
                <c:pt idx="189">
                  <c:v>2.077492978601353E-2</c:v>
                </c:pt>
                <c:pt idx="190">
                  <c:v>2.0761623764685565E-2</c:v>
                </c:pt>
                <c:pt idx="191">
                  <c:v>2.0745787445535253E-2</c:v>
                </c:pt>
                <c:pt idx="192">
                  <c:v>2.0730731183219386E-2</c:v>
                </c:pt>
                <c:pt idx="193">
                  <c:v>2.0713769051506337E-2</c:v>
                </c:pt>
                <c:pt idx="194">
                  <c:v>2.0695824275638267E-2</c:v>
                </c:pt>
                <c:pt idx="195">
                  <c:v>2.0677451445704705E-2</c:v>
                </c:pt>
                <c:pt idx="196">
                  <c:v>2.0656051753407192E-2</c:v>
                </c:pt>
                <c:pt idx="197">
                  <c:v>2.0637008086522784E-2</c:v>
                </c:pt>
                <c:pt idx="198">
                  <c:v>2.0615113245267741E-2</c:v>
                </c:pt>
                <c:pt idx="199">
                  <c:v>2.0590235780713954E-2</c:v>
                </c:pt>
                <c:pt idx="200">
                  <c:v>2.0569731632819391E-2</c:v>
                </c:pt>
                <c:pt idx="201">
                  <c:v>2.054518347948707E-2</c:v>
                </c:pt>
                <c:pt idx="202">
                  <c:v>2.0518640660009541E-2</c:v>
                </c:pt>
                <c:pt idx="203">
                  <c:v>2.0495739127683245E-2</c:v>
                </c:pt>
                <c:pt idx="204">
                  <c:v>2.04704069199763E-2</c:v>
                </c:pt>
                <c:pt idx="205">
                  <c:v>2.0442870188192186E-2</c:v>
                </c:pt>
                <c:pt idx="206">
                  <c:v>2.0417836965982449E-2</c:v>
                </c:pt>
                <c:pt idx="207">
                  <c:v>2.0385571415059613E-2</c:v>
                </c:pt>
                <c:pt idx="208">
                  <c:v>2.0345030171626671E-2</c:v>
                </c:pt>
                <c:pt idx="209">
                  <c:v>2.0303753102447499E-2</c:v>
                </c:pt>
                <c:pt idx="210">
                  <c:v>2.0258231541702938E-2</c:v>
                </c:pt>
                <c:pt idx="211">
                  <c:v>2.0214293440332761E-2</c:v>
                </c:pt>
                <c:pt idx="212">
                  <c:v>2.0174169008114608E-2</c:v>
                </c:pt>
                <c:pt idx="213">
                  <c:v>2.0132781113116661E-2</c:v>
                </c:pt>
                <c:pt idx="214">
                  <c:v>2.0099713049831543E-2</c:v>
                </c:pt>
                <c:pt idx="215">
                  <c:v>2.0064897697350745E-2</c:v>
                </c:pt>
                <c:pt idx="216">
                  <c:v>2.0028864926184844E-2</c:v>
                </c:pt>
                <c:pt idx="217">
                  <c:v>1.9988999237200385E-2</c:v>
                </c:pt>
                <c:pt idx="218">
                  <c:v>1.9949856131719779E-2</c:v>
                </c:pt>
                <c:pt idx="219">
                  <c:v>1.9909751648469635E-2</c:v>
                </c:pt>
                <c:pt idx="220">
                  <c:v>1.9879201198756628E-2</c:v>
                </c:pt>
                <c:pt idx="221">
                  <c:v>1.9850334017644987E-2</c:v>
                </c:pt>
                <c:pt idx="222">
                  <c:v>1.9819246047841518E-2</c:v>
                </c:pt>
                <c:pt idx="223">
                  <c:v>1.9788195325266177E-2</c:v>
                </c:pt>
                <c:pt idx="224">
                  <c:v>1.9751119213983898E-2</c:v>
                </c:pt>
                <c:pt idx="225">
                  <c:v>1.9709883263103262E-2</c:v>
                </c:pt>
                <c:pt idx="226">
                  <c:v>1.9669100718899383E-2</c:v>
                </c:pt>
                <c:pt idx="227">
                  <c:v>1.9621119663928155E-2</c:v>
                </c:pt>
                <c:pt idx="228">
                  <c:v>1.9570075634421299E-2</c:v>
                </c:pt>
                <c:pt idx="229">
                  <c:v>1.9523630435229873E-2</c:v>
                </c:pt>
                <c:pt idx="230">
                  <c:v>1.9475301150677655E-2</c:v>
                </c:pt>
                <c:pt idx="231">
                  <c:v>1.9422944594891349E-2</c:v>
                </c:pt>
                <c:pt idx="232">
                  <c:v>1.9372747366180228E-2</c:v>
                </c:pt>
                <c:pt idx="233">
                  <c:v>1.9321598337154716E-2</c:v>
                </c:pt>
                <c:pt idx="234">
                  <c:v>1.9268020640795313E-2</c:v>
                </c:pt>
                <c:pt idx="235">
                  <c:v>1.9215656778358389E-2</c:v>
                </c:pt>
                <c:pt idx="236">
                  <c:v>1.9157207226344973E-2</c:v>
                </c:pt>
                <c:pt idx="237">
                  <c:v>1.9104759849175895E-2</c:v>
                </c:pt>
                <c:pt idx="238">
                  <c:v>1.905298569838498E-2</c:v>
                </c:pt>
                <c:pt idx="239">
                  <c:v>1.8987460676622984E-2</c:v>
                </c:pt>
                <c:pt idx="240">
                  <c:v>1.8937079899835244E-2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'EURYC-ForwardRates'!$E$21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'EURYC-ForwardRates'!$B$22:$B$300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45287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  <c:pt idx="98">
                  <c:v>46226</c:v>
                </c:pt>
                <c:pt idx="99">
                  <c:v>46258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46412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46531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46685</c:v>
                </c:pt>
                <c:pt idx="114">
                  <c:v>46714</c:v>
                </c:pt>
                <c:pt idx="115">
                  <c:v>46744</c:v>
                </c:pt>
                <c:pt idx="116">
                  <c:v>46776</c:v>
                </c:pt>
                <c:pt idx="117">
                  <c:v>46806</c:v>
                </c:pt>
                <c:pt idx="118">
                  <c:v>46835</c:v>
                </c:pt>
                <c:pt idx="119">
                  <c:v>46867</c:v>
                </c:pt>
                <c:pt idx="120">
                  <c:v>46896</c:v>
                </c:pt>
                <c:pt idx="121">
                  <c:v>46927</c:v>
                </c:pt>
                <c:pt idx="122">
                  <c:v>46958</c:v>
                </c:pt>
                <c:pt idx="123">
                  <c:v>46988</c:v>
                </c:pt>
                <c:pt idx="124">
                  <c:v>47021</c:v>
                </c:pt>
                <c:pt idx="125">
                  <c:v>47049</c:v>
                </c:pt>
                <c:pt idx="126">
                  <c:v>47080</c:v>
                </c:pt>
                <c:pt idx="127">
                  <c:v>47114</c:v>
                </c:pt>
                <c:pt idx="128">
                  <c:v>47141</c:v>
                </c:pt>
                <c:pt idx="129">
                  <c:v>47172</c:v>
                </c:pt>
                <c:pt idx="130">
                  <c:v>47200</c:v>
                </c:pt>
                <c:pt idx="131">
                  <c:v>47231</c:v>
                </c:pt>
                <c:pt idx="132">
                  <c:v>47261</c:v>
                </c:pt>
                <c:pt idx="133">
                  <c:v>47294</c:v>
                </c:pt>
                <c:pt idx="134">
                  <c:v>47322</c:v>
                </c:pt>
                <c:pt idx="135">
                  <c:v>47353</c:v>
                </c:pt>
                <c:pt idx="136">
                  <c:v>47385</c:v>
                </c:pt>
                <c:pt idx="137">
                  <c:v>47414</c:v>
                </c:pt>
                <c:pt idx="138">
                  <c:v>47445</c:v>
                </c:pt>
                <c:pt idx="139">
                  <c:v>47476</c:v>
                </c:pt>
                <c:pt idx="140">
                  <c:v>47506</c:v>
                </c:pt>
                <c:pt idx="141">
                  <c:v>47539</c:v>
                </c:pt>
                <c:pt idx="142">
                  <c:v>47567</c:v>
                </c:pt>
                <c:pt idx="143">
                  <c:v>47596</c:v>
                </c:pt>
                <c:pt idx="144">
                  <c:v>47626</c:v>
                </c:pt>
                <c:pt idx="145">
                  <c:v>47658</c:v>
                </c:pt>
                <c:pt idx="146">
                  <c:v>47687</c:v>
                </c:pt>
                <c:pt idx="147">
                  <c:v>47718</c:v>
                </c:pt>
                <c:pt idx="148">
                  <c:v>47749</c:v>
                </c:pt>
                <c:pt idx="149">
                  <c:v>47779</c:v>
                </c:pt>
                <c:pt idx="150">
                  <c:v>47812</c:v>
                </c:pt>
                <c:pt idx="151">
                  <c:v>47840</c:v>
                </c:pt>
                <c:pt idx="152">
                  <c:v>47871</c:v>
                </c:pt>
                <c:pt idx="153">
                  <c:v>47903</c:v>
                </c:pt>
                <c:pt idx="154">
                  <c:v>47931</c:v>
                </c:pt>
                <c:pt idx="155">
                  <c:v>47961</c:v>
                </c:pt>
                <c:pt idx="156">
                  <c:v>47991</c:v>
                </c:pt>
                <c:pt idx="157">
                  <c:v>48022</c:v>
                </c:pt>
                <c:pt idx="158">
                  <c:v>48052</c:v>
                </c:pt>
                <c:pt idx="159">
                  <c:v>48085</c:v>
                </c:pt>
                <c:pt idx="160">
                  <c:v>48114</c:v>
                </c:pt>
                <c:pt idx="161">
                  <c:v>48144</c:v>
                </c:pt>
                <c:pt idx="162">
                  <c:v>48176</c:v>
                </c:pt>
                <c:pt idx="163">
                  <c:v>48205</c:v>
                </c:pt>
                <c:pt idx="164">
                  <c:v>48236</c:v>
                </c:pt>
                <c:pt idx="165">
                  <c:v>48267</c:v>
                </c:pt>
                <c:pt idx="166">
                  <c:v>48296</c:v>
                </c:pt>
                <c:pt idx="167">
                  <c:v>48327</c:v>
                </c:pt>
                <c:pt idx="168">
                  <c:v>48358</c:v>
                </c:pt>
                <c:pt idx="169">
                  <c:v>48388</c:v>
                </c:pt>
                <c:pt idx="170">
                  <c:v>48418</c:v>
                </c:pt>
                <c:pt idx="171">
                  <c:v>48449</c:v>
                </c:pt>
                <c:pt idx="172">
                  <c:v>48480</c:v>
                </c:pt>
                <c:pt idx="173">
                  <c:v>48512</c:v>
                </c:pt>
                <c:pt idx="174">
                  <c:v>48541</c:v>
                </c:pt>
                <c:pt idx="175">
                  <c:v>48571</c:v>
                </c:pt>
                <c:pt idx="176">
                  <c:v>48603</c:v>
                </c:pt>
                <c:pt idx="177">
                  <c:v>48633</c:v>
                </c:pt>
                <c:pt idx="178">
                  <c:v>48661</c:v>
                </c:pt>
                <c:pt idx="179">
                  <c:v>48694</c:v>
                </c:pt>
                <c:pt idx="180">
                  <c:v>48722</c:v>
                </c:pt>
                <c:pt idx="181">
                  <c:v>48753</c:v>
                </c:pt>
                <c:pt idx="182">
                  <c:v>48785</c:v>
                </c:pt>
                <c:pt idx="183">
                  <c:v>48814</c:v>
                </c:pt>
                <c:pt idx="184">
                  <c:v>48845</c:v>
                </c:pt>
                <c:pt idx="185">
                  <c:v>48876</c:v>
                </c:pt>
                <c:pt idx="186">
                  <c:v>48906</c:v>
                </c:pt>
                <c:pt idx="187">
                  <c:v>48936</c:v>
                </c:pt>
                <c:pt idx="188">
                  <c:v>48967</c:v>
                </c:pt>
                <c:pt idx="189">
                  <c:v>48998</c:v>
                </c:pt>
                <c:pt idx="190">
                  <c:v>49026</c:v>
                </c:pt>
                <c:pt idx="191">
                  <c:v>49058</c:v>
                </c:pt>
                <c:pt idx="192">
                  <c:v>49087</c:v>
                </c:pt>
                <c:pt idx="193">
                  <c:v>49118</c:v>
                </c:pt>
                <c:pt idx="194">
                  <c:v>49149</c:v>
                </c:pt>
                <c:pt idx="195">
                  <c:v>49179</c:v>
                </c:pt>
                <c:pt idx="196">
                  <c:v>49212</c:v>
                </c:pt>
                <c:pt idx="197">
                  <c:v>49240</c:v>
                </c:pt>
                <c:pt idx="198">
                  <c:v>49271</c:v>
                </c:pt>
                <c:pt idx="199">
                  <c:v>49305</c:v>
                </c:pt>
                <c:pt idx="200">
                  <c:v>49332</c:v>
                </c:pt>
                <c:pt idx="201">
                  <c:v>49363</c:v>
                </c:pt>
                <c:pt idx="202">
                  <c:v>49395</c:v>
                </c:pt>
                <c:pt idx="203">
                  <c:v>49422</c:v>
                </c:pt>
                <c:pt idx="204">
                  <c:v>49452</c:v>
                </c:pt>
                <c:pt idx="205">
                  <c:v>49485</c:v>
                </c:pt>
                <c:pt idx="206">
                  <c:v>49513</c:v>
                </c:pt>
                <c:pt idx="207">
                  <c:v>49544</c:v>
                </c:pt>
                <c:pt idx="208">
                  <c:v>49576</c:v>
                </c:pt>
                <c:pt idx="209">
                  <c:v>49605</c:v>
                </c:pt>
                <c:pt idx="210">
                  <c:v>49636</c:v>
                </c:pt>
                <c:pt idx="211">
                  <c:v>49667</c:v>
                </c:pt>
                <c:pt idx="212">
                  <c:v>49697</c:v>
                </c:pt>
                <c:pt idx="213">
                  <c:v>49730</c:v>
                </c:pt>
                <c:pt idx="214">
                  <c:v>49758</c:v>
                </c:pt>
                <c:pt idx="215">
                  <c:v>49788</c:v>
                </c:pt>
                <c:pt idx="216">
                  <c:v>49818</c:v>
                </c:pt>
                <c:pt idx="217">
                  <c:v>49849</c:v>
                </c:pt>
                <c:pt idx="218">
                  <c:v>49879</c:v>
                </c:pt>
                <c:pt idx="219">
                  <c:v>49912</c:v>
                </c:pt>
                <c:pt idx="220">
                  <c:v>49941</c:v>
                </c:pt>
                <c:pt idx="221">
                  <c:v>49971</c:v>
                </c:pt>
                <c:pt idx="222">
                  <c:v>50003</c:v>
                </c:pt>
                <c:pt idx="223">
                  <c:v>50032</c:v>
                </c:pt>
                <c:pt idx="224">
                  <c:v>50063</c:v>
                </c:pt>
                <c:pt idx="225">
                  <c:v>50094</c:v>
                </c:pt>
                <c:pt idx="226">
                  <c:v>50122</c:v>
                </c:pt>
                <c:pt idx="227">
                  <c:v>50153</c:v>
                </c:pt>
                <c:pt idx="228">
                  <c:v>50185</c:v>
                </c:pt>
                <c:pt idx="229">
                  <c:v>50214</c:v>
                </c:pt>
                <c:pt idx="230">
                  <c:v>50244</c:v>
                </c:pt>
                <c:pt idx="231">
                  <c:v>50276</c:v>
                </c:pt>
                <c:pt idx="232">
                  <c:v>50306</c:v>
                </c:pt>
                <c:pt idx="233">
                  <c:v>50336</c:v>
                </c:pt>
                <c:pt idx="234">
                  <c:v>50367</c:v>
                </c:pt>
                <c:pt idx="235">
                  <c:v>50397</c:v>
                </c:pt>
                <c:pt idx="236">
                  <c:v>50430</c:v>
                </c:pt>
                <c:pt idx="237">
                  <c:v>50459</c:v>
                </c:pt>
                <c:pt idx="238">
                  <c:v>50487</c:v>
                </c:pt>
                <c:pt idx="239">
                  <c:v>50522</c:v>
                </c:pt>
                <c:pt idx="240">
                  <c:v>50549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'EURYC-ForwardRates'!$E$22:$E$300</c:f>
              <c:numCache>
                <c:formatCode>0.00000%</c:formatCode>
                <c:ptCount val="279"/>
                <c:pt idx="0">
                  <c:v>1.6645161290322516E-4</c:v>
                </c:pt>
                <c:pt idx="1">
                  <c:v>-2.5800000000000003E-3</c:v>
                </c:pt>
                <c:pt idx="2">
                  <c:v>-2.5053333333333334E-3</c:v>
                </c:pt>
                <c:pt idx="3">
                  <c:v>-2.4384848484848482E-3</c:v>
                </c:pt>
                <c:pt idx="4">
                  <c:v>-2.3431034482758622E-3</c:v>
                </c:pt>
                <c:pt idx="5">
                  <c:v>-2.2653333333333332E-3</c:v>
                </c:pt>
                <c:pt idx="6">
                  <c:v>-2.1784375000000003E-3</c:v>
                </c:pt>
                <c:pt idx="7">
                  <c:v>-2.0887096774193548E-3</c:v>
                </c:pt>
                <c:pt idx="8">
                  <c:v>-1.9589655172413791E-3</c:v>
                </c:pt>
                <c:pt idx="9">
                  <c:v>-1.81E-3</c:v>
                </c:pt>
                <c:pt idx="10">
                  <c:v>-1.64E-3</c:v>
                </c:pt>
                <c:pt idx="11">
                  <c:v>-1.4435483870967741E-3</c:v>
                </c:pt>
                <c:pt idx="12">
                  <c:v>-1.5593383231238911E-3</c:v>
                </c:pt>
                <c:pt idx="13">
                  <c:v>-1.6585441541544885E-3</c:v>
                </c:pt>
                <c:pt idx="14">
                  <c:v>-1.7421562578719297E-3</c:v>
                </c:pt>
                <c:pt idx="15">
                  <c:v>-1.8315347135698839E-3</c:v>
                </c:pt>
                <c:pt idx="16">
                  <c:v>-1.920913169267838E-3</c:v>
                </c:pt>
                <c:pt idx="17">
                  <c:v>-2.0074084489755356E-3</c:v>
                </c:pt>
                <c:pt idx="18">
                  <c:v>-1.790218072099499E-3</c:v>
                </c:pt>
                <c:pt idx="19">
                  <c:v>-1.4431124802322883E-3</c:v>
                </c:pt>
                <c:pt idx="20">
                  <c:v>-8.8675893531128857E-4</c:v>
                </c:pt>
                <c:pt idx="21">
                  <c:v>-1.7774954117247673E-4</c:v>
                </c:pt>
                <c:pt idx="22">
                  <c:v>5.0940520746441933E-4</c:v>
                </c:pt>
                <c:pt idx="23">
                  <c:v>1.2930436116816331E-3</c:v>
                </c:pt>
                <c:pt idx="24">
                  <c:v>2.0722291795965725E-3</c:v>
                </c:pt>
                <c:pt idx="25">
                  <c:v>2.7118182715202489E-3</c:v>
                </c:pt>
                <c:pt idx="26">
                  <c:v>3.3031891875042975E-3</c:v>
                </c:pt>
                <c:pt idx="27">
                  <c:v>3.8623748142398804E-3</c:v>
                </c:pt>
                <c:pt idx="28">
                  <c:v>4.3262624875154984E-3</c:v>
                </c:pt>
                <c:pt idx="29">
                  <c:v>4.7383146969280166E-3</c:v>
                </c:pt>
                <c:pt idx="30">
                  <c:v>5.1164695917762818E-3</c:v>
                </c:pt>
                <c:pt idx="31">
                  <c:v>5.4429136502509726E-3</c:v>
                </c:pt>
                <c:pt idx="32">
                  <c:v>5.7653539728135814E-3</c:v>
                </c:pt>
                <c:pt idx="33">
                  <c:v>6.0229479005323716E-3</c:v>
                </c:pt>
                <c:pt idx="34">
                  <c:v>6.2542258435035851E-3</c:v>
                </c:pt>
                <c:pt idx="35">
                  <c:v>6.4965924089627957E-3</c:v>
                </c:pt>
                <c:pt idx="36">
                  <c:v>6.7313289005137243E-3</c:v>
                </c:pt>
                <c:pt idx="37">
                  <c:v>6.9570203466829293E-3</c:v>
                </c:pt>
                <c:pt idx="38">
                  <c:v>7.1833943094145687E-3</c:v>
                </c:pt>
                <c:pt idx="39">
                  <c:v>7.4192157899798349E-3</c:v>
                </c:pt>
                <c:pt idx="40">
                  <c:v>7.6581874814601724E-3</c:v>
                </c:pt>
                <c:pt idx="41">
                  <c:v>7.909476826202546E-3</c:v>
                </c:pt>
                <c:pt idx="42">
                  <c:v>8.142372415724972E-3</c:v>
                </c:pt>
                <c:pt idx="43">
                  <c:v>8.3891317725960143E-3</c:v>
                </c:pt>
                <c:pt idx="44">
                  <c:v>8.6571724813849886E-3</c:v>
                </c:pt>
                <c:pt idx="45">
                  <c:v>8.9107103742496405E-3</c:v>
                </c:pt>
                <c:pt idx="46">
                  <c:v>9.1473632349088427E-3</c:v>
                </c:pt>
                <c:pt idx="47">
                  <c:v>9.4238573047570676E-3</c:v>
                </c:pt>
                <c:pt idx="48">
                  <c:v>9.6543817710506106E-3</c:v>
                </c:pt>
                <c:pt idx="49">
                  <c:v>9.9034469906104528E-3</c:v>
                </c:pt>
                <c:pt idx="50">
                  <c:v>1.0154082183070795E-2</c:v>
                </c:pt>
                <c:pt idx="51">
                  <c:v>1.0376371705391655E-2</c:v>
                </c:pt>
                <c:pt idx="52">
                  <c:v>1.0609759765813792E-2</c:v>
                </c:pt>
                <c:pt idx="53">
                  <c:v>1.0839660406446593E-2</c:v>
                </c:pt>
                <c:pt idx="54">
                  <c:v>1.105967670453821E-2</c:v>
                </c:pt>
                <c:pt idx="55">
                  <c:v>1.127786102621741E-2</c:v>
                </c:pt>
                <c:pt idx="56">
                  <c:v>1.1500800472592708E-2</c:v>
                </c:pt>
                <c:pt idx="57">
                  <c:v>1.1720195690480641E-2</c:v>
                </c:pt>
                <c:pt idx="58">
                  <c:v>1.1914484248303561E-2</c:v>
                </c:pt>
                <c:pt idx="59">
                  <c:v>1.213105120591779E-2</c:v>
                </c:pt>
                <c:pt idx="60">
                  <c:v>1.2321391308754717E-2</c:v>
                </c:pt>
                <c:pt idx="61">
                  <c:v>1.2517960442504333E-2</c:v>
                </c:pt>
                <c:pt idx="62">
                  <c:v>1.2708081628174977E-2</c:v>
                </c:pt>
                <c:pt idx="63">
                  <c:v>1.2886953642228915E-2</c:v>
                </c:pt>
                <c:pt idx="64">
                  <c:v>1.3079088135308375E-2</c:v>
                </c:pt>
                <c:pt idx="65">
                  <c:v>1.3239256479475355E-2</c:v>
                </c:pt>
                <c:pt idx="66">
                  <c:v>1.3414551213213341E-2</c:v>
                </c:pt>
                <c:pt idx="67">
                  <c:v>1.360544106466337E-2</c:v>
                </c:pt>
                <c:pt idx="68">
                  <c:v>1.3755891015139828E-2</c:v>
                </c:pt>
                <c:pt idx="69">
                  <c:v>1.3927730529555853E-2</c:v>
                </c:pt>
                <c:pt idx="70">
                  <c:v>1.4098711785612205E-2</c:v>
                </c:pt>
                <c:pt idx="71">
                  <c:v>1.4257910917530099E-2</c:v>
                </c:pt>
                <c:pt idx="72">
                  <c:v>1.4421861718768227E-2</c:v>
                </c:pt>
                <c:pt idx="73">
                  <c:v>1.4595914033870016E-2</c:v>
                </c:pt>
                <c:pt idx="74">
                  <c:v>1.4752762267149543E-2</c:v>
                </c:pt>
                <c:pt idx="75">
                  <c:v>1.4919282490941385E-2</c:v>
                </c:pt>
                <c:pt idx="76">
                  <c:v>1.5084401783174951E-2</c:v>
                </c:pt>
                <c:pt idx="77">
                  <c:v>1.5242651281868544E-2</c:v>
                </c:pt>
                <c:pt idx="78">
                  <c:v>1.5414729197163793E-2</c:v>
                </c:pt>
                <c:pt idx="79">
                  <c:v>1.5558882538012455E-2</c:v>
                </c:pt>
                <c:pt idx="80">
                  <c:v>1.5716490768694226E-2</c:v>
                </c:pt>
                <c:pt idx="81">
                  <c:v>1.5876355985729458E-2</c:v>
                </c:pt>
                <c:pt idx="82">
                  <c:v>1.6013463863185549E-2</c:v>
                </c:pt>
                <c:pt idx="83">
                  <c:v>1.6157162271328754E-2</c:v>
                </c:pt>
                <c:pt idx="84">
                  <c:v>1.6297213933553188E-2</c:v>
                </c:pt>
                <c:pt idx="85">
                  <c:v>1.6437835255608317E-2</c:v>
                </c:pt>
                <c:pt idx="86">
                  <c:v>1.6570166425490324E-2</c:v>
                </c:pt>
                <c:pt idx="87">
                  <c:v>1.6711896544017005E-2</c:v>
                </c:pt>
                <c:pt idx="88">
                  <c:v>1.6833495900636715E-2</c:v>
                </c:pt>
                <c:pt idx="89">
                  <c:v>1.6956741852510063E-2</c:v>
                </c:pt>
                <c:pt idx="90">
                  <c:v>1.7085747761916254E-2</c:v>
                </c:pt>
                <c:pt idx="91">
                  <c:v>1.7200741171353558E-2</c:v>
                </c:pt>
                <c:pt idx="92">
                  <c:v>1.7321509413351328E-2</c:v>
                </c:pt>
                <c:pt idx="93">
                  <c:v>1.7439776170581782E-2</c:v>
                </c:pt>
                <c:pt idx="94">
                  <c:v>1.7544214856620281E-2</c:v>
                </c:pt>
                <c:pt idx="95">
                  <c:v>1.7656947423111882E-2</c:v>
                </c:pt>
                <c:pt idx="96">
                  <c:v>1.7769837177358444E-2</c:v>
                </c:pt>
                <c:pt idx="97">
                  <c:v>1.7868940743628887E-2</c:v>
                </c:pt>
                <c:pt idx="98">
                  <c:v>1.7968571116500406E-2</c:v>
                </c:pt>
                <c:pt idx="99">
                  <c:v>1.807209904059736E-2</c:v>
                </c:pt>
                <c:pt idx="100">
                  <c:v>1.8167053222041176E-2</c:v>
                </c:pt>
                <c:pt idx="101">
                  <c:v>1.8260426547907348E-2</c:v>
                </c:pt>
                <c:pt idx="102">
                  <c:v>1.8355723875782021E-2</c:v>
                </c:pt>
                <c:pt idx="103">
                  <c:v>1.8447137208634251E-2</c:v>
                </c:pt>
                <c:pt idx="104">
                  <c:v>1.8546477907222244E-2</c:v>
                </c:pt>
                <c:pt idx="105">
                  <c:v>1.8632300770415614E-2</c:v>
                </c:pt>
                <c:pt idx="106">
                  <c:v>1.8713483049381384E-2</c:v>
                </c:pt>
                <c:pt idx="107">
                  <c:v>1.8801021641942701E-2</c:v>
                </c:pt>
                <c:pt idx="108">
                  <c:v>1.8885653168589887E-2</c:v>
                </c:pt>
                <c:pt idx="109">
                  <c:v>1.8964540257258283E-2</c:v>
                </c:pt>
                <c:pt idx="110">
                  <c:v>1.9041061051517622E-2</c:v>
                </c:pt>
                <c:pt idx="111">
                  <c:v>1.911852786414929E-2</c:v>
                </c:pt>
                <c:pt idx="112">
                  <c:v>1.9195269242662388E-2</c:v>
                </c:pt>
                <c:pt idx="113">
                  <c:v>1.9274695719612375E-2</c:v>
                </c:pt>
                <c:pt idx="114">
                  <c:v>1.93476933190748E-2</c:v>
                </c:pt>
                <c:pt idx="115">
                  <c:v>1.9424848855956658E-2</c:v>
                </c:pt>
                <c:pt idx="116">
                  <c:v>1.9508395478166664E-2</c:v>
                </c:pt>
                <c:pt idx="117">
                  <c:v>1.9587298002962911E-2</c:v>
                </c:pt>
                <c:pt idx="118">
                  <c:v>1.9663520390985307E-2</c:v>
                </c:pt>
                <c:pt idx="119">
                  <c:v>1.9746851659037376E-2</c:v>
                </c:pt>
                <c:pt idx="120">
                  <c:v>1.9821022678608018E-2</c:v>
                </c:pt>
                <c:pt idx="121">
                  <c:v>1.9898233970018192E-2</c:v>
                </c:pt>
                <c:pt idx="122">
                  <c:v>1.997279713428415E-2</c:v>
                </c:pt>
                <c:pt idx="123">
                  <c:v>2.00419939917269E-2</c:v>
                </c:pt>
                <c:pt idx="124">
                  <c:v>2.0114236251267723E-2</c:v>
                </c:pt>
                <c:pt idx="125">
                  <c:v>2.017194390918357E-2</c:v>
                </c:pt>
                <c:pt idx="126">
                  <c:v>2.0231552061196336E-2</c:v>
                </c:pt>
                <c:pt idx="127">
                  <c:v>2.0291400176698365E-2</c:v>
                </c:pt>
                <c:pt idx="128">
                  <c:v>2.0335298826327144E-2</c:v>
                </c:pt>
                <c:pt idx="129">
                  <c:v>2.0382323871084566E-2</c:v>
                </c:pt>
                <c:pt idx="130">
                  <c:v>2.0422271094551608E-2</c:v>
                </c:pt>
                <c:pt idx="131">
                  <c:v>2.0464390340213332E-2</c:v>
                </c:pt>
                <c:pt idx="132">
                  <c:v>2.0503724143989016E-2</c:v>
                </c:pt>
                <c:pt idx="133">
                  <c:v>2.0546097057277796E-2</c:v>
                </c:pt>
                <c:pt idx="134">
                  <c:v>2.0581576834424662E-2</c:v>
                </c:pt>
                <c:pt idx="135">
                  <c:v>2.0620535661622533E-2</c:v>
                </c:pt>
                <c:pt idx="136">
                  <c:v>2.0660596661354717E-2</c:v>
                </c:pt>
                <c:pt idx="137">
                  <c:v>2.0696944404588424E-2</c:v>
                </c:pt>
                <c:pt idx="138">
                  <c:v>2.0736030785358985E-2</c:v>
                </c:pt>
                <c:pt idx="139">
                  <c:v>2.0775470110490909E-2</c:v>
                </c:pt>
                <c:pt idx="140">
                  <c:v>2.0813691534112749E-2</c:v>
                </c:pt>
                <c:pt idx="141">
                  <c:v>2.0855315762087278E-2</c:v>
                </c:pt>
                <c:pt idx="142">
                  <c:v>2.0889906092505937E-2</c:v>
                </c:pt>
                <c:pt idx="143">
                  <c:v>2.0924661715672855E-2</c:v>
                </c:pt>
                <c:pt idx="144">
                  <c:v>2.0959090842884671E-2</c:v>
                </c:pt>
                <c:pt idx="145">
                  <c:v>2.0993749831604756E-2</c:v>
                </c:pt>
                <c:pt idx="146">
                  <c:v>2.1023420340751858E-2</c:v>
                </c:pt>
                <c:pt idx="147">
                  <c:v>2.1053576384684382E-2</c:v>
                </c:pt>
                <c:pt idx="148">
                  <c:v>2.1082393830436946E-2</c:v>
                </c:pt>
                <c:pt idx="149">
                  <c:v>2.1109271036420244E-2</c:v>
                </c:pt>
                <c:pt idx="150">
                  <c:v>2.1137994105206493E-2</c:v>
                </c:pt>
                <c:pt idx="151">
                  <c:v>2.1161800562645536E-2</c:v>
                </c:pt>
                <c:pt idx="152">
                  <c:v>2.1187096393194035E-2</c:v>
                </c:pt>
                <c:pt idx="153">
                  <c:v>2.1211351368422227E-2</c:v>
                </c:pt>
                <c:pt idx="154">
                  <c:v>2.1230454580117474E-2</c:v>
                </c:pt>
                <c:pt idx="155">
                  <c:v>2.1248140257196724E-2</c:v>
                </c:pt>
                <c:pt idx="156">
                  <c:v>2.1262354763318943E-2</c:v>
                </c:pt>
                <c:pt idx="157">
                  <c:v>2.1272930900227215E-2</c:v>
                </c:pt>
                <c:pt idx="158">
                  <c:v>2.1279627592858175E-2</c:v>
                </c:pt>
                <c:pt idx="159">
                  <c:v>2.1283834740036027E-2</c:v>
                </c:pt>
                <c:pt idx="160">
                  <c:v>2.1285528284490391E-2</c:v>
                </c:pt>
                <c:pt idx="161">
                  <c:v>2.1286025004348699E-2</c:v>
                </c:pt>
                <c:pt idx="162">
                  <c:v>2.1285943051466569E-2</c:v>
                </c:pt>
                <c:pt idx="163">
                  <c:v>2.1285950356726945E-2</c:v>
                </c:pt>
                <c:pt idx="164">
                  <c:v>2.1286285476767367E-2</c:v>
                </c:pt>
                <c:pt idx="165">
                  <c:v>2.1287074466530401E-2</c:v>
                </c:pt>
                <c:pt idx="166">
                  <c:v>2.1288328902514059E-2</c:v>
                </c:pt>
                <c:pt idx="167">
                  <c:v>2.1290334439692964E-2</c:v>
                </c:pt>
                <c:pt idx="168">
                  <c:v>2.1293143101818728E-2</c:v>
                </c:pt>
                <c:pt idx="169">
                  <c:v>2.129661995130188E-2</c:v>
                </c:pt>
                <c:pt idx="170">
                  <c:v>2.1300310957055889E-2</c:v>
                </c:pt>
                <c:pt idx="171">
                  <c:v>2.1303632463887411E-2</c:v>
                </c:pt>
                <c:pt idx="172">
                  <c:v>2.1305716066647738E-2</c:v>
                </c:pt>
                <c:pt idx="173">
                  <c:v>2.1305778266966693E-2</c:v>
                </c:pt>
                <c:pt idx="174">
                  <c:v>2.130332331232487E-2</c:v>
                </c:pt>
                <c:pt idx="175">
                  <c:v>2.1297745474789454E-2</c:v>
                </c:pt>
                <c:pt idx="176">
                  <c:v>2.1288587594009811E-2</c:v>
                </c:pt>
                <c:pt idx="177">
                  <c:v>2.1277422336148596E-2</c:v>
                </c:pt>
                <c:pt idx="178">
                  <c:v>2.1265119712664468E-2</c:v>
                </c:pt>
                <c:pt idx="179">
                  <c:v>2.1248747035444195E-2</c:v>
                </c:pt>
                <c:pt idx="180">
                  <c:v>2.1233646858191249E-2</c:v>
                </c:pt>
                <c:pt idx="181">
                  <c:v>2.1216003726359088E-2</c:v>
                </c:pt>
                <c:pt idx="182">
                  <c:v>2.1196903593514012E-2</c:v>
                </c:pt>
                <c:pt idx="183">
                  <c:v>2.1178868270378279E-2</c:v>
                </c:pt>
                <c:pt idx="184">
                  <c:v>2.1158881948106421E-2</c:v>
                </c:pt>
                <c:pt idx="185">
                  <c:v>2.1138222088231167E-2</c:v>
                </c:pt>
                <c:pt idx="186">
                  <c:v>2.1117642456668487E-2</c:v>
                </c:pt>
                <c:pt idx="187">
                  <c:v>2.1096522200659877E-2</c:v>
                </c:pt>
                <c:pt idx="188">
                  <c:v>2.1074075872934396E-2</c:v>
                </c:pt>
                <c:pt idx="189">
                  <c:v>2.1050913348120023E-2</c:v>
                </c:pt>
                <c:pt idx="190">
                  <c:v>2.1029306189081599E-2</c:v>
                </c:pt>
                <c:pt idx="191">
                  <c:v>2.1003731864557715E-2</c:v>
                </c:pt>
                <c:pt idx="192">
                  <c:v>2.097966920523046E-2</c:v>
                </c:pt>
                <c:pt idx="193">
                  <c:v>2.095296900740971E-2</c:v>
                </c:pt>
                <c:pt idx="194">
                  <c:v>2.0925377145458435E-2</c:v>
                </c:pt>
                <c:pt idx="195">
                  <c:v>2.0897985904057413E-2</c:v>
                </c:pt>
                <c:pt idx="196">
                  <c:v>2.08672574947384E-2</c:v>
                </c:pt>
                <c:pt idx="197">
                  <c:v>2.0840840881568151E-2</c:v>
                </c:pt>
                <c:pt idx="198">
                  <c:v>2.0811384989008374E-2</c:v>
                </c:pt>
                <c:pt idx="199">
                  <c:v>2.0778911831713778E-2</c:v>
                </c:pt>
                <c:pt idx="200">
                  <c:v>2.075267274704784E-2</c:v>
                </c:pt>
                <c:pt idx="201">
                  <c:v>2.0721542457268351E-2</c:v>
                </c:pt>
                <c:pt idx="202">
                  <c:v>2.0687721611726929E-2</c:v>
                </c:pt>
                <c:pt idx="203">
                  <c:v>2.0657409702784093E-2</c:v>
                </c:pt>
                <c:pt idx="204">
                  <c:v>2.0621353517592776E-2</c:v>
                </c:pt>
                <c:pt idx="205">
                  <c:v>2.0578426156134717E-2</c:v>
                </c:pt>
                <c:pt idx="206">
                  <c:v>2.0539691890004468E-2</c:v>
                </c:pt>
                <c:pt idx="207">
                  <c:v>2.0494952109299039E-2</c:v>
                </c:pt>
                <c:pt idx="208">
                  <c:v>2.0447399309582739E-2</c:v>
                </c:pt>
                <c:pt idx="209">
                  <c:v>2.0403701699633094E-2</c:v>
                </c:pt>
                <c:pt idx="210">
                  <c:v>2.0356986468196329E-2</c:v>
                </c:pt>
                <c:pt idx="211">
                  <c:v>2.0310853859011557E-2</c:v>
                </c:pt>
                <c:pt idx="212">
                  <c:v>2.0267134009024662E-2</c:v>
                </c:pt>
                <c:pt idx="213">
                  <c:v>2.0220225036079228E-2</c:v>
                </c:pt>
                <c:pt idx="214">
                  <c:v>2.0181536400019018E-2</c:v>
                </c:pt>
                <c:pt idx="215">
                  <c:v>2.0141387811532425E-2</c:v>
                </c:pt>
                <c:pt idx="216">
                  <c:v>2.010275751190559E-2</c:v>
                </c:pt>
                <c:pt idx="217">
                  <c:v>2.0064496337581349E-2</c:v>
                </c:pt>
                <c:pt idx="218">
                  <c:v>2.0028520716993257E-2</c:v>
                </c:pt>
                <c:pt idx="219">
                  <c:v>1.9989258987595928E-2</c:v>
                </c:pt>
                <c:pt idx="220">
                  <c:v>1.9954278136865605E-2</c:v>
                </c:pt>
                <c:pt idx="221">
                  <c:v>1.991688454136771E-2</c:v>
                </c:pt>
                <c:pt idx="222">
                  <c:v>1.9874829823756258E-2</c:v>
                </c:pt>
                <c:pt idx="223">
                  <c:v>1.9834206637234297E-2</c:v>
                </c:pt>
                <c:pt idx="224">
                  <c:v>1.9788205368423968E-2</c:v>
                </c:pt>
                <c:pt idx="225">
                  <c:v>1.9739999383266225E-2</c:v>
                </c:pt>
                <c:pt idx="226">
                  <c:v>1.9694934711992244E-2</c:v>
                </c:pt>
                <c:pt idx="227">
                  <c:v>1.9643735566074395E-2</c:v>
                </c:pt>
                <c:pt idx="228">
                  <c:v>1.9589869716811422E-2</c:v>
                </c:pt>
                <c:pt idx="229">
                  <c:v>1.9540474911975032E-2</c:v>
                </c:pt>
                <c:pt idx="230">
                  <c:v>1.9488821623383702E-2</c:v>
                </c:pt>
                <c:pt idx="231">
                  <c:v>1.9433040909509428E-2</c:v>
                </c:pt>
                <c:pt idx="232">
                  <c:v>1.9380047040896561E-2</c:v>
                </c:pt>
                <c:pt idx="233">
                  <c:v>1.9326319848368512E-2</c:v>
                </c:pt>
                <c:pt idx="234">
                  <c:v>1.9269972705705424E-2</c:v>
                </c:pt>
                <c:pt idx="235">
                  <c:v>1.921462565505147E-2</c:v>
                </c:pt>
                <c:pt idx="236">
                  <c:v>1.9153043284760463E-2</c:v>
                </c:pt>
                <c:pt idx="237">
                  <c:v>1.9098575830849871E-2</c:v>
                </c:pt>
                <c:pt idx="238">
                  <c:v>1.9045898806509001E-2</c:v>
                </c:pt>
                <c:pt idx="239">
                  <c:v>1.8980245621748382E-2</c:v>
                </c:pt>
                <c:pt idx="240">
                  <c:v>1.8929978928936352E-2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988544"/>
        <c:axId val="949014912"/>
      </c:lineChart>
      <c:dateAx>
        <c:axId val="9489885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920000"/>
          <a:lstStyle/>
          <a:p>
            <a:pPr>
              <a:defRPr/>
            </a:pPr>
            <a:endParaRPr lang="en-US"/>
          </a:p>
        </c:txPr>
        <c:crossAx val="949014912"/>
        <c:crosses val="autoZero"/>
        <c:auto val="1"/>
        <c:lblOffset val="100"/>
        <c:baseTimeUnit val="months"/>
      </c:dateAx>
      <c:valAx>
        <c:axId val="9490149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489885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0433305411291673"/>
          <c:y val="0.54129336843988007"/>
          <c:w val="0.12892254425643604"/>
          <c:h val="0.1988017187233529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EUR</a:t>
            </a:r>
            <a:r>
              <a:rPr lang="en-GB" baseline="0"/>
              <a:t> Discount Factors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'EURYC-DiscountFactors'!$C$21</c:f>
              <c:strCache>
                <c:ptCount val="1"/>
                <c:pt idx="0">
                  <c:v>EURDF</c:v>
                </c:pt>
              </c:strCache>
            </c:strRef>
          </c:tx>
          <c:marker>
            <c:symbol val="none"/>
          </c:marker>
          <c:cat>
            <c:numRef>
              <c:f>'EURYC-DiscountFactors'!$B$22:$B$300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43274</c:v>
                </c:pt>
                <c:pt idx="2">
                  <c:v>43304</c:v>
                </c:pt>
                <c:pt idx="3">
                  <c:v>43335</c:v>
                </c:pt>
                <c:pt idx="4">
                  <c:v>43366</c:v>
                </c:pt>
                <c:pt idx="5">
                  <c:v>43396</c:v>
                </c:pt>
                <c:pt idx="6">
                  <c:v>43427</c:v>
                </c:pt>
                <c:pt idx="7">
                  <c:v>43457</c:v>
                </c:pt>
                <c:pt idx="8">
                  <c:v>43488</c:v>
                </c:pt>
                <c:pt idx="9">
                  <c:v>43519</c:v>
                </c:pt>
                <c:pt idx="10">
                  <c:v>43547</c:v>
                </c:pt>
                <c:pt idx="11">
                  <c:v>43578</c:v>
                </c:pt>
                <c:pt idx="12">
                  <c:v>43608</c:v>
                </c:pt>
                <c:pt idx="13">
                  <c:v>43639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43792</c:v>
                </c:pt>
                <c:pt idx="19">
                  <c:v>43822</c:v>
                </c:pt>
                <c:pt idx="20">
                  <c:v>43853</c:v>
                </c:pt>
                <c:pt idx="21">
                  <c:v>43884</c:v>
                </c:pt>
                <c:pt idx="22">
                  <c:v>43913</c:v>
                </c:pt>
                <c:pt idx="23">
                  <c:v>43944</c:v>
                </c:pt>
                <c:pt idx="24">
                  <c:v>43974</c:v>
                </c:pt>
                <c:pt idx="25">
                  <c:v>44005</c:v>
                </c:pt>
                <c:pt idx="26">
                  <c:v>44035</c:v>
                </c:pt>
                <c:pt idx="27">
                  <c:v>44066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44219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44339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44492</c:v>
                </c:pt>
                <c:pt idx="42">
                  <c:v>44523</c:v>
                </c:pt>
                <c:pt idx="43">
                  <c:v>44553</c:v>
                </c:pt>
                <c:pt idx="44">
                  <c:v>44584</c:v>
                </c:pt>
                <c:pt idx="45">
                  <c:v>44615</c:v>
                </c:pt>
                <c:pt idx="46">
                  <c:v>44643</c:v>
                </c:pt>
                <c:pt idx="47">
                  <c:v>44674</c:v>
                </c:pt>
                <c:pt idx="48">
                  <c:v>44704</c:v>
                </c:pt>
                <c:pt idx="49">
                  <c:v>44735</c:v>
                </c:pt>
                <c:pt idx="50">
                  <c:v>44765</c:v>
                </c:pt>
                <c:pt idx="51">
                  <c:v>44796</c:v>
                </c:pt>
                <c:pt idx="52">
                  <c:v>44827</c:v>
                </c:pt>
                <c:pt idx="53">
                  <c:v>44857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45039</c:v>
                </c:pt>
                <c:pt idx="60">
                  <c:v>45069</c:v>
                </c:pt>
                <c:pt idx="61">
                  <c:v>45100</c:v>
                </c:pt>
                <c:pt idx="62">
                  <c:v>45130</c:v>
                </c:pt>
                <c:pt idx="63">
                  <c:v>45161</c:v>
                </c:pt>
                <c:pt idx="64">
                  <c:v>45192</c:v>
                </c:pt>
                <c:pt idx="65">
                  <c:v>45222</c:v>
                </c:pt>
                <c:pt idx="66">
                  <c:v>45253</c:v>
                </c:pt>
                <c:pt idx="67">
                  <c:v>45283</c:v>
                </c:pt>
                <c:pt idx="68">
                  <c:v>45314</c:v>
                </c:pt>
                <c:pt idx="69">
                  <c:v>45345</c:v>
                </c:pt>
                <c:pt idx="70">
                  <c:v>45374</c:v>
                </c:pt>
                <c:pt idx="71">
                  <c:v>45405</c:v>
                </c:pt>
                <c:pt idx="72">
                  <c:v>45435</c:v>
                </c:pt>
                <c:pt idx="73">
                  <c:v>45466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45619</c:v>
                </c:pt>
                <c:pt idx="79">
                  <c:v>45649</c:v>
                </c:pt>
                <c:pt idx="80">
                  <c:v>45680</c:v>
                </c:pt>
                <c:pt idx="81">
                  <c:v>45711</c:v>
                </c:pt>
                <c:pt idx="82">
                  <c:v>45739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45892</c:v>
                </c:pt>
                <c:pt idx="88">
                  <c:v>45923</c:v>
                </c:pt>
                <c:pt idx="89">
                  <c:v>45953</c:v>
                </c:pt>
                <c:pt idx="90">
                  <c:v>45984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46165</c:v>
                </c:pt>
                <c:pt idx="97">
                  <c:v>46196</c:v>
                </c:pt>
                <c:pt idx="98">
                  <c:v>46226</c:v>
                </c:pt>
                <c:pt idx="99">
                  <c:v>46257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46410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46530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46683</c:v>
                </c:pt>
                <c:pt idx="114">
                  <c:v>46714</c:v>
                </c:pt>
                <c:pt idx="115">
                  <c:v>46744</c:v>
                </c:pt>
                <c:pt idx="116">
                  <c:v>46775</c:v>
                </c:pt>
                <c:pt idx="117">
                  <c:v>46806</c:v>
                </c:pt>
                <c:pt idx="118">
                  <c:v>46835</c:v>
                </c:pt>
                <c:pt idx="119">
                  <c:v>46866</c:v>
                </c:pt>
                <c:pt idx="120">
                  <c:v>46896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'EURYC-DiscountFactors'!$C$22:$C$300</c:f>
              <c:numCache>
                <c:formatCode>#,##0.000000</c:formatCode>
                <c:ptCount val="279"/>
                <c:pt idx="0">
                  <c:v>1</c:v>
                </c:pt>
                <c:pt idx="1">
                  <c:v>1.0003110790062859</c:v>
                </c:pt>
                <c:pt idx="2">
                  <c:v>1.0006120541236034</c:v>
                </c:pt>
                <c:pt idx="3">
                  <c:v>1.0009225449321184</c:v>
                </c:pt>
                <c:pt idx="4">
                  <c:v>1.001232771154188</c:v>
                </c:pt>
                <c:pt idx="5">
                  <c:v>1.0015323537930514</c:v>
                </c:pt>
                <c:pt idx="6">
                  <c:v>1.0018413769166008</c:v>
                </c:pt>
                <c:pt idx="7">
                  <c:v>1.0021403070205095</c:v>
                </c:pt>
                <c:pt idx="8">
                  <c:v>1.0024492954888533</c:v>
                </c:pt>
                <c:pt idx="9">
                  <c:v>1.0027589431481998</c:v>
                </c:pt>
                <c:pt idx="10">
                  <c:v>1.0030393298445615</c:v>
                </c:pt>
                <c:pt idx="11">
                  <c:v>1.003346459088591</c:v>
                </c:pt>
                <c:pt idx="12">
                  <c:v>1.0036353739126391</c:v>
                </c:pt>
                <c:pt idx="13">
                  <c:v>1.003920401829772</c:v>
                </c:pt>
                <c:pt idx="14">
                  <c:v>1.0041807171885859</c:v>
                </c:pt>
                <c:pt idx="15">
                  <c:v>1.0044319876254428</c:v>
                </c:pt>
                <c:pt idx="16">
                  <c:v>1.0046637270298455</c:v>
                </c:pt>
                <c:pt idx="17">
                  <c:v>1.0048689252210694</c:v>
                </c:pt>
                <c:pt idx="18">
                  <c:v>1.0050611186681493</c:v>
                </c:pt>
                <c:pt idx="19">
                  <c:v>1.0052276060084502</c:v>
                </c:pt>
                <c:pt idx="20">
                  <c:v>1.0053780245876642</c:v>
                </c:pt>
                <c:pt idx="21">
                  <c:v>1.00550530050844</c:v>
                </c:pt>
                <c:pt idx="22">
                  <c:v>1.0056021943884124</c:v>
                </c:pt>
                <c:pt idx="23">
                  <c:v>1.0056805715909063</c:v>
                </c:pt>
                <c:pt idx="24">
                  <c:v>1.005730142454436</c:v>
                </c:pt>
                <c:pt idx="25">
                  <c:v>1.005752804472005</c:v>
                </c:pt>
                <c:pt idx="26">
                  <c:v>1.0057464815128412</c:v>
                </c:pt>
                <c:pt idx="27">
                  <c:v>1.0057103375175784</c:v>
                </c:pt>
                <c:pt idx="28">
                  <c:v>1.0056437410096279</c:v>
                </c:pt>
                <c:pt idx="29">
                  <c:v>1.0055502513279042</c:v>
                </c:pt>
                <c:pt idx="30">
                  <c:v>1.0054236810140194</c:v>
                </c:pt>
                <c:pt idx="31">
                  <c:v>1.0052722923562902</c:v>
                </c:pt>
                <c:pt idx="32">
                  <c:v>1.0050859643699779</c:v>
                </c:pt>
                <c:pt idx="33">
                  <c:v>1.0048698607022029</c:v>
                </c:pt>
                <c:pt idx="34">
                  <c:v>1.0046496283001032</c:v>
                </c:pt>
                <c:pt idx="35">
                  <c:v>1.0043788475296334</c:v>
                </c:pt>
                <c:pt idx="36">
                  <c:v>1.0040906901709428</c:v>
                </c:pt>
                <c:pt idx="37">
                  <c:v>1.0037667981431724</c:v>
                </c:pt>
                <c:pt idx="38">
                  <c:v>1.0034286063367126</c:v>
                </c:pt>
                <c:pt idx="39">
                  <c:v>1.0030540454561478</c:v>
                </c:pt>
                <c:pt idx="40">
                  <c:v>1.0026544857137492</c:v>
                </c:pt>
                <c:pt idx="41">
                  <c:v>1.0022446058733721</c:v>
                </c:pt>
                <c:pt idx="42">
                  <c:v>1.0017977281837125</c:v>
                </c:pt>
                <c:pt idx="43">
                  <c:v>1.0013433261284319</c:v>
                </c:pt>
                <c:pt idx="44">
                  <c:v>1.0008518971288318</c:v>
                </c:pt>
                <c:pt idx="45">
                  <c:v>1.0003390709664957</c:v>
                </c:pt>
                <c:pt idx="46">
                  <c:v>0.99985820904698575</c:v>
                </c:pt>
                <c:pt idx="47">
                  <c:v>0.99930719556281788</c:v>
                </c:pt>
                <c:pt idx="48">
                  <c:v>0.99875627143250023</c:v>
                </c:pt>
                <c:pt idx="49">
                  <c:v>0.99816957570158138</c:v>
                </c:pt>
                <c:pt idx="50">
                  <c:v>0.9975850953770643</c:v>
                </c:pt>
                <c:pt idx="51">
                  <c:v>0.99696379175547356</c:v>
                </c:pt>
                <c:pt idx="52">
                  <c:v>0.99632477210679871</c:v>
                </c:pt>
                <c:pt idx="53">
                  <c:v>0.99568933599722487</c:v>
                </c:pt>
                <c:pt idx="54">
                  <c:v>0.99501492969285577</c:v>
                </c:pt>
                <c:pt idx="55">
                  <c:v>0.99434486836753155</c:v>
                </c:pt>
                <c:pt idx="56">
                  <c:v>0.99363421595546764</c:v>
                </c:pt>
                <c:pt idx="57">
                  <c:v>0.99290471934558877</c:v>
                </c:pt>
                <c:pt idx="58">
                  <c:v>0.99222937029987879</c:v>
                </c:pt>
                <c:pt idx="59">
                  <c:v>0.99146310512873204</c:v>
                </c:pt>
                <c:pt idx="60">
                  <c:v>0.9907026218210474</c:v>
                </c:pt>
                <c:pt idx="61">
                  <c:v>0.98989696333980892</c:v>
                </c:pt>
                <c:pt idx="62">
                  <c:v>0.98909847624325475</c:v>
                </c:pt>
                <c:pt idx="63">
                  <c:v>0.98825450378492274</c:v>
                </c:pt>
                <c:pt idx="64">
                  <c:v>0.98739195230388344</c:v>
                </c:pt>
                <c:pt idx="65">
                  <c:v>0.98654017079624268</c:v>
                </c:pt>
                <c:pt idx="66">
                  <c:v>0.98564305104565397</c:v>
                </c:pt>
                <c:pt idx="67">
                  <c:v>0.9847591282503203</c:v>
                </c:pt>
                <c:pt idx="68">
                  <c:v>0.98383211158329664</c:v>
                </c:pt>
                <c:pt idx="69">
                  <c:v>0.98289081324060434</c:v>
                </c:pt>
                <c:pt idx="70">
                  <c:v>0.98199742077698182</c:v>
                </c:pt>
                <c:pt idx="71">
                  <c:v>0.98102950792220978</c:v>
                </c:pt>
                <c:pt idx="72">
                  <c:v>0.98008091777108153</c:v>
                </c:pt>
                <c:pt idx="73">
                  <c:v>0.97908916280409874</c:v>
                </c:pt>
                <c:pt idx="74">
                  <c:v>0.97811844050353269</c:v>
                </c:pt>
                <c:pt idx="75">
                  <c:v>0.97710406858417576</c:v>
                </c:pt>
                <c:pt idx="76">
                  <c:v>0.97607824512165087</c:v>
                </c:pt>
                <c:pt idx="77">
                  <c:v>0.97507459887617987</c:v>
                </c:pt>
                <c:pt idx="78">
                  <c:v>0.97402619701760862</c:v>
                </c:pt>
                <c:pt idx="79">
                  <c:v>0.973000650830665</c:v>
                </c:pt>
                <c:pt idx="80">
                  <c:v>0.97192734415304161</c:v>
                </c:pt>
                <c:pt idx="81">
                  <c:v>0.97084157975664065</c:v>
                </c:pt>
                <c:pt idx="82">
                  <c:v>0.96985076699045369</c:v>
                </c:pt>
                <c:pt idx="83">
                  <c:v>0.9687424890545755</c:v>
                </c:pt>
                <c:pt idx="84">
                  <c:v>0.96765854035379062</c:v>
                </c:pt>
                <c:pt idx="85">
                  <c:v>0.96652658818861381</c:v>
                </c:pt>
                <c:pt idx="86">
                  <c:v>0.96541982900017476</c:v>
                </c:pt>
                <c:pt idx="87">
                  <c:v>0.96426473337976348</c:v>
                </c:pt>
                <c:pt idx="88">
                  <c:v>0.96309826563681966</c:v>
                </c:pt>
                <c:pt idx="89">
                  <c:v>0.9619588509953545</c:v>
                </c:pt>
                <c:pt idx="90">
                  <c:v>0.96077079150615818</c:v>
                </c:pt>
                <c:pt idx="91">
                  <c:v>0.95961098849081239</c:v>
                </c:pt>
                <c:pt idx="92">
                  <c:v>0.95840238821272195</c:v>
                </c:pt>
                <c:pt idx="93">
                  <c:v>0.95718375633063857</c:v>
                </c:pt>
                <c:pt idx="94">
                  <c:v>0.95607466307587263</c:v>
                </c:pt>
                <c:pt idx="95">
                  <c:v>0.95483770148850811</c:v>
                </c:pt>
                <c:pt idx="96">
                  <c:v>0.95363185401312156</c:v>
                </c:pt>
                <c:pt idx="97">
                  <c:v>0.95237701829414501</c:v>
                </c:pt>
                <c:pt idx="98">
                  <c:v>0.95115449994282719</c:v>
                </c:pt>
                <c:pt idx="99">
                  <c:v>0.94988318447187015</c:v>
                </c:pt>
                <c:pt idx="100">
                  <c:v>0.94860408594691237</c:v>
                </c:pt>
                <c:pt idx="101">
                  <c:v>0.94735922498243463</c:v>
                </c:pt>
                <c:pt idx="102">
                  <c:v>0.94606601386928069</c:v>
                </c:pt>
                <c:pt idx="103">
                  <c:v>0.94480827305039927</c:v>
                </c:pt>
                <c:pt idx="104">
                  <c:v>0.94350256676044175</c:v>
                </c:pt>
                <c:pt idx="105">
                  <c:v>0.94219114386937874</c:v>
                </c:pt>
                <c:pt idx="106">
                  <c:v>0.94100207696425175</c:v>
                </c:pt>
                <c:pt idx="107">
                  <c:v>0.93968097305335929</c:v>
                </c:pt>
                <c:pt idx="108">
                  <c:v>0.93839825225079809</c:v>
                </c:pt>
                <c:pt idx="109">
                  <c:v>0.93706874561645426</c:v>
                </c:pt>
                <c:pt idx="110">
                  <c:v>0.93577815896234207</c:v>
                </c:pt>
                <c:pt idx="111">
                  <c:v>0.93444025748833937</c:v>
                </c:pt>
                <c:pt idx="112">
                  <c:v>0.93309778466194548</c:v>
                </c:pt>
                <c:pt idx="113">
                  <c:v>0.93179403835774799</c:v>
                </c:pt>
                <c:pt idx="114">
                  <c:v>0.93044185831713566</c:v>
                </c:pt>
                <c:pt idx="115">
                  <c:v>0.92912824341678735</c:v>
                </c:pt>
                <c:pt idx="116">
                  <c:v>0.92776811183573771</c:v>
                </c:pt>
                <c:pt idx="117">
                  <c:v>0.92640309439066137</c:v>
                </c:pt>
                <c:pt idx="118">
                  <c:v>0.92512058918939433</c:v>
                </c:pt>
                <c:pt idx="119">
                  <c:v>0.92374338935646927</c:v>
                </c:pt>
                <c:pt idx="120">
                  <c:v>0.92240415962504074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0498048"/>
        <c:axId val="950499584"/>
      </c:lineChart>
      <c:dateAx>
        <c:axId val="950498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920000"/>
          <a:lstStyle/>
          <a:p>
            <a:pPr>
              <a:defRPr/>
            </a:pPr>
            <a:endParaRPr lang="en-US"/>
          </a:p>
        </c:txPr>
        <c:crossAx val="950499584"/>
        <c:crosses val="autoZero"/>
        <c:auto val="1"/>
        <c:lblOffset val="100"/>
        <c:baseTimeUnit val="months"/>
      </c:dateAx>
      <c:valAx>
        <c:axId val="9504995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504980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334014631149832"/>
          <c:y val="0.5920065221641273"/>
          <c:w val="0.12892254425643604"/>
          <c:h val="9.9488459346702113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USD </a:t>
            </a:r>
            <a:r>
              <a:rPr lang="en-GB" baseline="0"/>
              <a:t>Forward Rates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'USDYC-ForwardRates'!$C$21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'USDYC-ForwardRates'!$B$22:$B$300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  <c:pt idx="98">
                  <c:v>46226</c:v>
                </c:pt>
                <c:pt idx="99">
                  <c:v>46258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46412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46531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46685</c:v>
                </c:pt>
                <c:pt idx="114">
                  <c:v>46714</c:v>
                </c:pt>
                <c:pt idx="115">
                  <c:v>46744</c:v>
                </c:pt>
                <c:pt idx="116">
                  <c:v>46776</c:v>
                </c:pt>
                <c:pt idx="117">
                  <c:v>46806</c:v>
                </c:pt>
                <c:pt idx="118">
                  <c:v>46835</c:v>
                </c:pt>
                <c:pt idx="119">
                  <c:v>46867</c:v>
                </c:pt>
                <c:pt idx="120">
                  <c:v>46896</c:v>
                </c:pt>
                <c:pt idx="121">
                  <c:v>46927</c:v>
                </c:pt>
                <c:pt idx="122">
                  <c:v>46958</c:v>
                </c:pt>
                <c:pt idx="123">
                  <c:v>46988</c:v>
                </c:pt>
                <c:pt idx="124">
                  <c:v>47021</c:v>
                </c:pt>
                <c:pt idx="125">
                  <c:v>47049</c:v>
                </c:pt>
                <c:pt idx="126">
                  <c:v>47080</c:v>
                </c:pt>
                <c:pt idx="127">
                  <c:v>47112</c:v>
                </c:pt>
                <c:pt idx="128">
                  <c:v>47141</c:v>
                </c:pt>
                <c:pt idx="129">
                  <c:v>47172</c:v>
                </c:pt>
                <c:pt idx="130">
                  <c:v>47200</c:v>
                </c:pt>
                <c:pt idx="131">
                  <c:v>47231</c:v>
                </c:pt>
                <c:pt idx="132">
                  <c:v>47261</c:v>
                </c:pt>
                <c:pt idx="133">
                  <c:v>47294</c:v>
                </c:pt>
                <c:pt idx="134">
                  <c:v>47322</c:v>
                </c:pt>
                <c:pt idx="135">
                  <c:v>47353</c:v>
                </c:pt>
                <c:pt idx="136">
                  <c:v>47385</c:v>
                </c:pt>
                <c:pt idx="137">
                  <c:v>47414</c:v>
                </c:pt>
                <c:pt idx="138">
                  <c:v>47445</c:v>
                </c:pt>
                <c:pt idx="139">
                  <c:v>47476</c:v>
                </c:pt>
                <c:pt idx="140">
                  <c:v>47506</c:v>
                </c:pt>
                <c:pt idx="141">
                  <c:v>47539</c:v>
                </c:pt>
                <c:pt idx="142">
                  <c:v>47567</c:v>
                </c:pt>
                <c:pt idx="143">
                  <c:v>47596</c:v>
                </c:pt>
                <c:pt idx="144">
                  <c:v>47626</c:v>
                </c:pt>
                <c:pt idx="145">
                  <c:v>47658</c:v>
                </c:pt>
                <c:pt idx="146">
                  <c:v>47687</c:v>
                </c:pt>
                <c:pt idx="147">
                  <c:v>47718</c:v>
                </c:pt>
                <c:pt idx="148">
                  <c:v>47749</c:v>
                </c:pt>
                <c:pt idx="149">
                  <c:v>47779</c:v>
                </c:pt>
                <c:pt idx="150">
                  <c:v>47812</c:v>
                </c:pt>
                <c:pt idx="151">
                  <c:v>47840</c:v>
                </c:pt>
                <c:pt idx="152">
                  <c:v>47871</c:v>
                </c:pt>
                <c:pt idx="153">
                  <c:v>47903</c:v>
                </c:pt>
                <c:pt idx="154">
                  <c:v>47931</c:v>
                </c:pt>
                <c:pt idx="155">
                  <c:v>47961</c:v>
                </c:pt>
                <c:pt idx="156">
                  <c:v>47991</c:v>
                </c:pt>
                <c:pt idx="157">
                  <c:v>48022</c:v>
                </c:pt>
                <c:pt idx="158">
                  <c:v>48052</c:v>
                </c:pt>
                <c:pt idx="159">
                  <c:v>48085</c:v>
                </c:pt>
                <c:pt idx="160">
                  <c:v>48114</c:v>
                </c:pt>
                <c:pt idx="161">
                  <c:v>48144</c:v>
                </c:pt>
                <c:pt idx="162">
                  <c:v>48176</c:v>
                </c:pt>
                <c:pt idx="163">
                  <c:v>48205</c:v>
                </c:pt>
                <c:pt idx="164">
                  <c:v>48236</c:v>
                </c:pt>
                <c:pt idx="165">
                  <c:v>48267</c:v>
                </c:pt>
                <c:pt idx="166">
                  <c:v>48296</c:v>
                </c:pt>
                <c:pt idx="167">
                  <c:v>48327</c:v>
                </c:pt>
                <c:pt idx="168">
                  <c:v>48358</c:v>
                </c:pt>
                <c:pt idx="169">
                  <c:v>48388</c:v>
                </c:pt>
                <c:pt idx="170">
                  <c:v>48418</c:v>
                </c:pt>
                <c:pt idx="171">
                  <c:v>48449</c:v>
                </c:pt>
                <c:pt idx="172">
                  <c:v>48480</c:v>
                </c:pt>
                <c:pt idx="173">
                  <c:v>48512</c:v>
                </c:pt>
                <c:pt idx="174">
                  <c:v>48541</c:v>
                </c:pt>
                <c:pt idx="175">
                  <c:v>48571</c:v>
                </c:pt>
                <c:pt idx="176">
                  <c:v>48603</c:v>
                </c:pt>
                <c:pt idx="177">
                  <c:v>48633</c:v>
                </c:pt>
                <c:pt idx="178">
                  <c:v>48661</c:v>
                </c:pt>
                <c:pt idx="179">
                  <c:v>48694</c:v>
                </c:pt>
                <c:pt idx="180">
                  <c:v>48722</c:v>
                </c:pt>
                <c:pt idx="181">
                  <c:v>48753</c:v>
                </c:pt>
                <c:pt idx="182">
                  <c:v>48785</c:v>
                </c:pt>
                <c:pt idx="183">
                  <c:v>48814</c:v>
                </c:pt>
                <c:pt idx="184">
                  <c:v>48845</c:v>
                </c:pt>
                <c:pt idx="185">
                  <c:v>48876</c:v>
                </c:pt>
                <c:pt idx="186">
                  <c:v>48906</c:v>
                </c:pt>
                <c:pt idx="187">
                  <c:v>48936</c:v>
                </c:pt>
                <c:pt idx="188">
                  <c:v>48967</c:v>
                </c:pt>
                <c:pt idx="189">
                  <c:v>48998</c:v>
                </c:pt>
                <c:pt idx="190">
                  <c:v>49026</c:v>
                </c:pt>
                <c:pt idx="191">
                  <c:v>49058</c:v>
                </c:pt>
                <c:pt idx="192">
                  <c:v>49087</c:v>
                </c:pt>
                <c:pt idx="193">
                  <c:v>49118</c:v>
                </c:pt>
                <c:pt idx="194">
                  <c:v>49149</c:v>
                </c:pt>
                <c:pt idx="195">
                  <c:v>49179</c:v>
                </c:pt>
                <c:pt idx="196">
                  <c:v>49212</c:v>
                </c:pt>
                <c:pt idx="197">
                  <c:v>49240</c:v>
                </c:pt>
                <c:pt idx="198">
                  <c:v>49271</c:v>
                </c:pt>
                <c:pt idx="199">
                  <c:v>49303</c:v>
                </c:pt>
                <c:pt idx="200">
                  <c:v>49332</c:v>
                </c:pt>
                <c:pt idx="201">
                  <c:v>49363</c:v>
                </c:pt>
                <c:pt idx="202">
                  <c:v>49391</c:v>
                </c:pt>
                <c:pt idx="203">
                  <c:v>49422</c:v>
                </c:pt>
                <c:pt idx="204">
                  <c:v>49452</c:v>
                </c:pt>
                <c:pt idx="205">
                  <c:v>49485</c:v>
                </c:pt>
                <c:pt idx="206">
                  <c:v>49513</c:v>
                </c:pt>
                <c:pt idx="207">
                  <c:v>49544</c:v>
                </c:pt>
                <c:pt idx="208">
                  <c:v>49576</c:v>
                </c:pt>
                <c:pt idx="209">
                  <c:v>49605</c:v>
                </c:pt>
                <c:pt idx="210">
                  <c:v>49636</c:v>
                </c:pt>
                <c:pt idx="211">
                  <c:v>49667</c:v>
                </c:pt>
                <c:pt idx="212">
                  <c:v>49697</c:v>
                </c:pt>
                <c:pt idx="213">
                  <c:v>49730</c:v>
                </c:pt>
                <c:pt idx="214">
                  <c:v>49758</c:v>
                </c:pt>
                <c:pt idx="215">
                  <c:v>49788</c:v>
                </c:pt>
                <c:pt idx="216">
                  <c:v>49818</c:v>
                </c:pt>
                <c:pt idx="217">
                  <c:v>49849</c:v>
                </c:pt>
                <c:pt idx="218">
                  <c:v>49879</c:v>
                </c:pt>
                <c:pt idx="219">
                  <c:v>49912</c:v>
                </c:pt>
                <c:pt idx="220">
                  <c:v>49941</c:v>
                </c:pt>
                <c:pt idx="221">
                  <c:v>49971</c:v>
                </c:pt>
                <c:pt idx="222">
                  <c:v>50003</c:v>
                </c:pt>
                <c:pt idx="223">
                  <c:v>50032</c:v>
                </c:pt>
                <c:pt idx="224">
                  <c:v>50063</c:v>
                </c:pt>
                <c:pt idx="225">
                  <c:v>50094</c:v>
                </c:pt>
                <c:pt idx="226">
                  <c:v>50122</c:v>
                </c:pt>
                <c:pt idx="227">
                  <c:v>50153</c:v>
                </c:pt>
                <c:pt idx="228">
                  <c:v>50185</c:v>
                </c:pt>
                <c:pt idx="229">
                  <c:v>50214</c:v>
                </c:pt>
                <c:pt idx="230">
                  <c:v>50244</c:v>
                </c:pt>
                <c:pt idx="231">
                  <c:v>50276</c:v>
                </c:pt>
                <c:pt idx="232">
                  <c:v>50306</c:v>
                </c:pt>
                <c:pt idx="233">
                  <c:v>50336</c:v>
                </c:pt>
                <c:pt idx="234">
                  <c:v>50367</c:v>
                </c:pt>
                <c:pt idx="235">
                  <c:v>50397</c:v>
                </c:pt>
                <c:pt idx="236">
                  <c:v>50430</c:v>
                </c:pt>
                <c:pt idx="237">
                  <c:v>50459</c:v>
                </c:pt>
                <c:pt idx="238">
                  <c:v>50487</c:v>
                </c:pt>
                <c:pt idx="239">
                  <c:v>50518</c:v>
                </c:pt>
                <c:pt idx="240">
                  <c:v>50549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'USDYC-ForwardRates'!$C$22:$C$300</c:f>
              <c:numCache>
                <c:formatCode>0.00000%</c:formatCode>
                <c:ptCount val="279"/>
                <c:pt idx="0">
                  <c:v>1.7000000000031434E-2</c:v>
                </c:pt>
                <c:pt idx="1">
                  <c:v>1.9942212415733324E-2</c:v>
                </c:pt>
                <c:pt idx="2">
                  <c:v>1.9379594306192585E-2</c:v>
                </c:pt>
                <c:pt idx="3">
                  <c:v>1.9536123538008387E-2</c:v>
                </c:pt>
                <c:pt idx="4">
                  <c:v>2.0483825678692186E-2</c:v>
                </c:pt>
                <c:pt idx="5">
                  <c:v>2.1655074558095753E-2</c:v>
                </c:pt>
                <c:pt idx="6">
                  <c:v>2.1552119784722167E-2</c:v>
                </c:pt>
                <c:pt idx="7">
                  <c:v>2.2472065434726653E-2</c:v>
                </c:pt>
                <c:pt idx="8">
                  <c:v>2.3176657585351007E-2</c:v>
                </c:pt>
                <c:pt idx="9">
                  <c:v>2.3695587436520865E-2</c:v>
                </c:pt>
                <c:pt idx="10">
                  <c:v>2.4029288331837238E-2</c:v>
                </c:pt>
                <c:pt idx="11">
                  <c:v>2.4383937814978027E-2</c:v>
                </c:pt>
                <c:pt idx="12">
                  <c:v>2.47605860303147E-2</c:v>
                </c:pt>
                <c:pt idx="13">
                  <c:v>2.5163136386243769E-2</c:v>
                </c:pt>
                <c:pt idx="14">
                  <c:v>2.5514020148289608E-2</c:v>
                </c:pt>
                <c:pt idx="15">
                  <c:v>2.588730357738998E-2</c:v>
                </c:pt>
                <c:pt idx="16">
                  <c:v>2.6204765248447708E-2</c:v>
                </c:pt>
                <c:pt idx="17">
                  <c:v>2.6476493209060075E-2</c:v>
                </c:pt>
                <c:pt idx="18">
                  <c:v>2.6719805458286408E-2</c:v>
                </c:pt>
                <c:pt idx="19">
                  <c:v>2.6879454366621855E-2</c:v>
                </c:pt>
                <c:pt idx="20">
                  <c:v>2.6930790451444961E-2</c:v>
                </c:pt>
                <c:pt idx="21">
                  <c:v>2.7002756687135684E-2</c:v>
                </c:pt>
                <c:pt idx="22">
                  <c:v>2.7013122532357867E-2</c:v>
                </c:pt>
                <c:pt idx="23">
                  <c:v>2.6960281754204826E-2</c:v>
                </c:pt>
                <c:pt idx="24">
                  <c:v>2.6834196198288845E-2</c:v>
                </c:pt>
                <c:pt idx="25">
                  <c:v>2.6684478478067413E-2</c:v>
                </c:pt>
                <c:pt idx="26">
                  <c:v>2.6526767557584301E-2</c:v>
                </c:pt>
                <c:pt idx="27">
                  <c:v>2.6355367116064437E-2</c:v>
                </c:pt>
                <c:pt idx="28">
                  <c:v>2.6201248151753825E-2</c:v>
                </c:pt>
                <c:pt idx="29">
                  <c:v>2.6061717732934846E-2</c:v>
                </c:pt>
                <c:pt idx="30">
                  <c:v>2.5940386938243614E-2</c:v>
                </c:pt>
                <c:pt idx="31">
                  <c:v>2.5845903286940787E-2</c:v>
                </c:pt>
                <c:pt idx="32">
                  <c:v>2.585236873871475E-2</c:v>
                </c:pt>
                <c:pt idx="33">
                  <c:v>2.5830854631419077E-2</c:v>
                </c:pt>
                <c:pt idx="34">
                  <c:v>2.5848782096291691E-2</c:v>
                </c:pt>
                <c:pt idx="35">
                  <c:v>2.5929278049927711E-2</c:v>
                </c:pt>
                <c:pt idx="36">
                  <c:v>2.6057903744689619E-2</c:v>
                </c:pt>
                <c:pt idx="37">
                  <c:v>2.6211445961630369E-2</c:v>
                </c:pt>
                <c:pt idx="38">
                  <c:v>2.6359932837118998E-2</c:v>
                </c:pt>
                <c:pt idx="39">
                  <c:v>2.6488016622243742E-2</c:v>
                </c:pt>
                <c:pt idx="40">
                  <c:v>2.6606733352450101E-2</c:v>
                </c:pt>
                <c:pt idx="41">
                  <c:v>2.6708340046948203E-2</c:v>
                </c:pt>
                <c:pt idx="42">
                  <c:v>2.6781871083168079E-2</c:v>
                </c:pt>
                <c:pt idx="43">
                  <c:v>2.6837240926918065E-2</c:v>
                </c:pt>
                <c:pt idx="44">
                  <c:v>2.6869944007481647E-2</c:v>
                </c:pt>
                <c:pt idx="45">
                  <c:v>2.6875648349356202E-2</c:v>
                </c:pt>
                <c:pt idx="46">
                  <c:v>2.6856816216227583E-2</c:v>
                </c:pt>
                <c:pt idx="47">
                  <c:v>2.6800871917194252E-2</c:v>
                </c:pt>
                <c:pt idx="48">
                  <c:v>2.672450904293459E-2</c:v>
                </c:pt>
                <c:pt idx="49">
                  <c:v>2.6626791075936483E-2</c:v>
                </c:pt>
                <c:pt idx="50">
                  <c:v>2.6533206277945427E-2</c:v>
                </c:pt>
                <c:pt idx="51">
                  <c:v>2.6454894909275654E-2</c:v>
                </c:pt>
                <c:pt idx="52">
                  <c:v>2.6379756475957528E-2</c:v>
                </c:pt>
                <c:pt idx="53">
                  <c:v>2.6316735467060474E-2</c:v>
                </c:pt>
                <c:pt idx="54">
                  <c:v>2.6266570021031683E-2</c:v>
                </c:pt>
                <c:pt idx="55">
                  <c:v>2.6229814704262583E-2</c:v>
                </c:pt>
                <c:pt idx="56">
                  <c:v>2.6205137160872756E-2</c:v>
                </c:pt>
                <c:pt idx="57">
                  <c:v>2.6196910055156071E-2</c:v>
                </c:pt>
                <c:pt idx="58">
                  <c:v>2.6204142755746129E-2</c:v>
                </c:pt>
                <c:pt idx="59">
                  <c:v>2.6231999115445055E-2</c:v>
                </c:pt>
                <c:pt idx="60">
                  <c:v>2.6275475876676224E-2</c:v>
                </c:pt>
                <c:pt idx="61">
                  <c:v>2.6335380725573752E-2</c:v>
                </c:pt>
                <c:pt idx="62">
                  <c:v>2.6386646792677531E-2</c:v>
                </c:pt>
                <c:pt idx="63">
                  <c:v>2.6438678622313947E-2</c:v>
                </c:pt>
                <c:pt idx="64">
                  <c:v>2.6494192696851236E-2</c:v>
                </c:pt>
                <c:pt idx="65">
                  <c:v>2.6539537180299291E-2</c:v>
                </c:pt>
                <c:pt idx="66">
                  <c:v>2.6587838614591526E-2</c:v>
                </c:pt>
                <c:pt idx="67">
                  <c:v>2.6635408747472857E-2</c:v>
                </c:pt>
                <c:pt idx="68">
                  <c:v>2.6603290241458039E-2</c:v>
                </c:pt>
                <c:pt idx="69">
                  <c:v>2.6647611264090994E-2</c:v>
                </c:pt>
                <c:pt idx="70">
                  <c:v>2.6682752298144145E-2</c:v>
                </c:pt>
                <c:pt idx="71">
                  <c:v>2.671599154493913E-2</c:v>
                </c:pt>
                <c:pt idx="72">
                  <c:v>2.6747624891681181E-2</c:v>
                </c:pt>
                <c:pt idx="73">
                  <c:v>2.6778084982219608E-2</c:v>
                </c:pt>
                <c:pt idx="74">
                  <c:v>2.6802494988635791E-2</c:v>
                </c:pt>
                <c:pt idx="75">
                  <c:v>2.682786546141935E-2</c:v>
                </c:pt>
                <c:pt idx="76">
                  <c:v>2.6844190334523146E-2</c:v>
                </c:pt>
                <c:pt idx="77">
                  <c:v>2.6858777145890526E-2</c:v>
                </c:pt>
                <c:pt idx="78">
                  <c:v>2.6870465882340672E-2</c:v>
                </c:pt>
                <c:pt idx="79">
                  <c:v>2.6876606326582349E-2</c:v>
                </c:pt>
                <c:pt idx="80">
                  <c:v>2.6952771164059329E-2</c:v>
                </c:pt>
                <c:pt idx="81">
                  <c:v>2.6950585907363728E-2</c:v>
                </c:pt>
                <c:pt idx="82">
                  <c:v>2.6944466584706513E-2</c:v>
                </c:pt>
                <c:pt idx="83">
                  <c:v>2.6933294372120071E-2</c:v>
                </c:pt>
                <c:pt idx="84">
                  <c:v>2.691870003880201E-2</c:v>
                </c:pt>
                <c:pt idx="85">
                  <c:v>2.689785074560631E-2</c:v>
                </c:pt>
                <c:pt idx="86">
                  <c:v>2.6879288217682946E-2</c:v>
                </c:pt>
                <c:pt idx="87">
                  <c:v>2.6859213448964196E-2</c:v>
                </c:pt>
                <c:pt idx="88">
                  <c:v>2.6841998598459094E-2</c:v>
                </c:pt>
                <c:pt idx="89">
                  <c:v>2.6824765071445069E-2</c:v>
                </c:pt>
                <c:pt idx="90">
                  <c:v>2.6807034006348901E-2</c:v>
                </c:pt>
                <c:pt idx="91">
                  <c:v>2.6791652377418349E-2</c:v>
                </c:pt>
                <c:pt idx="92">
                  <c:v>2.6777568211454383E-2</c:v>
                </c:pt>
                <c:pt idx="93">
                  <c:v>2.676136832448155E-2</c:v>
                </c:pt>
                <c:pt idx="94">
                  <c:v>2.6748957399065614E-2</c:v>
                </c:pt>
                <c:pt idx="95">
                  <c:v>2.6736314472040317E-2</c:v>
                </c:pt>
                <c:pt idx="96">
                  <c:v>2.6724485794243066E-2</c:v>
                </c:pt>
                <c:pt idx="97">
                  <c:v>2.6714945959720723E-2</c:v>
                </c:pt>
                <c:pt idx="98">
                  <c:v>2.6706383715047455E-2</c:v>
                </c:pt>
                <c:pt idx="99">
                  <c:v>2.6698729094829777E-2</c:v>
                </c:pt>
                <c:pt idx="100">
                  <c:v>2.6693055343218326E-2</c:v>
                </c:pt>
                <c:pt idx="101">
                  <c:v>2.6690833449039265E-2</c:v>
                </c:pt>
                <c:pt idx="102">
                  <c:v>2.6686411744010478E-2</c:v>
                </c:pt>
                <c:pt idx="103">
                  <c:v>2.6685674806859176E-2</c:v>
                </c:pt>
                <c:pt idx="104">
                  <c:v>2.6686985046935612E-2</c:v>
                </c:pt>
                <c:pt idx="105">
                  <c:v>2.6689987959973838E-2</c:v>
                </c:pt>
                <c:pt idx="106">
                  <c:v>2.6694622656920065E-2</c:v>
                </c:pt>
                <c:pt idx="107">
                  <c:v>2.6704125002689337E-2</c:v>
                </c:pt>
                <c:pt idx="108">
                  <c:v>2.6711368790040255E-2</c:v>
                </c:pt>
                <c:pt idx="109">
                  <c:v>2.6722809208492834E-2</c:v>
                </c:pt>
                <c:pt idx="110">
                  <c:v>2.6739069211655773E-2</c:v>
                </c:pt>
                <c:pt idx="111">
                  <c:v>2.6753289346985992E-2</c:v>
                </c:pt>
                <c:pt idx="112">
                  <c:v>2.6772625765692205E-2</c:v>
                </c:pt>
                <c:pt idx="113">
                  <c:v>2.6795488426513872E-2</c:v>
                </c:pt>
                <c:pt idx="114">
                  <c:v>2.6818777934036388E-2</c:v>
                </c:pt>
                <c:pt idx="115">
                  <c:v>2.6845538663811362E-2</c:v>
                </c:pt>
                <c:pt idx="116">
                  <c:v>2.6803703741644896E-2</c:v>
                </c:pt>
                <c:pt idx="117">
                  <c:v>2.6836167214195041E-2</c:v>
                </c:pt>
                <c:pt idx="118">
                  <c:v>2.6870354897199595E-2</c:v>
                </c:pt>
                <c:pt idx="119">
                  <c:v>2.6911428155194327E-2</c:v>
                </c:pt>
                <c:pt idx="120">
                  <c:v>2.6951712854530692E-2</c:v>
                </c:pt>
                <c:pt idx="121">
                  <c:v>2.6998732103211909E-2</c:v>
                </c:pt>
                <c:pt idx="122">
                  <c:v>2.7036412343313325E-2</c:v>
                </c:pt>
                <c:pt idx="123">
                  <c:v>2.7073687508684975E-2</c:v>
                </c:pt>
                <c:pt idx="124">
                  <c:v>2.7111716412373733E-2</c:v>
                </c:pt>
                <c:pt idx="125">
                  <c:v>2.7141389822999754E-2</c:v>
                </c:pt>
                <c:pt idx="126">
                  <c:v>2.717143873681957E-2</c:v>
                </c:pt>
                <c:pt idx="127">
                  <c:v>2.7199240250470793E-2</c:v>
                </c:pt>
                <c:pt idx="128">
                  <c:v>2.7296088936501657E-2</c:v>
                </c:pt>
                <c:pt idx="129">
                  <c:v>2.7319468717312168E-2</c:v>
                </c:pt>
                <c:pt idx="130">
                  <c:v>2.7335131918501565E-2</c:v>
                </c:pt>
                <c:pt idx="131">
                  <c:v>2.7346602797116037E-2</c:v>
                </c:pt>
                <c:pt idx="132">
                  <c:v>2.7356771331290716E-2</c:v>
                </c:pt>
                <c:pt idx="133">
                  <c:v>2.7363907024686881E-2</c:v>
                </c:pt>
                <c:pt idx="134">
                  <c:v>2.7366502069905593E-2</c:v>
                </c:pt>
                <c:pt idx="135">
                  <c:v>2.7365635897251991E-2</c:v>
                </c:pt>
                <c:pt idx="136">
                  <c:v>2.7360497065669238E-2</c:v>
                </c:pt>
                <c:pt idx="137">
                  <c:v>2.7351957906272151E-2</c:v>
                </c:pt>
                <c:pt idx="138">
                  <c:v>2.7340284143335003E-2</c:v>
                </c:pt>
                <c:pt idx="139">
                  <c:v>2.7321079474780411E-2</c:v>
                </c:pt>
                <c:pt idx="140">
                  <c:v>2.7299705864938413E-2</c:v>
                </c:pt>
                <c:pt idx="141">
                  <c:v>2.7271248284006688E-2</c:v>
                </c:pt>
                <c:pt idx="142">
                  <c:v>2.7242910601646037E-2</c:v>
                </c:pt>
                <c:pt idx="143">
                  <c:v>2.7209370046752578E-2</c:v>
                </c:pt>
                <c:pt idx="144">
                  <c:v>2.7170147560551056E-2</c:v>
                </c:pt>
                <c:pt idx="145">
                  <c:v>2.7125283288556214E-2</c:v>
                </c:pt>
                <c:pt idx="146">
                  <c:v>2.7084886046701881E-2</c:v>
                </c:pt>
                <c:pt idx="147">
                  <c:v>2.7042690579863065E-2</c:v>
                </c:pt>
                <c:pt idx="148">
                  <c:v>2.6999584189364156E-2</c:v>
                </c:pt>
                <c:pt idx="149">
                  <c:v>2.695895887551392E-2</c:v>
                </c:pt>
                <c:pt idx="150">
                  <c:v>2.6914798235489156E-2</c:v>
                </c:pt>
                <c:pt idx="151">
                  <c:v>2.6877808359446993E-2</c:v>
                </c:pt>
                <c:pt idx="152">
                  <c:v>2.6837424174587985E-2</c:v>
                </c:pt>
                <c:pt idx="153">
                  <c:v>2.6796372144235723E-2</c:v>
                </c:pt>
                <c:pt idx="154">
                  <c:v>2.6761027241151404E-2</c:v>
                </c:pt>
                <c:pt idx="155">
                  <c:v>2.6723811732733561E-2</c:v>
                </c:pt>
                <c:pt idx="156">
                  <c:v>2.6688053126427129E-2</c:v>
                </c:pt>
                <c:pt idx="157">
                  <c:v>2.6650296390662572E-2</c:v>
                </c:pt>
                <c:pt idx="158">
                  <c:v>2.661530831942233E-2</c:v>
                </c:pt>
                <c:pt idx="159">
                  <c:v>2.6577744824547733E-2</c:v>
                </c:pt>
                <c:pt idx="160">
                  <c:v>2.6545581537314192E-2</c:v>
                </c:pt>
                <c:pt idx="161">
                  <c:v>2.6513199577400687E-2</c:v>
                </c:pt>
                <c:pt idx="162">
                  <c:v>2.6479667538655018E-2</c:v>
                </c:pt>
                <c:pt idx="163">
                  <c:v>2.6450226757242262E-2</c:v>
                </c:pt>
                <c:pt idx="164">
                  <c:v>2.6348655209776129E-2</c:v>
                </c:pt>
                <c:pt idx="165">
                  <c:v>2.6318525615250159E-2</c:v>
                </c:pt>
                <c:pt idx="166">
                  <c:v>2.6292281427946814E-2</c:v>
                </c:pt>
                <c:pt idx="167">
                  <c:v>2.62664600980459E-2</c:v>
                </c:pt>
                <c:pt idx="168">
                  <c:v>2.6239714371016264E-2</c:v>
                </c:pt>
                <c:pt idx="169">
                  <c:v>2.6216072096621256E-2</c:v>
                </c:pt>
                <c:pt idx="170">
                  <c:v>2.6194849839448576E-2</c:v>
                </c:pt>
                <c:pt idx="171">
                  <c:v>2.617183324244134E-2</c:v>
                </c:pt>
                <c:pt idx="172">
                  <c:v>2.615138464274782E-2</c:v>
                </c:pt>
                <c:pt idx="173">
                  <c:v>2.6131793980055742E-2</c:v>
                </c:pt>
                <c:pt idx="174">
                  <c:v>2.6115384471743577E-2</c:v>
                </c:pt>
                <c:pt idx="175">
                  <c:v>2.6099798284299602E-2</c:v>
                </c:pt>
                <c:pt idx="176">
                  <c:v>2.615622942084652E-2</c:v>
                </c:pt>
                <c:pt idx="177">
                  <c:v>2.614362895041946E-2</c:v>
                </c:pt>
                <c:pt idx="178">
                  <c:v>2.613325911392669E-2</c:v>
                </c:pt>
                <c:pt idx="179">
                  <c:v>2.6122825458946695E-2</c:v>
                </c:pt>
                <c:pt idx="180">
                  <c:v>2.6115503449467965E-2</c:v>
                </c:pt>
                <c:pt idx="181">
                  <c:v>2.6108222319991908E-2</c:v>
                </c:pt>
                <c:pt idx="182">
                  <c:v>2.6100617314166824E-2</c:v>
                </c:pt>
                <c:pt idx="183">
                  <c:v>2.6093644946123901E-2</c:v>
                </c:pt>
                <c:pt idx="184">
                  <c:v>2.6087750333731268E-2</c:v>
                </c:pt>
                <c:pt idx="185">
                  <c:v>2.6078472317770194E-2</c:v>
                </c:pt>
                <c:pt idx="186">
                  <c:v>2.6070997601580877E-2</c:v>
                </c:pt>
                <c:pt idx="187">
                  <c:v>2.6065069630570127E-2</c:v>
                </c:pt>
                <c:pt idx="188">
                  <c:v>2.6055532177502817E-2</c:v>
                </c:pt>
                <c:pt idx="189">
                  <c:v>2.6047535724083394E-2</c:v>
                </c:pt>
                <c:pt idx="190">
                  <c:v>2.6040233356909116E-2</c:v>
                </c:pt>
                <c:pt idx="191">
                  <c:v>2.603179458770569E-2</c:v>
                </c:pt>
                <c:pt idx="192">
                  <c:v>2.6024060827113754E-2</c:v>
                </c:pt>
                <c:pt idx="193">
                  <c:v>2.6017311757441753E-2</c:v>
                </c:pt>
                <c:pt idx="194">
                  <c:v>2.6007250943835113E-2</c:v>
                </c:pt>
                <c:pt idx="195">
                  <c:v>2.5998981806460278E-2</c:v>
                </c:pt>
                <c:pt idx="196">
                  <c:v>2.5989783389025811E-2</c:v>
                </c:pt>
                <c:pt idx="197">
                  <c:v>2.5981894304839888E-2</c:v>
                </c:pt>
                <c:pt idx="198">
                  <c:v>2.5973069357154023E-2</c:v>
                </c:pt>
                <c:pt idx="199">
                  <c:v>2.5963859569661397E-2</c:v>
                </c:pt>
                <c:pt idx="200">
                  <c:v>2.5955425040826034E-2</c:v>
                </c:pt>
                <c:pt idx="201">
                  <c:v>2.5947890415044892E-2</c:v>
                </c:pt>
                <c:pt idx="202">
                  <c:v>2.5939575959201076E-2</c:v>
                </c:pt>
                <c:pt idx="203">
                  <c:v>2.5928712617272937E-2</c:v>
                </c:pt>
                <c:pt idx="204">
                  <c:v>2.5919627338776598E-2</c:v>
                </c:pt>
                <c:pt idx="205">
                  <c:v>2.5909528411402233E-2</c:v>
                </c:pt>
                <c:pt idx="206">
                  <c:v>2.5900873005010618E-2</c:v>
                </c:pt>
                <c:pt idx="207">
                  <c:v>2.5891197220324003E-2</c:v>
                </c:pt>
                <c:pt idx="208">
                  <c:v>2.5881106491671354E-2</c:v>
                </c:pt>
                <c:pt idx="209">
                  <c:v>2.5871871270123865E-2</c:v>
                </c:pt>
                <c:pt idx="210">
                  <c:v>2.586343839073782E-2</c:v>
                </c:pt>
                <c:pt idx="211">
                  <c:v>2.5851837291440971E-2</c:v>
                </c:pt>
                <c:pt idx="212">
                  <c:v>2.5771413159813603E-2</c:v>
                </c:pt>
                <c:pt idx="213">
                  <c:v>2.5760545837604468E-2</c:v>
                </c:pt>
                <c:pt idx="214">
                  <c:v>2.5751237168695807E-2</c:v>
                </c:pt>
                <c:pt idx="215">
                  <c:v>2.5741173775090335E-2</c:v>
                </c:pt>
                <c:pt idx="216">
                  <c:v>2.5732516156537287E-2</c:v>
                </c:pt>
                <c:pt idx="217">
                  <c:v>2.5720423990559731E-2</c:v>
                </c:pt>
                <c:pt idx="218">
                  <c:v>2.5710077214084123E-2</c:v>
                </c:pt>
                <c:pt idx="219">
                  <c:v>2.569858725474725E-2</c:v>
                </c:pt>
                <c:pt idx="220">
                  <c:v>2.5688395907301306E-2</c:v>
                </c:pt>
                <c:pt idx="221">
                  <c:v>2.5677760217245521E-2</c:v>
                </c:pt>
                <c:pt idx="222">
                  <c:v>2.5666311065458879E-2</c:v>
                </c:pt>
                <c:pt idx="223">
                  <c:v>2.5655841905679783E-2</c:v>
                </c:pt>
                <c:pt idx="224">
                  <c:v>2.571625908678259E-2</c:v>
                </c:pt>
                <c:pt idx="225">
                  <c:v>2.5703335736195293E-2</c:v>
                </c:pt>
                <c:pt idx="226">
                  <c:v>2.5692901119937141E-2</c:v>
                </c:pt>
                <c:pt idx="227">
                  <c:v>2.568125009663812E-2</c:v>
                </c:pt>
                <c:pt idx="228">
                  <c:v>2.5669114491989799E-2</c:v>
                </c:pt>
                <c:pt idx="229">
                  <c:v>2.5658020907186174E-2</c:v>
                </c:pt>
                <c:pt idx="230">
                  <c:v>2.5646448759339038E-2</c:v>
                </c:pt>
                <c:pt idx="231">
                  <c:v>2.5633997238005031E-2</c:v>
                </c:pt>
                <c:pt idx="232">
                  <c:v>2.5622222506302566E-2</c:v>
                </c:pt>
                <c:pt idx="233">
                  <c:v>2.5611773740871549E-2</c:v>
                </c:pt>
                <c:pt idx="234">
                  <c:v>2.5597976756414786E-2</c:v>
                </c:pt>
                <c:pt idx="235">
                  <c:v>2.5585902658246267E-2</c:v>
                </c:pt>
                <c:pt idx="236">
                  <c:v>2.5572506441550322E-2</c:v>
                </c:pt>
                <c:pt idx="237">
                  <c:v>2.5560634568385782E-2</c:v>
                </c:pt>
                <c:pt idx="238">
                  <c:v>2.5549083684136685E-2</c:v>
                </c:pt>
                <c:pt idx="239">
                  <c:v>2.5537587564123172E-2</c:v>
                </c:pt>
                <c:pt idx="240">
                  <c:v>2.5523197160172269E-2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'USDYC-ForwardRates'!$D$21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'USDYC-ForwardRates'!$B$22:$B$300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  <c:pt idx="98">
                  <c:v>46226</c:v>
                </c:pt>
                <c:pt idx="99">
                  <c:v>46258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46412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46531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46685</c:v>
                </c:pt>
                <c:pt idx="114">
                  <c:v>46714</c:v>
                </c:pt>
                <c:pt idx="115">
                  <c:v>46744</c:v>
                </c:pt>
                <c:pt idx="116">
                  <c:v>46776</c:v>
                </c:pt>
                <c:pt idx="117">
                  <c:v>46806</c:v>
                </c:pt>
                <c:pt idx="118">
                  <c:v>46835</c:v>
                </c:pt>
                <c:pt idx="119">
                  <c:v>46867</c:v>
                </c:pt>
                <c:pt idx="120">
                  <c:v>46896</c:v>
                </c:pt>
                <c:pt idx="121">
                  <c:v>46927</c:v>
                </c:pt>
                <c:pt idx="122">
                  <c:v>46958</c:v>
                </c:pt>
                <c:pt idx="123">
                  <c:v>46988</c:v>
                </c:pt>
                <c:pt idx="124">
                  <c:v>47021</c:v>
                </c:pt>
                <c:pt idx="125">
                  <c:v>47049</c:v>
                </c:pt>
                <c:pt idx="126">
                  <c:v>47080</c:v>
                </c:pt>
                <c:pt idx="127">
                  <c:v>47112</c:v>
                </c:pt>
                <c:pt idx="128">
                  <c:v>47141</c:v>
                </c:pt>
                <c:pt idx="129">
                  <c:v>47172</c:v>
                </c:pt>
                <c:pt idx="130">
                  <c:v>47200</c:v>
                </c:pt>
                <c:pt idx="131">
                  <c:v>47231</c:v>
                </c:pt>
                <c:pt idx="132">
                  <c:v>47261</c:v>
                </c:pt>
                <c:pt idx="133">
                  <c:v>47294</c:v>
                </c:pt>
                <c:pt idx="134">
                  <c:v>47322</c:v>
                </c:pt>
                <c:pt idx="135">
                  <c:v>47353</c:v>
                </c:pt>
                <c:pt idx="136">
                  <c:v>47385</c:v>
                </c:pt>
                <c:pt idx="137">
                  <c:v>47414</c:v>
                </c:pt>
                <c:pt idx="138">
                  <c:v>47445</c:v>
                </c:pt>
                <c:pt idx="139">
                  <c:v>47476</c:v>
                </c:pt>
                <c:pt idx="140">
                  <c:v>47506</c:v>
                </c:pt>
                <c:pt idx="141">
                  <c:v>47539</c:v>
                </c:pt>
                <c:pt idx="142">
                  <c:v>47567</c:v>
                </c:pt>
                <c:pt idx="143">
                  <c:v>47596</c:v>
                </c:pt>
                <c:pt idx="144">
                  <c:v>47626</c:v>
                </c:pt>
                <c:pt idx="145">
                  <c:v>47658</c:v>
                </c:pt>
                <c:pt idx="146">
                  <c:v>47687</c:v>
                </c:pt>
                <c:pt idx="147">
                  <c:v>47718</c:v>
                </c:pt>
                <c:pt idx="148">
                  <c:v>47749</c:v>
                </c:pt>
                <c:pt idx="149">
                  <c:v>47779</c:v>
                </c:pt>
                <c:pt idx="150">
                  <c:v>47812</c:v>
                </c:pt>
                <c:pt idx="151">
                  <c:v>47840</c:v>
                </c:pt>
                <c:pt idx="152">
                  <c:v>47871</c:v>
                </c:pt>
                <c:pt idx="153">
                  <c:v>47903</c:v>
                </c:pt>
                <c:pt idx="154">
                  <c:v>47931</c:v>
                </c:pt>
                <c:pt idx="155">
                  <c:v>47961</c:v>
                </c:pt>
                <c:pt idx="156">
                  <c:v>47991</c:v>
                </c:pt>
                <c:pt idx="157">
                  <c:v>48022</c:v>
                </c:pt>
                <c:pt idx="158">
                  <c:v>48052</c:v>
                </c:pt>
                <c:pt idx="159">
                  <c:v>48085</c:v>
                </c:pt>
                <c:pt idx="160">
                  <c:v>48114</c:v>
                </c:pt>
                <c:pt idx="161">
                  <c:v>48144</c:v>
                </c:pt>
                <c:pt idx="162">
                  <c:v>48176</c:v>
                </c:pt>
                <c:pt idx="163">
                  <c:v>48205</c:v>
                </c:pt>
                <c:pt idx="164">
                  <c:v>48236</c:v>
                </c:pt>
                <c:pt idx="165">
                  <c:v>48267</c:v>
                </c:pt>
                <c:pt idx="166">
                  <c:v>48296</c:v>
                </c:pt>
                <c:pt idx="167">
                  <c:v>48327</c:v>
                </c:pt>
                <c:pt idx="168">
                  <c:v>48358</c:v>
                </c:pt>
                <c:pt idx="169">
                  <c:v>48388</c:v>
                </c:pt>
                <c:pt idx="170">
                  <c:v>48418</c:v>
                </c:pt>
                <c:pt idx="171">
                  <c:v>48449</c:v>
                </c:pt>
                <c:pt idx="172">
                  <c:v>48480</c:v>
                </c:pt>
                <c:pt idx="173">
                  <c:v>48512</c:v>
                </c:pt>
                <c:pt idx="174">
                  <c:v>48541</c:v>
                </c:pt>
                <c:pt idx="175">
                  <c:v>48571</c:v>
                </c:pt>
                <c:pt idx="176">
                  <c:v>48603</c:v>
                </c:pt>
                <c:pt idx="177">
                  <c:v>48633</c:v>
                </c:pt>
                <c:pt idx="178">
                  <c:v>48661</c:v>
                </c:pt>
                <c:pt idx="179">
                  <c:v>48694</c:v>
                </c:pt>
                <c:pt idx="180">
                  <c:v>48722</c:v>
                </c:pt>
                <c:pt idx="181">
                  <c:v>48753</c:v>
                </c:pt>
                <c:pt idx="182">
                  <c:v>48785</c:v>
                </c:pt>
                <c:pt idx="183">
                  <c:v>48814</c:v>
                </c:pt>
                <c:pt idx="184">
                  <c:v>48845</c:v>
                </c:pt>
                <c:pt idx="185">
                  <c:v>48876</c:v>
                </c:pt>
                <c:pt idx="186">
                  <c:v>48906</c:v>
                </c:pt>
                <c:pt idx="187">
                  <c:v>48936</c:v>
                </c:pt>
                <c:pt idx="188">
                  <c:v>48967</c:v>
                </c:pt>
                <c:pt idx="189">
                  <c:v>48998</c:v>
                </c:pt>
                <c:pt idx="190">
                  <c:v>49026</c:v>
                </c:pt>
                <c:pt idx="191">
                  <c:v>49058</c:v>
                </c:pt>
                <c:pt idx="192">
                  <c:v>49087</c:v>
                </c:pt>
                <c:pt idx="193">
                  <c:v>49118</c:v>
                </c:pt>
                <c:pt idx="194">
                  <c:v>49149</c:v>
                </c:pt>
                <c:pt idx="195">
                  <c:v>49179</c:v>
                </c:pt>
                <c:pt idx="196">
                  <c:v>49212</c:v>
                </c:pt>
                <c:pt idx="197">
                  <c:v>49240</c:v>
                </c:pt>
                <c:pt idx="198">
                  <c:v>49271</c:v>
                </c:pt>
                <c:pt idx="199">
                  <c:v>49303</c:v>
                </c:pt>
                <c:pt idx="200">
                  <c:v>49332</c:v>
                </c:pt>
                <c:pt idx="201">
                  <c:v>49363</c:v>
                </c:pt>
                <c:pt idx="202">
                  <c:v>49391</c:v>
                </c:pt>
                <c:pt idx="203">
                  <c:v>49422</c:v>
                </c:pt>
                <c:pt idx="204">
                  <c:v>49452</c:v>
                </c:pt>
                <c:pt idx="205">
                  <c:v>49485</c:v>
                </c:pt>
                <c:pt idx="206">
                  <c:v>49513</c:v>
                </c:pt>
                <c:pt idx="207">
                  <c:v>49544</c:v>
                </c:pt>
                <c:pt idx="208">
                  <c:v>49576</c:v>
                </c:pt>
                <c:pt idx="209">
                  <c:v>49605</c:v>
                </c:pt>
                <c:pt idx="210">
                  <c:v>49636</c:v>
                </c:pt>
                <c:pt idx="211">
                  <c:v>49667</c:v>
                </c:pt>
                <c:pt idx="212">
                  <c:v>49697</c:v>
                </c:pt>
                <c:pt idx="213">
                  <c:v>49730</c:v>
                </c:pt>
                <c:pt idx="214">
                  <c:v>49758</c:v>
                </c:pt>
                <c:pt idx="215">
                  <c:v>49788</c:v>
                </c:pt>
                <c:pt idx="216">
                  <c:v>49818</c:v>
                </c:pt>
                <c:pt idx="217">
                  <c:v>49849</c:v>
                </c:pt>
                <c:pt idx="218">
                  <c:v>49879</c:v>
                </c:pt>
                <c:pt idx="219">
                  <c:v>49912</c:v>
                </c:pt>
                <c:pt idx="220">
                  <c:v>49941</c:v>
                </c:pt>
                <c:pt idx="221">
                  <c:v>49971</c:v>
                </c:pt>
                <c:pt idx="222">
                  <c:v>50003</c:v>
                </c:pt>
                <c:pt idx="223">
                  <c:v>50032</c:v>
                </c:pt>
                <c:pt idx="224">
                  <c:v>50063</c:v>
                </c:pt>
                <c:pt idx="225">
                  <c:v>50094</c:v>
                </c:pt>
                <c:pt idx="226">
                  <c:v>50122</c:v>
                </c:pt>
                <c:pt idx="227">
                  <c:v>50153</c:v>
                </c:pt>
                <c:pt idx="228">
                  <c:v>50185</c:v>
                </c:pt>
                <c:pt idx="229">
                  <c:v>50214</c:v>
                </c:pt>
                <c:pt idx="230">
                  <c:v>50244</c:v>
                </c:pt>
                <c:pt idx="231">
                  <c:v>50276</c:v>
                </c:pt>
                <c:pt idx="232">
                  <c:v>50306</c:v>
                </c:pt>
                <c:pt idx="233">
                  <c:v>50336</c:v>
                </c:pt>
                <c:pt idx="234">
                  <c:v>50367</c:v>
                </c:pt>
                <c:pt idx="235">
                  <c:v>50397</c:v>
                </c:pt>
                <c:pt idx="236">
                  <c:v>50430</c:v>
                </c:pt>
                <c:pt idx="237">
                  <c:v>50459</c:v>
                </c:pt>
                <c:pt idx="238">
                  <c:v>50487</c:v>
                </c:pt>
                <c:pt idx="239">
                  <c:v>50518</c:v>
                </c:pt>
                <c:pt idx="240">
                  <c:v>50549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'USDYC-ForwardRates'!$D$22:$D$300</c:f>
              <c:numCache>
                <c:formatCode>0.00000%</c:formatCode>
                <c:ptCount val="279"/>
                <c:pt idx="0">
                  <c:v>2.3304046609811533E-2</c:v>
                </c:pt>
                <c:pt idx="1">
                  <c:v>2.3330124792003769E-2</c:v>
                </c:pt>
                <c:pt idx="2">
                  <c:v>2.3793416821510569E-2</c:v>
                </c:pt>
                <c:pt idx="3">
                  <c:v>2.4306347282750242E-2</c:v>
                </c:pt>
                <c:pt idx="4">
                  <c:v>2.4822771515922239E-2</c:v>
                </c:pt>
                <c:pt idx="5">
                  <c:v>2.5357500145723067E-2</c:v>
                </c:pt>
                <c:pt idx="6">
                  <c:v>2.5929106612061881E-2</c:v>
                </c:pt>
                <c:pt idx="7">
                  <c:v>2.6467923717058257E-2</c:v>
                </c:pt>
                <c:pt idx="8">
                  <c:v>2.686819256489778E-2</c:v>
                </c:pt>
                <c:pt idx="9">
                  <c:v>2.7308488297521253E-2</c:v>
                </c:pt>
                <c:pt idx="10">
                  <c:v>2.7664596746805024E-2</c:v>
                </c:pt>
                <c:pt idx="11">
                  <c:v>2.7983684101634515E-2</c:v>
                </c:pt>
                <c:pt idx="12">
                  <c:v>2.8313774468699503E-2</c:v>
                </c:pt>
                <c:pt idx="13">
                  <c:v>2.8643795653578257E-2</c:v>
                </c:pt>
                <c:pt idx="14">
                  <c:v>2.8863230720655587E-2</c:v>
                </c:pt>
                <c:pt idx="15">
                  <c:v>2.9097799240634804E-2</c:v>
                </c:pt>
                <c:pt idx="16">
                  <c:v>2.9319778919038347E-2</c:v>
                </c:pt>
                <c:pt idx="17">
                  <c:v>2.9494701221116099E-2</c:v>
                </c:pt>
                <c:pt idx="18">
                  <c:v>2.9687115753401629E-2</c:v>
                </c:pt>
                <c:pt idx="19">
                  <c:v>2.9824174612554107E-2</c:v>
                </c:pt>
                <c:pt idx="20">
                  <c:v>2.9887580856164702E-2</c:v>
                </c:pt>
                <c:pt idx="21">
                  <c:v>2.9952986219175547E-2</c:v>
                </c:pt>
                <c:pt idx="22">
                  <c:v>3.0039123109765021E-2</c:v>
                </c:pt>
                <c:pt idx="23">
                  <c:v>3.011706585088925E-2</c:v>
                </c:pt>
                <c:pt idx="24">
                  <c:v>3.0181637158519268E-2</c:v>
                </c:pt>
                <c:pt idx="25">
                  <c:v>3.0238707776552371E-2</c:v>
                </c:pt>
                <c:pt idx="26">
                  <c:v>3.0295295673836684E-2</c:v>
                </c:pt>
                <c:pt idx="27">
                  <c:v>3.0351870399988764E-2</c:v>
                </c:pt>
                <c:pt idx="28">
                  <c:v>3.0399971635099103E-2</c:v>
                </c:pt>
                <c:pt idx="29">
                  <c:v>3.0440138873686972E-2</c:v>
                </c:pt>
                <c:pt idx="30">
                  <c:v>3.0469469596336809E-2</c:v>
                </c:pt>
                <c:pt idx="31">
                  <c:v>3.0482870929780349E-2</c:v>
                </c:pt>
                <c:pt idx="32">
                  <c:v>3.0479868577762637E-2</c:v>
                </c:pt>
                <c:pt idx="33">
                  <c:v>3.0462023179248052E-2</c:v>
                </c:pt>
                <c:pt idx="34">
                  <c:v>3.0432136087005478E-2</c:v>
                </c:pt>
                <c:pt idx="35">
                  <c:v>3.0389637965455272E-2</c:v>
                </c:pt>
                <c:pt idx="36">
                  <c:v>3.0344085047535049E-2</c:v>
                </c:pt>
                <c:pt idx="37">
                  <c:v>3.030275893215512E-2</c:v>
                </c:pt>
                <c:pt idx="38">
                  <c:v>3.0265262644919962E-2</c:v>
                </c:pt>
                <c:pt idx="39">
                  <c:v>3.0230391684130942E-2</c:v>
                </c:pt>
                <c:pt idx="40">
                  <c:v>3.0199238783604494E-2</c:v>
                </c:pt>
                <c:pt idx="41">
                  <c:v>3.0170392370711677E-2</c:v>
                </c:pt>
                <c:pt idx="42">
                  <c:v>3.014656004893785E-2</c:v>
                </c:pt>
                <c:pt idx="43">
                  <c:v>3.0123845769596529E-2</c:v>
                </c:pt>
                <c:pt idx="44">
                  <c:v>3.0102714877526433E-2</c:v>
                </c:pt>
                <c:pt idx="45">
                  <c:v>3.008708261791641E-2</c:v>
                </c:pt>
                <c:pt idx="46">
                  <c:v>3.0076950875017758E-2</c:v>
                </c:pt>
                <c:pt idx="47">
                  <c:v>3.0069603522977589E-2</c:v>
                </c:pt>
                <c:pt idx="48">
                  <c:v>3.0065996345736135E-2</c:v>
                </c:pt>
                <c:pt idx="49">
                  <c:v>3.0063732646987699E-2</c:v>
                </c:pt>
                <c:pt idx="50">
                  <c:v>3.0063766609646637E-2</c:v>
                </c:pt>
                <c:pt idx="51">
                  <c:v>3.0066676565963443E-2</c:v>
                </c:pt>
                <c:pt idx="52">
                  <c:v>3.0073423541670013E-2</c:v>
                </c:pt>
                <c:pt idx="53">
                  <c:v>3.008344103420595E-2</c:v>
                </c:pt>
                <c:pt idx="54">
                  <c:v>3.0095480684542202E-2</c:v>
                </c:pt>
                <c:pt idx="55">
                  <c:v>3.0109223800116672E-2</c:v>
                </c:pt>
                <c:pt idx="56">
                  <c:v>3.0125335335066592E-2</c:v>
                </c:pt>
                <c:pt idx="57">
                  <c:v>3.0143745224766962E-2</c:v>
                </c:pt>
                <c:pt idx="58">
                  <c:v>3.0162635490752362E-2</c:v>
                </c:pt>
                <c:pt idx="59">
                  <c:v>3.018707896868994E-2</c:v>
                </c:pt>
                <c:pt idx="60">
                  <c:v>3.0212024975169973E-2</c:v>
                </c:pt>
                <c:pt idx="61">
                  <c:v>3.0241053901587399E-2</c:v>
                </c:pt>
                <c:pt idx="62">
                  <c:v>3.0268318401842593E-2</c:v>
                </c:pt>
                <c:pt idx="63">
                  <c:v>3.0287997384020302E-2</c:v>
                </c:pt>
                <c:pt idx="64">
                  <c:v>3.0298068527019609E-2</c:v>
                </c:pt>
                <c:pt idx="65">
                  <c:v>3.0300392136804476E-2</c:v>
                </c:pt>
                <c:pt idx="66">
                  <c:v>3.0301880528461538E-2</c:v>
                </c:pt>
                <c:pt idx="67">
                  <c:v>3.030753907925534E-2</c:v>
                </c:pt>
                <c:pt idx="68">
                  <c:v>3.0317329760095265E-2</c:v>
                </c:pt>
                <c:pt idx="69">
                  <c:v>3.0332408009782992E-2</c:v>
                </c:pt>
                <c:pt idx="70">
                  <c:v>3.0351628320969371E-2</c:v>
                </c:pt>
                <c:pt idx="71">
                  <c:v>3.0371219581869498E-2</c:v>
                </c:pt>
                <c:pt idx="72">
                  <c:v>3.0390429101079149E-2</c:v>
                </c:pt>
                <c:pt idx="73">
                  <c:v>3.0407592322348721E-2</c:v>
                </c:pt>
                <c:pt idx="74">
                  <c:v>3.0423054304158322E-2</c:v>
                </c:pt>
                <c:pt idx="75">
                  <c:v>3.0444531818674105E-2</c:v>
                </c:pt>
                <c:pt idx="76">
                  <c:v>3.0475066635099794E-2</c:v>
                </c:pt>
                <c:pt idx="77">
                  <c:v>3.0510292885704237E-2</c:v>
                </c:pt>
                <c:pt idx="78">
                  <c:v>3.0549149541691308E-2</c:v>
                </c:pt>
                <c:pt idx="79">
                  <c:v>3.0577938415834355E-2</c:v>
                </c:pt>
                <c:pt idx="80">
                  <c:v>3.0604725416563956E-2</c:v>
                </c:pt>
                <c:pt idx="81">
                  <c:v>3.0627253032057877E-2</c:v>
                </c:pt>
                <c:pt idx="82">
                  <c:v>3.0643369205230975E-2</c:v>
                </c:pt>
                <c:pt idx="83">
                  <c:v>3.0658866677650037E-2</c:v>
                </c:pt>
                <c:pt idx="84">
                  <c:v>3.0674904645114659E-2</c:v>
                </c:pt>
                <c:pt idx="85">
                  <c:v>3.069430671608608E-2</c:v>
                </c:pt>
                <c:pt idx="86">
                  <c:v>3.0716278228704201E-2</c:v>
                </c:pt>
                <c:pt idx="87">
                  <c:v>3.0743880981936207E-2</c:v>
                </c:pt>
                <c:pt idx="88">
                  <c:v>3.0770904683145618E-2</c:v>
                </c:pt>
                <c:pt idx="89">
                  <c:v>3.0801206311258975E-2</c:v>
                </c:pt>
                <c:pt idx="90">
                  <c:v>3.0835676737179709E-2</c:v>
                </c:pt>
                <c:pt idx="91">
                  <c:v>3.0868597281908498E-2</c:v>
                </c:pt>
                <c:pt idx="92">
                  <c:v>3.090631509499181E-2</c:v>
                </c:pt>
                <c:pt idx="93">
                  <c:v>3.0947729975710242E-2</c:v>
                </c:pt>
                <c:pt idx="94">
                  <c:v>3.0988805031079997E-2</c:v>
                </c:pt>
                <c:pt idx="95">
                  <c:v>3.1036195033601083E-2</c:v>
                </c:pt>
                <c:pt idx="96">
                  <c:v>3.1083845372933214E-2</c:v>
                </c:pt>
                <c:pt idx="97">
                  <c:v>3.1123413129017927E-2</c:v>
                </c:pt>
                <c:pt idx="98">
                  <c:v>3.1160656846069466E-2</c:v>
                </c:pt>
                <c:pt idx="99">
                  <c:v>3.1196992372274517E-2</c:v>
                </c:pt>
                <c:pt idx="100">
                  <c:v>3.1228384464805792E-2</c:v>
                </c:pt>
                <c:pt idx="101">
                  <c:v>3.125679335700475E-2</c:v>
                </c:pt>
                <c:pt idx="102">
                  <c:v>3.1282327950018313E-2</c:v>
                </c:pt>
                <c:pt idx="103">
                  <c:v>3.1302891873302811E-2</c:v>
                </c:pt>
                <c:pt idx="104">
                  <c:v>3.1321555645499939E-2</c:v>
                </c:pt>
                <c:pt idx="105">
                  <c:v>3.133550309606084E-2</c:v>
                </c:pt>
                <c:pt idx="106">
                  <c:v>3.134770242997497E-2</c:v>
                </c:pt>
                <c:pt idx="107">
                  <c:v>3.1361213850206016E-2</c:v>
                </c:pt>
                <c:pt idx="108">
                  <c:v>3.137643911572769E-2</c:v>
                </c:pt>
                <c:pt idx="109">
                  <c:v>3.1393686498892188E-2</c:v>
                </c:pt>
                <c:pt idx="110">
                  <c:v>3.1410774398284338E-2</c:v>
                </c:pt>
                <c:pt idx="111">
                  <c:v>3.1424449870081472E-2</c:v>
                </c:pt>
                <c:pt idx="112">
                  <c:v>3.1431275049545772E-2</c:v>
                </c:pt>
                <c:pt idx="113">
                  <c:v>3.1433886149436555E-2</c:v>
                </c:pt>
                <c:pt idx="114">
                  <c:v>3.1436205019066778E-2</c:v>
                </c:pt>
                <c:pt idx="115">
                  <c:v>3.1442103233924136E-2</c:v>
                </c:pt>
                <c:pt idx="116">
                  <c:v>3.1454682297695304E-2</c:v>
                </c:pt>
                <c:pt idx="117">
                  <c:v>3.1474154289445666E-2</c:v>
                </c:pt>
                <c:pt idx="118">
                  <c:v>3.150081497042586E-2</c:v>
                </c:pt>
                <c:pt idx="119">
                  <c:v>3.1534852266263777E-2</c:v>
                </c:pt>
                <c:pt idx="120">
                  <c:v>3.1564596297106534E-2</c:v>
                </c:pt>
                <c:pt idx="121">
                  <c:v>3.1591047977821543E-2</c:v>
                </c:pt>
                <c:pt idx="122">
                  <c:v>3.1614898094892811E-2</c:v>
                </c:pt>
                <c:pt idx="123">
                  <c:v>3.1640257929432702E-2</c:v>
                </c:pt>
                <c:pt idx="124">
                  <c:v>3.1674594077095213E-2</c:v>
                </c:pt>
                <c:pt idx="125">
                  <c:v>3.1706355562913895E-2</c:v>
                </c:pt>
                <c:pt idx="126">
                  <c:v>3.1739655144382317E-2</c:v>
                </c:pt>
                <c:pt idx="127">
                  <c:v>3.1767532404808986E-2</c:v>
                </c:pt>
                <c:pt idx="128">
                  <c:v>3.1786338922544143E-2</c:v>
                </c:pt>
                <c:pt idx="129">
                  <c:v>3.1799985684764928E-2</c:v>
                </c:pt>
                <c:pt idx="130">
                  <c:v>3.1806951960055993E-2</c:v>
                </c:pt>
                <c:pt idx="131">
                  <c:v>3.1809519551816219E-2</c:v>
                </c:pt>
                <c:pt idx="132">
                  <c:v>3.1807763583449312E-2</c:v>
                </c:pt>
                <c:pt idx="133">
                  <c:v>3.1802027253630225E-2</c:v>
                </c:pt>
                <c:pt idx="134">
                  <c:v>3.1794580694427761E-2</c:v>
                </c:pt>
                <c:pt idx="135">
                  <c:v>3.1784084471402935E-2</c:v>
                </c:pt>
                <c:pt idx="136">
                  <c:v>3.177122061441133E-2</c:v>
                </c:pt>
                <c:pt idx="137">
                  <c:v>3.1757641597018604E-2</c:v>
                </c:pt>
                <c:pt idx="138">
                  <c:v>3.174072742273816E-2</c:v>
                </c:pt>
                <c:pt idx="139">
                  <c:v>3.1721008520450629E-2</c:v>
                </c:pt>
                <c:pt idx="140">
                  <c:v>3.1699249727146828E-2</c:v>
                </c:pt>
                <c:pt idx="141">
                  <c:v>3.1672390140774165E-2</c:v>
                </c:pt>
                <c:pt idx="142">
                  <c:v>3.1647417929531317E-2</c:v>
                </c:pt>
                <c:pt idx="143">
                  <c:v>3.1620230588328475E-2</c:v>
                </c:pt>
                <c:pt idx="144">
                  <c:v>3.1591684760939903E-2</c:v>
                </c:pt>
                <c:pt idx="145">
                  <c:v>3.1561806699048379E-2</c:v>
                </c:pt>
                <c:pt idx="146">
                  <c:v>3.1535514496900487E-2</c:v>
                </c:pt>
                <c:pt idx="147">
                  <c:v>3.1508255289427176E-2</c:v>
                </c:pt>
                <c:pt idx="148">
                  <c:v>3.1481883012732352E-2</c:v>
                </c:pt>
                <c:pt idx="149">
                  <c:v>3.1457172021866132E-2</c:v>
                </c:pt>
                <c:pt idx="150">
                  <c:v>3.1430851546904802E-2</c:v>
                </c:pt>
                <c:pt idx="151">
                  <c:v>3.1409180948196148E-2</c:v>
                </c:pt>
                <c:pt idx="152">
                  <c:v>3.1385853743387496E-2</c:v>
                </c:pt>
                <c:pt idx="153">
                  <c:v>3.1362461758267436E-2</c:v>
                </c:pt>
                <c:pt idx="154">
                  <c:v>3.1342638917837055E-2</c:v>
                </c:pt>
                <c:pt idx="155">
                  <c:v>3.1322722724752304E-2</c:v>
                </c:pt>
                <c:pt idx="156">
                  <c:v>3.130502069839506E-2</c:v>
                </c:pt>
                <c:pt idx="157">
                  <c:v>3.1289373208990952E-2</c:v>
                </c:pt>
                <c:pt idx="158">
                  <c:v>3.1273791512661936E-2</c:v>
                </c:pt>
                <c:pt idx="159">
                  <c:v>3.1251235970054948E-2</c:v>
                </c:pt>
                <c:pt idx="160">
                  <c:v>3.1223725428084027E-2</c:v>
                </c:pt>
                <c:pt idx="161">
                  <c:v>3.1190397109209272E-2</c:v>
                </c:pt>
                <c:pt idx="162">
                  <c:v>3.1154371909743888E-2</c:v>
                </c:pt>
                <c:pt idx="163">
                  <c:v>3.1125263240238083E-2</c:v>
                </c:pt>
                <c:pt idx="164">
                  <c:v>3.1099642311822918E-2</c:v>
                </c:pt>
                <c:pt idx="165">
                  <c:v>3.1080635493605364E-2</c:v>
                </c:pt>
                <c:pt idx="166">
                  <c:v>3.1069165353122354E-2</c:v>
                </c:pt>
                <c:pt idx="167">
                  <c:v>3.1060831377126022E-2</c:v>
                </c:pt>
                <c:pt idx="168">
                  <c:v>3.1052591710332537E-2</c:v>
                </c:pt>
                <c:pt idx="169">
                  <c:v>3.1042228470670914E-2</c:v>
                </c:pt>
                <c:pt idx="170">
                  <c:v>3.1033070296797319E-2</c:v>
                </c:pt>
                <c:pt idx="171">
                  <c:v>3.1030403443129757E-2</c:v>
                </c:pt>
                <c:pt idx="172">
                  <c:v>3.1038650166241775E-2</c:v>
                </c:pt>
                <c:pt idx="173">
                  <c:v>3.1054257324278484E-2</c:v>
                </c:pt>
                <c:pt idx="174">
                  <c:v>3.1068663499967342E-2</c:v>
                </c:pt>
                <c:pt idx="175">
                  <c:v>3.1078866843454966E-2</c:v>
                </c:pt>
                <c:pt idx="176">
                  <c:v>3.1084687660623719E-2</c:v>
                </c:pt>
                <c:pt idx="177">
                  <c:v>3.1087285791005663E-2</c:v>
                </c:pt>
                <c:pt idx="178">
                  <c:v>3.1088647248423962E-2</c:v>
                </c:pt>
                <c:pt idx="179">
                  <c:v>3.1089322666726458E-2</c:v>
                </c:pt>
                <c:pt idx="180">
                  <c:v>3.1089070190646152E-2</c:v>
                </c:pt>
                <c:pt idx="181">
                  <c:v>3.1087935389208666E-2</c:v>
                </c:pt>
                <c:pt idx="182">
                  <c:v>3.1086208515136143E-2</c:v>
                </c:pt>
                <c:pt idx="183">
                  <c:v>3.1084583506672574E-2</c:v>
                </c:pt>
                <c:pt idx="184">
                  <c:v>3.1083072400287622E-2</c:v>
                </c:pt>
                <c:pt idx="185">
                  <c:v>3.1081320671316831E-2</c:v>
                </c:pt>
                <c:pt idx="186">
                  <c:v>3.1078731964812093E-2</c:v>
                </c:pt>
                <c:pt idx="187">
                  <c:v>3.1074779076724263E-2</c:v>
                </c:pt>
                <c:pt idx="188">
                  <c:v>3.1069592509634477E-2</c:v>
                </c:pt>
                <c:pt idx="189">
                  <c:v>3.1063885654437174E-2</c:v>
                </c:pt>
                <c:pt idx="190">
                  <c:v>3.1058739702459474E-2</c:v>
                </c:pt>
                <c:pt idx="191">
                  <c:v>3.1053005716586746E-2</c:v>
                </c:pt>
                <c:pt idx="192">
                  <c:v>3.1047927059926751E-2</c:v>
                </c:pt>
                <c:pt idx="193">
                  <c:v>3.104252851478987E-2</c:v>
                </c:pt>
                <c:pt idx="194">
                  <c:v>3.1036711036126062E-2</c:v>
                </c:pt>
                <c:pt idx="195">
                  <c:v>3.1030152990864712E-2</c:v>
                </c:pt>
                <c:pt idx="196">
                  <c:v>3.1021460777204964E-2</c:v>
                </c:pt>
                <c:pt idx="197">
                  <c:v>3.101318754746081E-2</c:v>
                </c:pt>
                <c:pt idx="198">
                  <c:v>3.1003613901332952E-2</c:v>
                </c:pt>
                <c:pt idx="199">
                  <c:v>3.0993778111623078E-2</c:v>
                </c:pt>
                <c:pt idx="200">
                  <c:v>3.09849031596242E-2</c:v>
                </c:pt>
                <c:pt idx="201">
                  <c:v>3.0975280505724907E-2</c:v>
                </c:pt>
                <c:pt idx="202">
                  <c:v>3.0966374396053351E-2</c:v>
                </c:pt>
                <c:pt idx="203">
                  <c:v>3.095655458868846E-2</c:v>
                </c:pt>
                <c:pt idx="204">
                  <c:v>3.0947505930499039E-2</c:v>
                </c:pt>
                <c:pt idx="205">
                  <c:v>3.0937867173774333E-2</c:v>
                </c:pt>
                <c:pt idx="206">
                  <c:v>3.0927393627888579E-2</c:v>
                </c:pt>
                <c:pt idx="207">
                  <c:v>3.0909824763887296E-2</c:v>
                </c:pt>
                <c:pt idx="208">
                  <c:v>3.0882246098106258E-2</c:v>
                </c:pt>
                <c:pt idx="209">
                  <c:v>3.0851543211987319E-2</c:v>
                </c:pt>
                <c:pt idx="210">
                  <c:v>3.0817602935469507E-2</c:v>
                </c:pt>
                <c:pt idx="211">
                  <c:v>3.0786903849688515E-2</c:v>
                </c:pt>
                <c:pt idx="212">
                  <c:v>3.0761565416828979E-2</c:v>
                </c:pt>
                <c:pt idx="213">
                  <c:v>3.0738845989651483E-2</c:v>
                </c:pt>
                <c:pt idx="214">
                  <c:v>3.0723559222827622E-2</c:v>
                </c:pt>
                <c:pt idx="215">
                  <c:v>3.0708980257701808E-2</c:v>
                </c:pt>
                <c:pt idx="216">
                  <c:v>3.0693394375331595E-2</c:v>
                </c:pt>
                <c:pt idx="217">
                  <c:v>3.067405226214024E-2</c:v>
                </c:pt>
                <c:pt idx="218">
                  <c:v>3.0655255098691818E-2</c:v>
                </c:pt>
                <c:pt idx="219">
                  <c:v>3.0640254802285303E-2</c:v>
                </c:pt>
                <c:pt idx="220">
                  <c:v>3.063551600725133E-2</c:v>
                </c:pt>
                <c:pt idx="221">
                  <c:v>3.0635811452429433E-2</c:v>
                </c:pt>
                <c:pt idx="222">
                  <c:v>3.0636182302792095E-2</c:v>
                </c:pt>
                <c:pt idx="223">
                  <c:v>3.0632195379589305E-2</c:v>
                </c:pt>
                <c:pt idx="224">
                  <c:v>3.0622710948921193E-2</c:v>
                </c:pt>
                <c:pt idx="225">
                  <c:v>3.0608389095923332E-2</c:v>
                </c:pt>
                <c:pt idx="226">
                  <c:v>3.0591873115866367E-2</c:v>
                </c:pt>
                <c:pt idx="227">
                  <c:v>3.0570818569575917E-2</c:v>
                </c:pt>
                <c:pt idx="228">
                  <c:v>3.0547569215250998E-2</c:v>
                </c:pt>
                <c:pt idx="229">
                  <c:v>3.0526326337329414E-2</c:v>
                </c:pt>
                <c:pt idx="230">
                  <c:v>3.0504319228727751E-2</c:v>
                </c:pt>
                <c:pt idx="231">
                  <c:v>3.0480624843402655E-2</c:v>
                </c:pt>
                <c:pt idx="232">
                  <c:v>3.0458017488135807E-2</c:v>
                </c:pt>
                <c:pt idx="233">
                  <c:v>3.0434791313000774E-2</c:v>
                </c:pt>
                <c:pt idx="234">
                  <c:v>3.0409876462927279E-2</c:v>
                </c:pt>
                <c:pt idx="235">
                  <c:v>3.0384743197039165E-2</c:v>
                </c:pt>
                <c:pt idx="236">
                  <c:v>3.0356478305801425E-2</c:v>
                </c:pt>
                <c:pt idx="237">
                  <c:v>3.0331744910889163E-2</c:v>
                </c:pt>
                <c:pt idx="238">
                  <c:v>3.0308395013243478E-2</c:v>
                </c:pt>
                <c:pt idx="239">
                  <c:v>3.0282908219401057E-2</c:v>
                </c:pt>
                <c:pt idx="240">
                  <c:v>3.0257304039602272E-2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'USDYC-ForwardRates'!$E$21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'USDYC-ForwardRates'!$B$22:$B$300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  <c:pt idx="98">
                  <c:v>46226</c:v>
                </c:pt>
                <c:pt idx="99">
                  <c:v>46258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46412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46531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46685</c:v>
                </c:pt>
                <c:pt idx="114">
                  <c:v>46714</c:v>
                </c:pt>
                <c:pt idx="115">
                  <c:v>46744</c:v>
                </c:pt>
                <c:pt idx="116">
                  <c:v>46776</c:v>
                </c:pt>
                <c:pt idx="117">
                  <c:v>46806</c:v>
                </c:pt>
                <c:pt idx="118">
                  <c:v>46835</c:v>
                </c:pt>
                <c:pt idx="119">
                  <c:v>46867</c:v>
                </c:pt>
                <c:pt idx="120">
                  <c:v>46896</c:v>
                </c:pt>
                <c:pt idx="121">
                  <c:v>46927</c:v>
                </c:pt>
                <c:pt idx="122">
                  <c:v>46958</c:v>
                </c:pt>
                <c:pt idx="123">
                  <c:v>46988</c:v>
                </c:pt>
                <c:pt idx="124">
                  <c:v>47021</c:v>
                </c:pt>
                <c:pt idx="125">
                  <c:v>47049</c:v>
                </c:pt>
                <c:pt idx="126">
                  <c:v>47080</c:v>
                </c:pt>
                <c:pt idx="127">
                  <c:v>47112</c:v>
                </c:pt>
                <c:pt idx="128">
                  <c:v>47141</c:v>
                </c:pt>
                <c:pt idx="129">
                  <c:v>47172</c:v>
                </c:pt>
                <c:pt idx="130">
                  <c:v>47200</c:v>
                </c:pt>
                <c:pt idx="131">
                  <c:v>47231</c:v>
                </c:pt>
                <c:pt idx="132">
                  <c:v>47261</c:v>
                </c:pt>
                <c:pt idx="133">
                  <c:v>47294</c:v>
                </c:pt>
                <c:pt idx="134">
                  <c:v>47322</c:v>
                </c:pt>
                <c:pt idx="135">
                  <c:v>47353</c:v>
                </c:pt>
                <c:pt idx="136">
                  <c:v>47385</c:v>
                </c:pt>
                <c:pt idx="137">
                  <c:v>47414</c:v>
                </c:pt>
                <c:pt idx="138">
                  <c:v>47445</c:v>
                </c:pt>
                <c:pt idx="139">
                  <c:v>47476</c:v>
                </c:pt>
                <c:pt idx="140">
                  <c:v>47506</c:v>
                </c:pt>
                <c:pt idx="141">
                  <c:v>47539</c:v>
                </c:pt>
                <c:pt idx="142">
                  <c:v>47567</c:v>
                </c:pt>
                <c:pt idx="143">
                  <c:v>47596</c:v>
                </c:pt>
                <c:pt idx="144">
                  <c:v>47626</c:v>
                </c:pt>
                <c:pt idx="145">
                  <c:v>47658</c:v>
                </c:pt>
                <c:pt idx="146">
                  <c:v>47687</c:v>
                </c:pt>
                <c:pt idx="147">
                  <c:v>47718</c:v>
                </c:pt>
                <c:pt idx="148">
                  <c:v>47749</c:v>
                </c:pt>
                <c:pt idx="149">
                  <c:v>47779</c:v>
                </c:pt>
                <c:pt idx="150">
                  <c:v>47812</c:v>
                </c:pt>
                <c:pt idx="151">
                  <c:v>47840</c:v>
                </c:pt>
                <c:pt idx="152">
                  <c:v>47871</c:v>
                </c:pt>
                <c:pt idx="153">
                  <c:v>47903</c:v>
                </c:pt>
                <c:pt idx="154">
                  <c:v>47931</c:v>
                </c:pt>
                <c:pt idx="155">
                  <c:v>47961</c:v>
                </c:pt>
                <c:pt idx="156">
                  <c:v>47991</c:v>
                </c:pt>
                <c:pt idx="157">
                  <c:v>48022</c:v>
                </c:pt>
                <c:pt idx="158">
                  <c:v>48052</c:v>
                </c:pt>
                <c:pt idx="159">
                  <c:v>48085</c:v>
                </c:pt>
                <c:pt idx="160">
                  <c:v>48114</c:v>
                </c:pt>
                <c:pt idx="161">
                  <c:v>48144</c:v>
                </c:pt>
                <c:pt idx="162">
                  <c:v>48176</c:v>
                </c:pt>
                <c:pt idx="163">
                  <c:v>48205</c:v>
                </c:pt>
                <c:pt idx="164">
                  <c:v>48236</c:v>
                </c:pt>
                <c:pt idx="165">
                  <c:v>48267</c:v>
                </c:pt>
                <c:pt idx="166">
                  <c:v>48296</c:v>
                </c:pt>
                <c:pt idx="167">
                  <c:v>48327</c:v>
                </c:pt>
                <c:pt idx="168">
                  <c:v>48358</c:v>
                </c:pt>
                <c:pt idx="169">
                  <c:v>48388</c:v>
                </c:pt>
                <c:pt idx="170">
                  <c:v>48418</c:v>
                </c:pt>
                <c:pt idx="171">
                  <c:v>48449</c:v>
                </c:pt>
                <c:pt idx="172">
                  <c:v>48480</c:v>
                </c:pt>
                <c:pt idx="173">
                  <c:v>48512</c:v>
                </c:pt>
                <c:pt idx="174">
                  <c:v>48541</c:v>
                </c:pt>
                <c:pt idx="175">
                  <c:v>48571</c:v>
                </c:pt>
                <c:pt idx="176">
                  <c:v>48603</c:v>
                </c:pt>
                <c:pt idx="177">
                  <c:v>48633</c:v>
                </c:pt>
                <c:pt idx="178">
                  <c:v>48661</c:v>
                </c:pt>
                <c:pt idx="179">
                  <c:v>48694</c:v>
                </c:pt>
                <c:pt idx="180">
                  <c:v>48722</c:v>
                </c:pt>
                <c:pt idx="181">
                  <c:v>48753</c:v>
                </c:pt>
                <c:pt idx="182">
                  <c:v>48785</c:v>
                </c:pt>
                <c:pt idx="183">
                  <c:v>48814</c:v>
                </c:pt>
                <c:pt idx="184">
                  <c:v>48845</c:v>
                </c:pt>
                <c:pt idx="185">
                  <c:v>48876</c:v>
                </c:pt>
                <c:pt idx="186">
                  <c:v>48906</c:v>
                </c:pt>
                <c:pt idx="187">
                  <c:v>48936</c:v>
                </c:pt>
                <c:pt idx="188">
                  <c:v>48967</c:v>
                </c:pt>
                <c:pt idx="189">
                  <c:v>48998</c:v>
                </c:pt>
                <c:pt idx="190">
                  <c:v>49026</c:v>
                </c:pt>
                <c:pt idx="191">
                  <c:v>49058</c:v>
                </c:pt>
                <c:pt idx="192">
                  <c:v>49087</c:v>
                </c:pt>
                <c:pt idx="193">
                  <c:v>49118</c:v>
                </c:pt>
                <c:pt idx="194">
                  <c:v>49149</c:v>
                </c:pt>
                <c:pt idx="195">
                  <c:v>49179</c:v>
                </c:pt>
                <c:pt idx="196">
                  <c:v>49212</c:v>
                </c:pt>
                <c:pt idx="197">
                  <c:v>49240</c:v>
                </c:pt>
                <c:pt idx="198">
                  <c:v>49271</c:v>
                </c:pt>
                <c:pt idx="199">
                  <c:v>49303</c:v>
                </c:pt>
                <c:pt idx="200">
                  <c:v>49332</c:v>
                </c:pt>
                <c:pt idx="201">
                  <c:v>49363</c:v>
                </c:pt>
                <c:pt idx="202">
                  <c:v>49391</c:v>
                </c:pt>
                <c:pt idx="203">
                  <c:v>49422</c:v>
                </c:pt>
                <c:pt idx="204">
                  <c:v>49452</c:v>
                </c:pt>
                <c:pt idx="205">
                  <c:v>49485</c:v>
                </c:pt>
                <c:pt idx="206">
                  <c:v>49513</c:v>
                </c:pt>
                <c:pt idx="207">
                  <c:v>49544</c:v>
                </c:pt>
                <c:pt idx="208">
                  <c:v>49576</c:v>
                </c:pt>
                <c:pt idx="209">
                  <c:v>49605</c:v>
                </c:pt>
                <c:pt idx="210">
                  <c:v>49636</c:v>
                </c:pt>
                <c:pt idx="211">
                  <c:v>49667</c:v>
                </c:pt>
                <c:pt idx="212">
                  <c:v>49697</c:v>
                </c:pt>
                <c:pt idx="213">
                  <c:v>49730</c:v>
                </c:pt>
                <c:pt idx="214">
                  <c:v>49758</c:v>
                </c:pt>
                <c:pt idx="215">
                  <c:v>49788</c:v>
                </c:pt>
                <c:pt idx="216">
                  <c:v>49818</c:v>
                </c:pt>
                <c:pt idx="217">
                  <c:v>49849</c:v>
                </c:pt>
                <c:pt idx="218">
                  <c:v>49879</c:v>
                </c:pt>
                <c:pt idx="219">
                  <c:v>49912</c:v>
                </c:pt>
                <c:pt idx="220">
                  <c:v>49941</c:v>
                </c:pt>
                <c:pt idx="221">
                  <c:v>49971</c:v>
                </c:pt>
                <c:pt idx="222">
                  <c:v>50003</c:v>
                </c:pt>
                <c:pt idx="223">
                  <c:v>50032</c:v>
                </c:pt>
                <c:pt idx="224">
                  <c:v>50063</c:v>
                </c:pt>
                <c:pt idx="225">
                  <c:v>50094</c:v>
                </c:pt>
                <c:pt idx="226">
                  <c:v>50122</c:v>
                </c:pt>
                <c:pt idx="227">
                  <c:v>50153</c:v>
                </c:pt>
                <c:pt idx="228">
                  <c:v>50185</c:v>
                </c:pt>
                <c:pt idx="229">
                  <c:v>50214</c:v>
                </c:pt>
                <c:pt idx="230">
                  <c:v>50244</c:v>
                </c:pt>
                <c:pt idx="231">
                  <c:v>50276</c:v>
                </c:pt>
                <c:pt idx="232">
                  <c:v>50306</c:v>
                </c:pt>
                <c:pt idx="233">
                  <c:v>50336</c:v>
                </c:pt>
                <c:pt idx="234">
                  <c:v>50367</c:v>
                </c:pt>
                <c:pt idx="235">
                  <c:v>50397</c:v>
                </c:pt>
                <c:pt idx="236">
                  <c:v>50430</c:v>
                </c:pt>
                <c:pt idx="237">
                  <c:v>50459</c:v>
                </c:pt>
                <c:pt idx="238">
                  <c:v>50487</c:v>
                </c:pt>
                <c:pt idx="239">
                  <c:v>50518</c:v>
                </c:pt>
                <c:pt idx="240">
                  <c:v>50549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'USDYC-ForwardRates'!$E$22:$E$300</c:f>
              <c:numCache>
                <c:formatCode>0.00000%</c:formatCode>
                <c:ptCount val="279"/>
                <c:pt idx="0">
                  <c:v>2.4932313109585241E-2</c:v>
                </c:pt>
                <c:pt idx="1">
                  <c:v>2.5479036113815818E-2</c:v>
                </c:pt>
                <c:pt idx="2">
                  <c:v>2.596751410521321E-2</c:v>
                </c:pt>
                <c:pt idx="3">
                  <c:v>2.6514780919965814E-2</c:v>
                </c:pt>
                <c:pt idx="4">
                  <c:v>2.7013164317091685E-2</c:v>
                </c:pt>
                <c:pt idx="5">
                  <c:v>2.7480254083055031E-2</c:v>
                </c:pt>
                <c:pt idx="6">
                  <c:v>2.7943424585365941E-2</c:v>
                </c:pt>
                <c:pt idx="7">
                  <c:v>2.8384720522440149E-2</c:v>
                </c:pt>
                <c:pt idx="8">
                  <c:v>2.8761465403990959E-2</c:v>
                </c:pt>
                <c:pt idx="9">
                  <c:v>2.9151203462153805E-2</c:v>
                </c:pt>
                <c:pt idx="10">
                  <c:v>2.9457829236293229E-2</c:v>
                </c:pt>
                <c:pt idx="11">
                  <c:v>2.9730273763699595E-2</c:v>
                </c:pt>
                <c:pt idx="12">
                  <c:v>3.0005723614968782E-2</c:v>
                </c:pt>
                <c:pt idx="13">
                  <c:v>3.0241965266499807E-2</c:v>
                </c:pt>
                <c:pt idx="14">
                  <c:v>3.0442356321750602E-2</c:v>
                </c:pt>
                <c:pt idx="15">
                  <c:v>3.0631964827755473E-2</c:v>
                </c:pt>
                <c:pt idx="16">
                  <c:v>3.0787329106389792E-2</c:v>
                </c:pt>
                <c:pt idx="17">
                  <c:v>3.0934744371642453E-2</c:v>
                </c:pt>
                <c:pt idx="18">
                  <c:v>3.1071976503488058E-2</c:v>
                </c:pt>
                <c:pt idx="19">
                  <c:v>3.1179941022108811E-2</c:v>
                </c:pt>
                <c:pt idx="20">
                  <c:v>3.1287804221668526E-2</c:v>
                </c:pt>
                <c:pt idx="21">
                  <c:v>3.1389615646061672E-2</c:v>
                </c:pt>
                <c:pt idx="22">
                  <c:v>3.1470658431621557E-2</c:v>
                </c:pt>
                <c:pt idx="23">
                  <c:v>3.1539409876597486E-2</c:v>
                </c:pt>
                <c:pt idx="24">
                  <c:v>3.1601633509461401E-2</c:v>
                </c:pt>
                <c:pt idx="25">
                  <c:v>3.1643324517408353E-2</c:v>
                </c:pt>
                <c:pt idx="26">
                  <c:v>3.1694741538056369E-2</c:v>
                </c:pt>
                <c:pt idx="27">
                  <c:v>3.1730562673883002E-2</c:v>
                </c:pt>
                <c:pt idx="28">
                  <c:v>3.1752110031065331E-2</c:v>
                </c:pt>
                <c:pt idx="29">
                  <c:v>3.1769664300640162E-2</c:v>
                </c:pt>
                <c:pt idx="30">
                  <c:v>3.1774746359384105E-2</c:v>
                </c:pt>
                <c:pt idx="31">
                  <c:v>3.1768964519541601E-2</c:v>
                </c:pt>
                <c:pt idx="32">
                  <c:v>3.1740653911376142E-2</c:v>
                </c:pt>
                <c:pt idx="33">
                  <c:v>3.1705459196937485E-2</c:v>
                </c:pt>
                <c:pt idx="34">
                  <c:v>3.1670742242551939E-2</c:v>
                </c:pt>
                <c:pt idx="35">
                  <c:v>3.1629130577183376E-2</c:v>
                </c:pt>
                <c:pt idx="36">
                  <c:v>3.158684909317714E-2</c:v>
                </c:pt>
                <c:pt idx="37">
                  <c:v>3.1548665199005864E-2</c:v>
                </c:pt>
                <c:pt idx="38">
                  <c:v>3.1516300523968498E-2</c:v>
                </c:pt>
                <c:pt idx="39">
                  <c:v>3.1483605970790189E-2</c:v>
                </c:pt>
                <c:pt idx="40">
                  <c:v>3.1452289605213173E-2</c:v>
                </c:pt>
                <c:pt idx="41">
                  <c:v>3.1427530544398632E-2</c:v>
                </c:pt>
                <c:pt idx="42">
                  <c:v>3.1406267225687685E-2</c:v>
                </c:pt>
                <c:pt idx="43">
                  <c:v>3.1389663684659785E-2</c:v>
                </c:pt>
                <c:pt idx="44">
                  <c:v>3.1374375872988712E-2</c:v>
                </c:pt>
                <c:pt idx="45">
                  <c:v>3.1362195625824679E-2</c:v>
                </c:pt>
                <c:pt idx="46">
                  <c:v>3.1358915280004979E-2</c:v>
                </c:pt>
                <c:pt idx="47">
                  <c:v>3.135300522480472E-2</c:v>
                </c:pt>
                <c:pt idx="48">
                  <c:v>3.135380398838114E-2</c:v>
                </c:pt>
                <c:pt idx="49">
                  <c:v>3.1355200832900956E-2</c:v>
                </c:pt>
                <c:pt idx="50">
                  <c:v>3.1363576686358093E-2</c:v>
                </c:pt>
                <c:pt idx="51">
                  <c:v>3.1373231458819165E-2</c:v>
                </c:pt>
                <c:pt idx="52">
                  <c:v>3.1382127222054128E-2</c:v>
                </c:pt>
                <c:pt idx="53">
                  <c:v>3.1401295987799872E-2</c:v>
                </c:pt>
                <c:pt idx="54">
                  <c:v>3.1419964869367829E-2</c:v>
                </c:pt>
                <c:pt idx="55">
                  <c:v>3.1445590129011013E-2</c:v>
                </c:pt>
                <c:pt idx="56">
                  <c:v>3.147322368598203E-2</c:v>
                </c:pt>
                <c:pt idx="57">
                  <c:v>3.1501334478571327E-2</c:v>
                </c:pt>
                <c:pt idx="58">
                  <c:v>3.1539418302626805E-2</c:v>
                </c:pt>
                <c:pt idx="59">
                  <c:v>3.1567364633509405E-2</c:v>
                </c:pt>
                <c:pt idx="60">
                  <c:v>3.1600078033089347E-2</c:v>
                </c:pt>
                <c:pt idx="61">
                  <c:v>3.1634644064060774E-2</c:v>
                </c:pt>
                <c:pt idx="62">
                  <c:v>3.1653599004571445E-2</c:v>
                </c:pt>
                <c:pt idx="63">
                  <c:v>3.1670155415869469E-2</c:v>
                </c:pt>
                <c:pt idx="64">
                  <c:v>3.1684647978987686E-2</c:v>
                </c:pt>
                <c:pt idx="65">
                  <c:v>3.1700897088476454E-2</c:v>
                </c:pt>
                <c:pt idx="66">
                  <c:v>3.1714913327400625E-2</c:v>
                </c:pt>
                <c:pt idx="67">
                  <c:v>3.1732565047636413E-2</c:v>
                </c:pt>
                <c:pt idx="68">
                  <c:v>3.1755784091900864E-2</c:v>
                </c:pt>
                <c:pt idx="69">
                  <c:v>3.178548647935199E-2</c:v>
                </c:pt>
                <c:pt idx="70">
                  <c:v>3.1818867606669868E-2</c:v>
                </c:pt>
                <c:pt idx="71">
                  <c:v>3.1844739533073187E-2</c:v>
                </c:pt>
                <c:pt idx="72">
                  <c:v>3.1879248430820968E-2</c:v>
                </c:pt>
                <c:pt idx="73">
                  <c:v>3.1904585642579975E-2</c:v>
                </c:pt>
                <c:pt idx="74">
                  <c:v>3.194589334282516E-2</c:v>
                </c:pt>
                <c:pt idx="75">
                  <c:v>3.1993642522225127E-2</c:v>
                </c:pt>
                <c:pt idx="76">
                  <c:v>3.2032816417212354E-2</c:v>
                </c:pt>
                <c:pt idx="77">
                  <c:v>3.2077561286836767E-2</c:v>
                </c:pt>
                <c:pt idx="78">
                  <c:v>3.2127106457232567E-2</c:v>
                </c:pt>
                <c:pt idx="79">
                  <c:v>3.2169440242939842E-2</c:v>
                </c:pt>
                <c:pt idx="80">
                  <c:v>3.2203657889901573E-2</c:v>
                </c:pt>
                <c:pt idx="81">
                  <c:v>3.223972912912864E-2</c:v>
                </c:pt>
                <c:pt idx="82">
                  <c:v>3.2274439428232604E-2</c:v>
                </c:pt>
                <c:pt idx="83">
                  <c:v>3.2306405271994118E-2</c:v>
                </c:pt>
                <c:pt idx="84">
                  <c:v>3.2345875534549227E-2</c:v>
                </c:pt>
                <c:pt idx="85">
                  <c:v>3.2379849511602124E-2</c:v>
                </c:pt>
                <c:pt idx="86">
                  <c:v>3.2420499033334958E-2</c:v>
                </c:pt>
                <c:pt idx="87">
                  <c:v>3.2464738573420991E-2</c:v>
                </c:pt>
                <c:pt idx="88">
                  <c:v>3.2498616817185605E-2</c:v>
                </c:pt>
                <c:pt idx="89">
                  <c:v>3.254417110940476E-2</c:v>
                </c:pt>
                <c:pt idx="90">
                  <c:v>3.2592164752906785E-2</c:v>
                </c:pt>
                <c:pt idx="91">
                  <c:v>3.2637117074891982E-2</c:v>
                </c:pt>
                <c:pt idx="92">
                  <c:v>3.2683846849202725E-2</c:v>
                </c:pt>
                <c:pt idx="93">
                  <c:v>3.2735387577653145E-2</c:v>
                </c:pt>
                <c:pt idx="94">
                  <c:v>3.2783942392178973E-2</c:v>
                </c:pt>
                <c:pt idx="95">
                  <c:v>3.2829291908620634E-2</c:v>
                </c:pt>
                <c:pt idx="96">
                  <c:v>3.2878479116983099E-2</c:v>
                </c:pt>
                <c:pt idx="97">
                  <c:v>3.2916477760844533E-2</c:v>
                </c:pt>
                <c:pt idx="98">
                  <c:v>3.2961667903538369E-2</c:v>
                </c:pt>
                <c:pt idx="99">
                  <c:v>3.2996100883724774E-2</c:v>
                </c:pt>
                <c:pt idx="100">
                  <c:v>3.3023566305983222E-2</c:v>
                </c:pt>
                <c:pt idx="101">
                  <c:v>3.3056485115939352E-2</c:v>
                </c:pt>
                <c:pt idx="102">
                  <c:v>3.3085682703036114E-2</c:v>
                </c:pt>
                <c:pt idx="103">
                  <c:v>3.3111375153686937E-2</c:v>
                </c:pt>
                <c:pt idx="104">
                  <c:v>3.3137344111078458E-2</c:v>
                </c:pt>
                <c:pt idx="105">
                  <c:v>3.3156959170985746E-2</c:v>
                </c:pt>
                <c:pt idx="106">
                  <c:v>3.3182716960839596E-2</c:v>
                </c:pt>
                <c:pt idx="107">
                  <c:v>3.3206873763831558E-2</c:v>
                </c:pt>
                <c:pt idx="108">
                  <c:v>3.3227865696752519E-2</c:v>
                </c:pt>
                <c:pt idx="109">
                  <c:v>3.324926095994462E-2</c:v>
                </c:pt>
                <c:pt idx="110">
                  <c:v>3.3265896099493611E-2</c:v>
                </c:pt>
                <c:pt idx="111">
                  <c:v>3.3275665641804626E-2</c:v>
                </c:pt>
                <c:pt idx="112">
                  <c:v>3.3284830294128577E-2</c:v>
                </c:pt>
                <c:pt idx="113">
                  <c:v>3.3300928389629218E-2</c:v>
                </c:pt>
                <c:pt idx="114">
                  <c:v>3.3313212424962386E-2</c:v>
                </c:pt>
                <c:pt idx="115">
                  <c:v>3.3331018403060506E-2</c:v>
                </c:pt>
                <c:pt idx="116">
                  <c:v>3.3358564907003764E-2</c:v>
                </c:pt>
                <c:pt idx="117">
                  <c:v>3.3390072598544852E-2</c:v>
                </c:pt>
                <c:pt idx="118">
                  <c:v>3.3427957597148443E-2</c:v>
                </c:pt>
                <c:pt idx="119">
                  <c:v>3.3453290449296638E-2</c:v>
                </c:pt>
                <c:pt idx="120">
                  <c:v>3.3481688584447951E-2</c:v>
                </c:pt>
                <c:pt idx="121">
                  <c:v>3.3509134608209451E-2</c:v>
                </c:pt>
                <c:pt idx="122">
                  <c:v>3.3541997895406239E-2</c:v>
                </c:pt>
                <c:pt idx="123">
                  <c:v>3.3576294523578465E-2</c:v>
                </c:pt>
                <c:pt idx="124">
                  <c:v>3.360682706351234E-2</c:v>
                </c:pt>
                <c:pt idx="125">
                  <c:v>3.3633837687368266E-2</c:v>
                </c:pt>
                <c:pt idx="126">
                  <c:v>3.3659194322134954E-2</c:v>
                </c:pt>
                <c:pt idx="127">
                  <c:v>3.3685950948484249E-2</c:v>
                </c:pt>
                <c:pt idx="128">
                  <c:v>3.3692588645535204E-2</c:v>
                </c:pt>
                <c:pt idx="129">
                  <c:v>3.3695330364216361E-2</c:v>
                </c:pt>
                <c:pt idx="130">
                  <c:v>3.3701286184212711E-2</c:v>
                </c:pt>
                <c:pt idx="131">
                  <c:v>3.3695369507505207E-2</c:v>
                </c:pt>
                <c:pt idx="132">
                  <c:v>3.3691158820524598E-2</c:v>
                </c:pt>
                <c:pt idx="133">
                  <c:v>3.3680410770017169E-2</c:v>
                </c:pt>
                <c:pt idx="134">
                  <c:v>3.3671190329106385E-2</c:v>
                </c:pt>
                <c:pt idx="135">
                  <c:v>3.3659220013198224E-2</c:v>
                </c:pt>
                <c:pt idx="136">
                  <c:v>3.3636256476534593E-2</c:v>
                </c:pt>
                <c:pt idx="137">
                  <c:v>3.3617328394148174E-2</c:v>
                </c:pt>
                <c:pt idx="138">
                  <c:v>3.3593155689967395E-2</c:v>
                </c:pt>
                <c:pt idx="139">
                  <c:v>3.3568373917788039E-2</c:v>
                </c:pt>
                <c:pt idx="140">
                  <c:v>3.3539992502098638E-2</c:v>
                </c:pt>
                <c:pt idx="141">
                  <c:v>3.3509083762772666E-2</c:v>
                </c:pt>
                <c:pt idx="142">
                  <c:v>3.3483032655480249E-2</c:v>
                </c:pt>
                <c:pt idx="143">
                  <c:v>3.345242763068227E-2</c:v>
                </c:pt>
                <c:pt idx="144">
                  <c:v>3.3425077160936741E-2</c:v>
                </c:pt>
                <c:pt idx="145">
                  <c:v>3.3390057991068908E-2</c:v>
                </c:pt>
                <c:pt idx="146">
                  <c:v>3.3362993982262314E-2</c:v>
                </c:pt>
                <c:pt idx="147">
                  <c:v>3.3334788511503871E-2</c:v>
                </c:pt>
                <c:pt idx="148">
                  <c:v>3.3303039072209203E-2</c:v>
                </c:pt>
                <c:pt idx="149">
                  <c:v>3.3276213409974234E-2</c:v>
                </c:pt>
                <c:pt idx="150">
                  <c:v>3.3247565766477701E-2</c:v>
                </c:pt>
                <c:pt idx="151">
                  <c:v>3.3223965372049524E-2</c:v>
                </c:pt>
                <c:pt idx="152">
                  <c:v>3.3197463775320749E-2</c:v>
                </c:pt>
                <c:pt idx="153">
                  <c:v>3.3173245039563128E-2</c:v>
                </c:pt>
                <c:pt idx="154">
                  <c:v>3.3154066657379494E-2</c:v>
                </c:pt>
                <c:pt idx="155">
                  <c:v>3.3130627443273122E-2</c:v>
                </c:pt>
                <c:pt idx="156">
                  <c:v>3.311143724596427E-2</c:v>
                </c:pt>
                <c:pt idx="157">
                  <c:v>3.3087617121165334E-2</c:v>
                </c:pt>
                <c:pt idx="158">
                  <c:v>3.3057424398990551E-2</c:v>
                </c:pt>
                <c:pt idx="159">
                  <c:v>3.3019981708266539E-2</c:v>
                </c:pt>
                <c:pt idx="160">
                  <c:v>3.2985946873259064E-2</c:v>
                </c:pt>
                <c:pt idx="161">
                  <c:v>3.2954297540348503E-2</c:v>
                </c:pt>
                <c:pt idx="162">
                  <c:v>3.2919235032858631E-2</c:v>
                </c:pt>
                <c:pt idx="163">
                  <c:v>3.2890366380924199E-2</c:v>
                </c:pt>
                <c:pt idx="164">
                  <c:v>3.2869251748133842E-2</c:v>
                </c:pt>
                <c:pt idx="165">
                  <c:v>3.2854149567270285E-2</c:v>
                </c:pt>
                <c:pt idx="166">
                  <c:v>3.2843292241408549E-2</c:v>
                </c:pt>
                <c:pt idx="167">
                  <c:v>3.2831033206192579E-2</c:v>
                </c:pt>
                <c:pt idx="168">
                  <c:v>3.2816986895378854E-2</c:v>
                </c:pt>
                <c:pt idx="169">
                  <c:v>3.2804082636061237E-2</c:v>
                </c:pt>
                <c:pt idx="170">
                  <c:v>3.2807610610047576E-2</c:v>
                </c:pt>
                <c:pt idx="171">
                  <c:v>3.2810667137838964E-2</c:v>
                </c:pt>
                <c:pt idx="172">
                  <c:v>3.2811404694256599E-2</c:v>
                </c:pt>
                <c:pt idx="173">
                  <c:v>3.2819771203227183E-2</c:v>
                </c:pt>
                <c:pt idx="174">
                  <c:v>3.2825127855603778E-2</c:v>
                </c:pt>
                <c:pt idx="175">
                  <c:v>3.2834373999136482E-2</c:v>
                </c:pt>
                <c:pt idx="176">
                  <c:v>3.2831318857143903E-2</c:v>
                </c:pt>
                <c:pt idx="177">
                  <c:v>3.282369545507189E-2</c:v>
                </c:pt>
                <c:pt idx="178">
                  <c:v>3.2822169202122588E-2</c:v>
                </c:pt>
                <c:pt idx="179">
                  <c:v>3.281402115211389E-2</c:v>
                </c:pt>
                <c:pt idx="180">
                  <c:v>3.2809411142095027E-2</c:v>
                </c:pt>
                <c:pt idx="181">
                  <c:v>3.2800987925993688E-2</c:v>
                </c:pt>
                <c:pt idx="182">
                  <c:v>3.2794541232254622E-2</c:v>
                </c:pt>
                <c:pt idx="183">
                  <c:v>3.2787012741628492E-2</c:v>
                </c:pt>
                <c:pt idx="184">
                  <c:v>3.2774483772051541E-2</c:v>
                </c:pt>
                <c:pt idx="185">
                  <c:v>3.2766819260280286E-2</c:v>
                </c:pt>
                <c:pt idx="186">
                  <c:v>3.2756323517678987E-2</c:v>
                </c:pt>
                <c:pt idx="187">
                  <c:v>3.2748002046135725E-2</c:v>
                </c:pt>
                <c:pt idx="188">
                  <c:v>3.2737557254084691E-2</c:v>
                </c:pt>
                <c:pt idx="189">
                  <c:v>3.2725328880318566E-2</c:v>
                </c:pt>
                <c:pt idx="190">
                  <c:v>3.2721450333084219E-2</c:v>
                </c:pt>
                <c:pt idx="191">
                  <c:v>3.2705327306788053E-2</c:v>
                </c:pt>
                <c:pt idx="192">
                  <c:v>3.2695015940982494E-2</c:v>
                </c:pt>
                <c:pt idx="193">
                  <c:v>3.2683411401567039E-2</c:v>
                </c:pt>
                <c:pt idx="194">
                  <c:v>3.2668802452518471E-2</c:v>
                </c:pt>
                <c:pt idx="195">
                  <c:v>3.2655411259496184E-2</c:v>
                </c:pt>
                <c:pt idx="196">
                  <c:v>3.2637691516347205E-2</c:v>
                </c:pt>
                <c:pt idx="197">
                  <c:v>3.2624320108615608E-2</c:v>
                </c:pt>
                <c:pt idx="198">
                  <c:v>3.2607836765931555E-2</c:v>
                </c:pt>
                <c:pt idx="199">
                  <c:v>3.2592766218186943E-2</c:v>
                </c:pt>
                <c:pt idx="200">
                  <c:v>3.2576365941103219E-2</c:v>
                </c:pt>
                <c:pt idx="201">
                  <c:v>3.2559642322200925E-2</c:v>
                </c:pt>
                <c:pt idx="202">
                  <c:v>3.2548810893823547E-2</c:v>
                </c:pt>
                <c:pt idx="203">
                  <c:v>3.252878351158469E-2</c:v>
                </c:pt>
                <c:pt idx="204">
                  <c:v>3.2512361213569846E-2</c:v>
                </c:pt>
                <c:pt idx="205">
                  <c:v>3.2491338099438813E-2</c:v>
                </c:pt>
                <c:pt idx="206">
                  <c:v>3.2464016903562889E-2</c:v>
                </c:pt>
                <c:pt idx="207">
                  <c:v>3.2430934139916934E-2</c:v>
                </c:pt>
                <c:pt idx="208">
                  <c:v>3.239139009993771E-2</c:v>
                </c:pt>
                <c:pt idx="209">
                  <c:v>3.2358874418893506E-2</c:v>
                </c:pt>
                <c:pt idx="210">
                  <c:v>3.2321759329758518E-2</c:v>
                </c:pt>
                <c:pt idx="211">
                  <c:v>3.2286157812762693E-2</c:v>
                </c:pt>
                <c:pt idx="212">
                  <c:v>3.2260447699418313E-2</c:v>
                </c:pt>
                <c:pt idx="213">
                  <c:v>3.2236587999845093E-2</c:v>
                </c:pt>
                <c:pt idx="214">
                  <c:v>3.2218015857386061E-2</c:v>
                </c:pt>
                <c:pt idx="215">
                  <c:v>3.2194356165103737E-2</c:v>
                </c:pt>
                <c:pt idx="216">
                  <c:v>3.2173359677616954E-2</c:v>
                </c:pt>
                <c:pt idx="217">
                  <c:v>3.2146979890966321E-2</c:v>
                </c:pt>
                <c:pt idx="218">
                  <c:v>3.2135066228895524E-2</c:v>
                </c:pt>
                <c:pt idx="219">
                  <c:v>3.2123987795192717E-2</c:v>
                </c:pt>
                <c:pt idx="220">
                  <c:v>3.2109994768979015E-2</c:v>
                </c:pt>
                <c:pt idx="221">
                  <c:v>3.210039138673805E-2</c:v>
                </c:pt>
                <c:pt idx="222">
                  <c:v>3.2088269953864122E-2</c:v>
                </c:pt>
                <c:pt idx="223">
                  <c:v>3.2076810264160802E-2</c:v>
                </c:pt>
                <c:pt idx="224">
                  <c:v>3.2051917260216604E-2</c:v>
                </c:pt>
                <c:pt idx="225">
                  <c:v>3.2024556502921735E-2</c:v>
                </c:pt>
                <c:pt idx="226">
                  <c:v>3.2000432182218631E-2</c:v>
                </c:pt>
                <c:pt idx="227">
                  <c:v>3.1970227553882138E-2</c:v>
                </c:pt>
                <c:pt idx="228">
                  <c:v>3.194041875966934E-2</c:v>
                </c:pt>
                <c:pt idx="229">
                  <c:v>3.1911203284168126E-2</c:v>
                </c:pt>
                <c:pt idx="230">
                  <c:v>3.1884165992255645E-2</c:v>
                </c:pt>
                <c:pt idx="231">
                  <c:v>3.1850144700423626E-2</c:v>
                </c:pt>
                <c:pt idx="232">
                  <c:v>3.1816828122601656E-2</c:v>
                </c:pt>
                <c:pt idx="233">
                  <c:v>3.1786575964037923E-2</c:v>
                </c:pt>
                <c:pt idx="234">
                  <c:v>3.1753928061753207E-2</c:v>
                </c:pt>
                <c:pt idx="235">
                  <c:v>3.1721884143820704E-2</c:v>
                </c:pt>
                <c:pt idx="236">
                  <c:v>3.1686234622248365E-2</c:v>
                </c:pt>
                <c:pt idx="237">
                  <c:v>3.1653835774617022E-2</c:v>
                </c:pt>
                <c:pt idx="238">
                  <c:v>3.1625762387733881E-2</c:v>
                </c:pt>
                <c:pt idx="239">
                  <c:v>3.1592729089169637E-2</c:v>
                </c:pt>
                <c:pt idx="240">
                  <c:v>3.1558135972836972E-2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42048"/>
        <c:axId val="951043584"/>
      </c:lineChart>
      <c:dateAx>
        <c:axId val="951042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920000"/>
          <a:lstStyle/>
          <a:p>
            <a:pPr>
              <a:defRPr/>
            </a:pPr>
            <a:endParaRPr lang="en-US"/>
          </a:p>
        </c:txPr>
        <c:crossAx val="951043584"/>
        <c:crosses val="autoZero"/>
        <c:auto val="1"/>
        <c:lblOffset val="100"/>
        <c:baseTimeUnit val="months"/>
      </c:dateAx>
      <c:valAx>
        <c:axId val="9510435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510420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0433305411291673"/>
          <c:y val="0.54129336843988007"/>
          <c:w val="0.12892254425643604"/>
          <c:h val="0.1988017187233529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USD</a:t>
            </a:r>
            <a:r>
              <a:rPr lang="en-GB" baseline="0"/>
              <a:t> Discount Factors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'USDYC-DiscountFactors'!$C$21</c:f>
              <c:strCache>
                <c:ptCount val="1"/>
                <c:pt idx="0">
                  <c:v>USDDF</c:v>
                </c:pt>
              </c:strCache>
            </c:strRef>
          </c:tx>
          <c:marker>
            <c:symbol val="none"/>
          </c:marker>
          <c:cat>
            <c:numRef>
              <c:f>'USDYC-DiscountFactors'!$B$22:$B$300</c:f>
              <c:numCache>
                <c:formatCode>ddd\,\ d\-mmm\-yy</c:formatCode>
                <c:ptCount val="279"/>
                <c:pt idx="0">
                  <c:v>43243</c:v>
                </c:pt>
                <c:pt idx="1">
                  <c:v>43274</c:v>
                </c:pt>
                <c:pt idx="2">
                  <c:v>43304</c:v>
                </c:pt>
                <c:pt idx="3">
                  <c:v>43335</c:v>
                </c:pt>
                <c:pt idx="4">
                  <c:v>43366</c:v>
                </c:pt>
                <c:pt idx="5">
                  <c:v>43396</c:v>
                </c:pt>
                <c:pt idx="6">
                  <c:v>43427</c:v>
                </c:pt>
                <c:pt idx="7">
                  <c:v>43457</c:v>
                </c:pt>
                <c:pt idx="8">
                  <c:v>43488</c:v>
                </c:pt>
                <c:pt idx="9">
                  <c:v>43519</c:v>
                </c:pt>
                <c:pt idx="10">
                  <c:v>43547</c:v>
                </c:pt>
                <c:pt idx="11">
                  <c:v>43578</c:v>
                </c:pt>
                <c:pt idx="12">
                  <c:v>43608</c:v>
                </c:pt>
                <c:pt idx="13">
                  <c:v>43639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43792</c:v>
                </c:pt>
                <c:pt idx="19">
                  <c:v>43822</c:v>
                </c:pt>
                <c:pt idx="20">
                  <c:v>43853</c:v>
                </c:pt>
                <c:pt idx="21">
                  <c:v>43884</c:v>
                </c:pt>
                <c:pt idx="22">
                  <c:v>43913</c:v>
                </c:pt>
                <c:pt idx="23">
                  <c:v>43944</c:v>
                </c:pt>
                <c:pt idx="24">
                  <c:v>43974</c:v>
                </c:pt>
                <c:pt idx="25">
                  <c:v>44005</c:v>
                </c:pt>
                <c:pt idx="26">
                  <c:v>44035</c:v>
                </c:pt>
                <c:pt idx="27">
                  <c:v>44066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44219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44339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44492</c:v>
                </c:pt>
                <c:pt idx="42">
                  <c:v>44523</c:v>
                </c:pt>
                <c:pt idx="43">
                  <c:v>44553</c:v>
                </c:pt>
                <c:pt idx="44">
                  <c:v>44584</c:v>
                </c:pt>
                <c:pt idx="45">
                  <c:v>44615</c:v>
                </c:pt>
                <c:pt idx="46">
                  <c:v>44643</c:v>
                </c:pt>
                <c:pt idx="47">
                  <c:v>44674</c:v>
                </c:pt>
                <c:pt idx="48">
                  <c:v>44704</c:v>
                </c:pt>
                <c:pt idx="49">
                  <c:v>44735</c:v>
                </c:pt>
                <c:pt idx="50">
                  <c:v>44765</c:v>
                </c:pt>
                <c:pt idx="51">
                  <c:v>44796</c:v>
                </c:pt>
                <c:pt idx="52">
                  <c:v>44827</c:v>
                </c:pt>
                <c:pt idx="53">
                  <c:v>44857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45039</c:v>
                </c:pt>
                <c:pt idx="60">
                  <c:v>45069</c:v>
                </c:pt>
                <c:pt idx="61">
                  <c:v>45100</c:v>
                </c:pt>
                <c:pt idx="62">
                  <c:v>45130</c:v>
                </c:pt>
                <c:pt idx="63">
                  <c:v>45161</c:v>
                </c:pt>
                <c:pt idx="64">
                  <c:v>45192</c:v>
                </c:pt>
                <c:pt idx="65">
                  <c:v>45222</c:v>
                </c:pt>
                <c:pt idx="66">
                  <c:v>45253</c:v>
                </c:pt>
                <c:pt idx="67">
                  <c:v>45283</c:v>
                </c:pt>
                <c:pt idx="68">
                  <c:v>45314</c:v>
                </c:pt>
                <c:pt idx="69">
                  <c:v>45345</c:v>
                </c:pt>
                <c:pt idx="70">
                  <c:v>45374</c:v>
                </c:pt>
                <c:pt idx="71">
                  <c:v>45405</c:v>
                </c:pt>
                <c:pt idx="72">
                  <c:v>45435</c:v>
                </c:pt>
                <c:pt idx="73">
                  <c:v>45466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45619</c:v>
                </c:pt>
                <c:pt idx="79">
                  <c:v>45649</c:v>
                </c:pt>
                <c:pt idx="80">
                  <c:v>45680</c:v>
                </c:pt>
                <c:pt idx="81">
                  <c:v>45711</c:v>
                </c:pt>
                <c:pt idx="82">
                  <c:v>45739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45892</c:v>
                </c:pt>
                <c:pt idx="88">
                  <c:v>45923</c:v>
                </c:pt>
                <c:pt idx="89">
                  <c:v>45953</c:v>
                </c:pt>
                <c:pt idx="90">
                  <c:v>45984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46165</c:v>
                </c:pt>
                <c:pt idx="97">
                  <c:v>46196</c:v>
                </c:pt>
                <c:pt idx="98">
                  <c:v>46226</c:v>
                </c:pt>
                <c:pt idx="99">
                  <c:v>46257</c:v>
                </c:pt>
                <c:pt idx="100">
                  <c:v>46288</c:v>
                </c:pt>
                <c:pt idx="101">
                  <c:v>46318</c:v>
                </c:pt>
                <c:pt idx="102">
                  <c:v>46349</c:v>
                </c:pt>
                <c:pt idx="103">
                  <c:v>46379</c:v>
                </c:pt>
                <c:pt idx="104">
                  <c:v>46410</c:v>
                </c:pt>
                <c:pt idx="105">
                  <c:v>46441</c:v>
                </c:pt>
                <c:pt idx="106">
                  <c:v>46469</c:v>
                </c:pt>
                <c:pt idx="107">
                  <c:v>46500</c:v>
                </c:pt>
                <c:pt idx="108">
                  <c:v>46530</c:v>
                </c:pt>
                <c:pt idx="109">
                  <c:v>46561</c:v>
                </c:pt>
                <c:pt idx="110">
                  <c:v>46591</c:v>
                </c:pt>
                <c:pt idx="111">
                  <c:v>46622</c:v>
                </c:pt>
                <c:pt idx="112">
                  <c:v>46653</c:v>
                </c:pt>
                <c:pt idx="113">
                  <c:v>46683</c:v>
                </c:pt>
                <c:pt idx="114">
                  <c:v>46714</c:v>
                </c:pt>
                <c:pt idx="115">
                  <c:v>46744</c:v>
                </c:pt>
                <c:pt idx="116">
                  <c:v>46775</c:v>
                </c:pt>
                <c:pt idx="117">
                  <c:v>46806</c:v>
                </c:pt>
                <c:pt idx="118">
                  <c:v>46835</c:v>
                </c:pt>
                <c:pt idx="119">
                  <c:v>46866</c:v>
                </c:pt>
                <c:pt idx="120">
                  <c:v>46896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cat>
          <c:val>
            <c:numRef>
              <c:f>'USDYC-DiscountFactors'!$C$22:$C$300</c:f>
              <c:numCache>
                <c:formatCode>#,##0.000000</c:formatCode>
                <c:ptCount val="279"/>
                <c:pt idx="0">
                  <c:v>1</c:v>
                </c:pt>
                <c:pt idx="1">
                  <c:v>0.9984748355242643</c:v>
                </c:pt>
                <c:pt idx="2">
                  <c:v>0.99685318893169983</c:v>
                </c:pt>
                <c:pt idx="3">
                  <c:v>0.99517380391924659</c:v>
                </c:pt>
                <c:pt idx="4">
                  <c:v>0.99349604225010357</c:v>
                </c:pt>
                <c:pt idx="5">
                  <c:v>0.99173061588307576</c:v>
                </c:pt>
                <c:pt idx="6">
                  <c:v>0.989902950629581</c:v>
                </c:pt>
                <c:pt idx="7">
                  <c:v>0.98809129664942696</c:v>
                </c:pt>
                <c:pt idx="8">
                  <c:v>0.98615169326603314</c:v>
                </c:pt>
                <c:pt idx="9">
                  <c:v>0.9841636831408358</c:v>
                </c:pt>
                <c:pt idx="10">
                  <c:v>0.98234141966493704</c:v>
                </c:pt>
                <c:pt idx="11">
                  <c:v>0.98029794766052014</c:v>
                </c:pt>
                <c:pt idx="12">
                  <c:v>0.97829366645796312</c:v>
                </c:pt>
                <c:pt idx="13">
                  <c:v>0.97619438347970555</c:v>
                </c:pt>
                <c:pt idx="14">
                  <c:v>0.97413636354721611</c:v>
                </c:pt>
                <c:pt idx="15">
                  <c:v>0.97198383812902212</c:v>
                </c:pt>
                <c:pt idx="16">
                  <c:v>0.96980676771041374</c:v>
                </c:pt>
                <c:pt idx="17">
                  <c:v>0.96768006249134619</c:v>
                </c:pt>
                <c:pt idx="18">
                  <c:v>0.96546626194158358</c:v>
                </c:pt>
                <c:pt idx="19">
                  <c:v>0.9633123480385698</c:v>
                </c:pt>
                <c:pt idx="20">
                  <c:v>0.96108370534493393</c:v>
                </c:pt>
                <c:pt idx="21">
                  <c:v>0.95885361029834815</c:v>
                </c:pt>
                <c:pt idx="22">
                  <c:v>0.95676881420089466</c:v>
                </c:pt>
                <c:pt idx="23">
                  <c:v>0.95454686804555666</c:v>
                </c:pt>
                <c:pt idx="24">
                  <c:v>0.95240829698174623</c:v>
                </c:pt>
                <c:pt idx="25">
                  <c:v>0.95021532455061108</c:v>
                </c:pt>
                <c:pt idx="26">
                  <c:v>0.94811065618207535</c:v>
                </c:pt>
                <c:pt idx="27">
                  <c:v>0.94595410947567848</c:v>
                </c:pt>
                <c:pt idx="28">
                  <c:v>0.94381603282417015</c:v>
                </c:pt>
                <c:pt idx="29">
                  <c:v>0.94176333277420443</c:v>
                </c:pt>
                <c:pt idx="30">
                  <c:v>0.93965760058110648</c:v>
                </c:pt>
                <c:pt idx="31">
                  <c:v>0.93763301296851886</c:v>
                </c:pt>
                <c:pt idx="32">
                  <c:v>0.93554767191044519</c:v>
                </c:pt>
                <c:pt idx="33">
                  <c:v>0.93346897650890626</c:v>
                </c:pt>
                <c:pt idx="34">
                  <c:v>0.93159567934360143</c:v>
                </c:pt>
                <c:pt idx="35">
                  <c:v>0.92952232967334503</c:v>
                </c:pt>
                <c:pt idx="36">
                  <c:v>0.92751221125287109</c:v>
                </c:pt>
                <c:pt idx="37">
                  <c:v>0.92542751071341689</c:v>
                </c:pt>
                <c:pt idx="38">
                  <c:v>0.92340269398477104</c:v>
                </c:pt>
                <c:pt idx="39">
                  <c:v>0.92130385949251581</c:v>
                </c:pt>
                <c:pt idx="40">
                  <c:v>0.91919958074349983</c:v>
                </c:pt>
                <c:pt idx="41">
                  <c:v>0.91715950237318178</c:v>
                </c:pt>
                <c:pt idx="42">
                  <c:v>0.91504929255234335</c:v>
                </c:pt>
                <c:pt idx="43">
                  <c:v>0.91300674130435655</c:v>
                </c:pt>
                <c:pt idx="44">
                  <c:v>0.91089766425663599</c:v>
                </c:pt>
                <c:pt idx="45">
                  <c:v>0.90879228259580436</c:v>
                </c:pt>
                <c:pt idx="46">
                  <c:v>0.9068956466235143</c:v>
                </c:pt>
                <c:pt idx="47">
                  <c:v>0.90480365142725794</c:v>
                </c:pt>
                <c:pt idx="48">
                  <c:v>0.90278938582119528</c:v>
                </c:pt>
                <c:pt idx="49">
                  <c:v>0.90072066394120909</c:v>
                </c:pt>
                <c:pt idx="50">
                  <c:v>0.898730903605925</c:v>
                </c:pt>
                <c:pt idx="51">
                  <c:v>0.89668676692341076</c:v>
                </c:pt>
                <c:pt idx="52">
                  <c:v>0.89465402646021064</c:v>
                </c:pt>
                <c:pt idx="53">
                  <c:v>0.89269676851716384</c:v>
                </c:pt>
                <c:pt idx="54">
                  <c:v>0.89068346492699457</c:v>
                </c:pt>
                <c:pt idx="55">
                  <c:v>0.88874297011461467</c:v>
                </c:pt>
                <c:pt idx="56">
                  <c:v>0.88674464400130448</c:v>
                </c:pt>
                <c:pt idx="57">
                  <c:v>0.88475192678757242</c:v>
                </c:pt>
                <c:pt idx="58">
                  <c:v>0.88295570984833782</c:v>
                </c:pt>
                <c:pt idx="59">
                  <c:v>0.8809696098964418</c:v>
                </c:pt>
                <c:pt idx="60">
                  <c:v>0.87904860853475453</c:v>
                </c:pt>
                <c:pt idx="61">
                  <c:v>0.87706324217841447</c:v>
                </c:pt>
                <c:pt idx="62">
                  <c:v>0.87514138307820666</c:v>
                </c:pt>
                <c:pt idx="63">
                  <c:v>0.8731550289379183</c:v>
                </c:pt>
                <c:pt idx="64">
                  <c:v>0.87116836737071035</c:v>
                </c:pt>
                <c:pt idx="65">
                  <c:v>0.86924566637925071</c:v>
                </c:pt>
                <c:pt idx="66">
                  <c:v>0.86725893197647352</c:v>
                </c:pt>
                <c:pt idx="67">
                  <c:v>0.86533652264194871</c:v>
                </c:pt>
                <c:pt idx="68">
                  <c:v>0.86335451864626156</c:v>
                </c:pt>
                <c:pt idx="69">
                  <c:v>0.86137460756399142</c:v>
                </c:pt>
                <c:pt idx="70">
                  <c:v>0.8595232670141506</c:v>
                </c:pt>
                <c:pt idx="71">
                  <c:v>0.85754538866215835</c:v>
                </c:pt>
                <c:pt idx="72">
                  <c:v>0.85563268687710126</c:v>
                </c:pt>
                <c:pt idx="73">
                  <c:v>0.85365791795252233</c:v>
                </c:pt>
                <c:pt idx="74">
                  <c:v>0.8517487688861558</c:v>
                </c:pt>
                <c:pt idx="75">
                  <c:v>0.84977826830774073</c:v>
                </c:pt>
                <c:pt idx="76">
                  <c:v>0.84781040656305195</c:v>
                </c:pt>
                <c:pt idx="77">
                  <c:v>0.84590885999270193</c:v>
                </c:pt>
                <c:pt idx="78">
                  <c:v>0.84394720197731143</c:v>
                </c:pt>
                <c:pt idx="79">
                  <c:v>0.84205232407484287</c:v>
                </c:pt>
                <c:pt idx="80">
                  <c:v>0.84009430488472892</c:v>
                </c:pt>
                <c:pt idx="81">
                  <c:v>0.83813936707365977</c:v>
                </c:pt>
                <c:pt idx="82">
                  <c:v>0.83637778438878574</c:v>
                </c:pt>
                <c:pt idx="83">
                  <c:v>0.83443246524883075</c:v>
                </c:pt>
                <c:pt idx="84">
                  <c:v>0.83255529995031452</c:v>
                </c:pt>
                <c:pt idx="85">
                  <c:v>0.83062151342753776</c:v>
                </c:pt>
                <c:pt idx="86">
                  <c:v>0.82875593318677265</c:v>
                </c:pt>
                <c:pt idx="87">
                  <c:v>0.82683414966830748</c:v>
                </c:pt>
                <c:pt idx="88">
                  <c:v>0.82491840579867737</c:v>
                </c:pt>
                <c:pt idx="89">
                  <c:v>0.82307015729251176</c:v>
                </c:pt>
                <c:pt idx="90">
                  <c:v>0.82116612745903672</c:v>
                </c:pt>
                <c:pt idx="91">
                  <c:v>0.81932909718201519</c:v>
                </c:pt>
                <c:pt idx="92">
                  <c:v>0.81743652384105003</c:v>
                </c:pt>
                <c:pt idx="93">
                  <c:v>0.81554965628119969</c:v>
                </c:pt>
                <c:pt idx="94">
                  <c:v>0.81385022498984261</c:v>
                </c:pt>
                <c:pt idx="95">
                  <c:v>0.81197397956637718</c:v>
                </c:pt>
                <c:pt idx="96">
                  <c:v>0.8101634395807108</c:v>
                </c:pt>
                <c:pt idx="97">
                  <c:v>0.80829780489067204</c:v>
                </c:pt>
                <c:pt idx="98">
                  <c:v>0.80649733518018452</c:v>
                </c:pt>
                <c:pt idx="99">
                  <c:v>0.80464188705292405</c:v>
                </c:pt>
                <c:pt idx="100">
                  <c:v>0.80279144250990553</c:v>
                </c:pt>
                <c:pt idx="101">
                  <c:v>0.80100533262069873</c:v>
                </c:pt>
                <c:pt idx="102">
                  <c:v>0.79916435482108272</c:v>
                </c:pt>
                <c:pt idx="103">
                  <c:v>0.79738715677852867</c:v>
                </c:pt>
                <c:pt idx="104">
                  <c:v>0.79555511733846329</c:v>
                </c:pt>
                <c:pt idx="105">
                  <c:v>0.79372740158128319</c:v>
                </c:pt>
                <c:pt idx="106">
                  <c:v>0.79208015274868204</c:v>
                </c:pt>
                <c:pt idx="107">
                  <c:v>0.79026024100452374</c:v>
                </c:pt>
                <c:pt idx="108">
                  <c:v>0.78850271676624073</c:v>
                </c:pt>
                <c:pt idx="109">
                  <c:v>0.78669025009318228</c:v>
                </c:pt>
                <c:pt idx="110">
                  <c:v>0.78493961044024363</c:v>
                </c:pt>
                <c:pt idx="111">
                  <c:v>0.78313391446571368</c:v>
                </c:pt>
                <c:pt idx="112">
                  <c:v>0.78133139197779178</c:v>
                </c:pt>
                <c:pt idx="113">
                  <c:v>0.77958985735778785</c:v>
                </c:pt>
                <c:pt idx="114">
                  <c:v>0.77779301976595572</c:v>
                </c:pt>
                <c:pt idx="115">
                  <c:v>0.77605662225693639</c:v>
                </c:pt>
                <c:pt idx="116">
                  <c:v>0.77426833649171845</c:v>
                </c:pt>
                <c:pt idx="117">
                  <c:v>0.77248349869490807</c:v>
                </c:pt>
                <c:pt idx="118">
                  <c:v>0.7708156049596866</c:v>
                </c:pt>
                <c:pt idx="119">
                  <c:v>0.76903439532629159</c:v>
                </c:pt>
                <c:pt idx="120">
                  <c:v>0.76731212471192889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477248"/>
        <c:axId val="1045478784"/>
      </c:lineChart>
      <c:dateAx>
        <c:axId val="10454772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920000"/>
          <a:lstStyle/>
          <a:p>
            <a:pPr>
              <a:defRPr/>
            </a:pPr>
            <a:endParaRPr lang="en-US"/>
          </a:p>
        </c:txPr>
        <c:crossAx val="1045478784"/>
        <c:crosses val="autoZero"/>
        <c:auto val="1"/>
        <c:lblOffset val="100"/>
        <c:baseTimeUnit val="months"/>
      </c:dateAx>
      <c:valAx>
        <c:axId val="10454787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0454772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334014631149832"/>
          <c:y val="0.5920065221641273"/>
          <c:w val="0.12892254425643604"/>
          <c:h val="9.9488459346702113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7201906" cy="3705742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333500"/>
          <a:ext cx="7201906" cy="370574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5</xdr:row>
      <xdr:rowOff>76200</xdr:rowOff>
    </xdr:from>
    <xdr:to>
      <xdr:col>15</xdr:col>
      <xdr:colOff>182193</xdr:colOff>
      <xdr:row>46</xdr:row>
      <xdr:rowOff>58238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647700"/>
          <a:ext cx="8726118" cy="7792538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5</xdr:row>
      <xdr:rowOff>57150</xdr:rowOff>
    </xdr:from>
    <xdr:to>
      <xdr:col>29</xdr:col>
      <xdr:colOff>48728</xdr:colOff>
      <xdr:row>47</xdr:row>
      <xdr:rowOff>105899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29800" y="628650"/>
          <a:ext cx="7897328" cy="80497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20</xdr:col>
      <xdr:colOff>344565</xdr:colOff>
      <xdr:row>8</xdr:row>
      <xdr:rowOff>95396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638175"/>
          <a:ext cx="11926965" cy="10478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5</xdr:row>
      <xdr:rowOff>38100</xdr:rowOff>
    </xdr:from>
    <xdr:to>
      <xdr:col>21</xdr:col>
      <xdr:colOff>67874</xdr:colOff>
      <xdr:row>30</xdr:row>
      <xdr:rowOff>143555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419100"/>
          <a:ext cx="8583224" cy="48679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8</xdr:row>
      <xdr:rowOff>0</xdr:rowOff>
    </xdr:from>
    <xdr:to>
      <xdr:col>20</xdr:col>
      <xdr:colOff>485775</xdr:colOff>
      <xdr:row>39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8</xdr:row>
      <xdr:rowOff>0</xdr:rowOff>
    </xdr:from>
    <xdr:to>
      <xdr:col>20</xdr:col>
      <xdr:colOff>485775</xdr:colOff>
      <xdr:row>39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8</xdr:row>
      <xdr:rowOff>0</xdr:rowOff>
    </xdr:from>
    <xdr:to>
      <xdr:col>20</xdr:col>
      <xdr:colOff>485775</xdr:colOff>
      <xdr:row>39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8</xdr:row>
      <xdr:rowOff>0</xdr:rowOff>
    </xdr:from>
    <xdr:to>
      <xdr:col>20</xdr:col>
      <xdr:colOff>485775</xdr:colOff>
      <xdr:row>39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76200</xdr:rowOff>
    </xdr:from>
    <xdr:to>
      <xdr:col>14</xdr:col>
      <xdr:colOff>77317</xdr:colOff>
      <xdr:row>7</xdr:row>
      <xdr:rowOff>133491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523875"/>
          <a:ext cx="8002117" cy="10097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20</xdr:col>
      <xdr:colOff>258828</xdr:colOff>
      <xdr:row>55</xdr:row>
      <xdr:rowOff>39276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228850"/>
          <a:ext cx="11841228" cy="84212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3</xdr:row>
      <xdr:rowOff>171450</xdr:rowOff>
    </xdr:from>
    <xdr:to>
      <xdr:col>28</xdr:col>
      <xdr:colOff>240458</xdr:colOff>
      <xdr:row>28</xdr:row>
      <xdr:rowOff>76861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619125"/>
          <a:ext cx="16709183" cy="4734586"/>
        </a:xfrm>
        <a:prstGeom prst="rect">
          <a:avLst/>
        </a:prstGeom>
      </xdr:spPr>
    </xdr:pic>
    <xdr:clientData/>
  </xdr:twoCellAnchor>
  <xdr:twoCellAnchor editAs="oneCell">
    <xdr:from>
      <xdr:col>0</xdr:col>
      <xdr:colOff>542925</xdr:colOff>
      <xdr:row>29</xdr:row>
      <xdr:rowOff>28575</xdr:rowOff>
    </xdr:from>
    <xdr:to>
      <xdr:col>27</xdr:col>
      <xdr:colOff>11749</xdr:colOff>
      <xdr:row>69</xdr:row>
      <xdr:rowOff>39165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925" y="5238750"/>
          <a:ext cx="15928024" cy="763059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26</xdr:col>
      <xdr:colOff>230760</xdr:colOff>
      <xdr:row>44</xdr:row>
      <xdr:rowOff>134442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333500"/>
          <a:ext cx="15470760" cy="78211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3</xdr:row>
      <xdr:rowOff>0</xdr:rowOff>
    </xdr:from>
    <xdr:to>
      <xdr:col>24</xdr:col>
      <xdr:colOff>554491</xdr:colOff>
      <xdr:row>39</xdr:row>
      <xdr:rowOff>77178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638175"/>
          <a:ext cx="14613391" cy="70018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29</xdr:col>
      <xdr:colOff>97647</xdr:colOff>
      <xdr:row>69</xdr:row>
      <xdr:rowOff>10271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7943850"/>
          <a:ext cx="17166447" cy="53442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29</xdr:col>
      <xdr:colOff>535858</xdr:colOff>
      <xdr:row>44</xdr:row>
      <xdr:rowOff>58258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638175"/>
          <a:ext cx="17604658" cy="793543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9</xdr:col>
      <xdr:colOff>419840</xdr:colOff>
      <xdr:row>41</xdr:row>
      <xdr:rowOff>58178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638175"/>
          <a:ext cx="5296640" cy="7363853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5</xdr:row>
      <xdr:rowOff>57150</xdr:rowOff>
    </xdr:from>
    <xdr:to>
      <xdr:col>35</xdr:col>
      <xdr:colOff>164045</xdr:colOff>
      <xdr:row>41</xdr:row>
      <xdr:rowOff>10485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15075" y="1076325"/>
          <a:ext cx="15184970" cy="687801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7</xdr:col>
      <xdr:colOff>343459</xdr:colOff>
      <xdr:row>42</xdr:row>
      <xdr:rowOff>182047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638175"/>
          <a:ext cx="4001059" cy="7678222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10</xdr:row>
      <xdr:rowOff>0</xdr:rowOff>
    </xdr:from>
    <xdr:to>
      <xdr:col>33</xdr:col>
      <xdr:colOff>316471</xdr:colOff>
      <xdr:row>42</xdr:row>
      <xdr:rowOff>77062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7300" y="2038350"/>
          <a:ext cx="15365971" cy="6173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22"/>
  <sheetViews>
    <sheetView showGridLines="0" tabSelected="1" workbookViewId="0"/>
  </sheetViews>
  <sheetFormatPr defaultRowHeight="15"/>
  <cols>
    <col min="3" max="3" width="15.85546875" customWidth="1"/>
  </cols>
  <sheetData>
    <row r="2" spans="2:3" ht="20.25">
      <c r="B2" s="94" t="s">
        <v>295</v>
      </c>
    </row>
    <row r="3" spans="2:3" s="110" customFormat="1" ht="20.25">
      <c r="B3" s="94"/>
    </row>
    <row r="4" spans="2:3" ht="20.25">
      <c r="B4" s="94" t="s">
        <v>61</v>
      </c>
      <c r="C4" s="7">
        <f ca="1">TODAY()</f>
        <v>43243</v>
      </c>
    </row>
    <row r="6" spans="2:3" s="435" customFormat="1"/>
    <row r="7" spans="2:3" s="110" customFormat="1" ht="20.25">
      <c r="B7" s="94" t="s">
        <v>302</v>
      </c>
    </row>
    <row r="8" spans="2:3" s="110" customFormat="1" ht="15.75">
      <c r="B8" s="111" t="s">
        <v>347</v>
      </c>
    </row>
    <row r="10" spans="2:3" s="435" customFormat="1"/>
    <row r="11" spans="2:3" s="110" customFormat="1" ht="20.25">
      <c r="B11" s="94" t="s">
        <v>556</v>
      </c>
    </row>
    <row r="12" spans="2:3" s="110" customFormat="1" ht="15.75">
      <c r="B12" s="111" t="s">
        <v>297</v>
      </c>
    </row>
    <row r="13" spans="2:3" s="110" customFormat="1" ht="15.75">
      <c r="B13" s="111" t="s">
        <v>296</v>
      </c>
    </row>
    <row r="14" spans="2:3" ht="15.75">
      <c r="B14" s="111" t="s">
        <v>298</v>
      </c>
    </row>
    <row r="15" spans="2:3" ht="15.75">
      <c r="B15" s="111" t="s">
        <v>299</v>
      </c>
    </row>
    <row r="16" spans="2:3" ht="15.75">
      <c r="B16" s="111" t="s">
        <v>300</v>
      </c>
    </row>
    <row r="17" spans="2:2" ht="15.75">
      <c r="B17" s="111" t="s">
        <v>301</v>
      </c>
    </row>
    <row r="18" spans="2:2" s="146" customFormat="1" ht="15.75">
      <c r="B18" s="111" t="s">
        <v>328</v>
      </c>
    </row>
    <row r="19" spans="2:2" s="146" customFormat="1" ht="15.75">
      <c r="B19" s="111" t="s">
        <v>329</v>
      </c>
    </row>
    <row r="20" spans="2:2" s="146" customFormat="1" ht="15.75">
      <c r="B20" s="111" t="s">
        <v>330</v>
      </c>
    </row>
    <row r="21" spans="2:2" ht="15.75">
      <c r="B21" s="111" t="s">
        <v>331</v>
      </c>
    </row>
    <row r="22" spans="2:2" ht="15.75">
      <c r="B22" s="111" t="s">
        <v>332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B6"/>
  <sheetViews>
    <sheetView showGridLines="0" workbookViewId="0"/>
  </sheetViews>
  <sheetFormatPr defaultRowHeight="15"/>
  <sheetData>
    <row r="2" spans="2:2" ht="36">
      <c r="B2" s="48" t="s">
        <v>156</v>
      </c>
    </row>
    <row r="3" spans="2:2" ht="15" customHeight="1">
      <c r="B3" s="48"/>
    </row>
    <row r="5" spans="2:2" ht="25.5">
      <c r="B5" s="49" t="s">
        <v>157</v>
      </c>
    </row>
    <row r="6" spans="2:2" ht="23.25">
      <c r="B6" s="50" t="s">
        <v>158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Q5"/>
  <sheetViews>
    <sheetView showGridLines="0" workbookViewId="0"/>
  </sheetViews>
  <sheetFormatPr defaultRowHeight="15"/>
  <sheetData>
    <row r="2" spans="2:17" ht="20.25">
      <c r="B2" s="94" t="s">
        <v>207</v>
      </c>
    </row>
    <row r="3" spans="2:17" ht="20.25">
      <c r="B3" s="94"/>
    </row>
    <row r="4" spans="2:17" ht="15.75">
      <c r="B4" s="93" t="s">
        <v>208</v>
      </c>
      <c r="Q4" s="93" t="s">
        <v>209</v>
      </c>
    </row>
    <row r="5" spans="2:17">
      <c r="B5" s="96" t="s">
        <v>211</v>
      </c>
      <c r="Q5" s="96" t="s">
        <v>210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B37"/>
  <sheetViews>
    <sheetView showGridLines="0" workbookViewId="0"/>
  </sheetViews>
  <sheetFormatPr defaultRowHeight="15"/>
  <sheetData>
    <row r="2" spans="2:2" ht="20.25">
      <c r="B2" s="94" t="s">
        <v>198</v>
      </c>
    </row>
    <row r="10" spans="2:2" ht="20.25">
      <c r="B10" s="94" t="s">
        <v>199</v>
      </c>
    </row>
    <row r="12" spans="2:2">
      <c r="B12" s="95" t="s">
        <v>333</v>
      </c>
    </row>
    <row r="13" spans="2:2">
      <c r="B13" t="s">
        <v>334</v>
      </c>
    </row>
    <row r="15" spans="2:2">
      <c r="B15" s="95" t="s">
        <v>335</v>
      </c>
    </row>
    <row r="16" spans="2:2">
      <c r="B16" t="s">
        <v>338</v>
      </c>
    </row>
    <row r="18" spans="2:2">
      <c r="B18" s="95" t="s">
        <v>336</v>
      </c>
    </row>
    <row r="19" spans="2:2">
      <c r="B19" t="s">
        <v>337</v>
      </c>
    </row>
    <row r="21" spans="2:2">
      <c r="B21" s="95" t="s">
        <v>200</v>
      </c>
    </row>
    <row r="22" spans="2:2">
      <c r="B22" t="s">
        <v>339</v>
      </c>
    </row>
    <row r="24" spans="2:2">
      <c r="B24" s="95" t="s">
        <v>340</v>
      </c>
    </row>
    <row r="25" spans="2:2">
      <c r="B25" s="146" t="s">
        <v>341</v>
      </c>
    </row>
    <row r="26" spans="2:2">
      <c r="B26" s="146"/>
    </row>
    <row r="27" spans="2:2">
      <c r="B27" s="95" t="s">
        <v>205</v>
      </c>
    </row>
    <row r="28" spans="2:2">
      <c r="B28" s="146" t="s">
        <v>206</v>
      </c>
    </row>
    <row r="29" spans="2:2">
      <c r="B29" s="146"/>
    </row>
    <row r="30" spans="2:2">
      <c r="B30" s="95" t="s">
        <v>201</v>
      </c>
    </row>
    <row r="31" spans="2:2">
      <c r="B31" s="146" t="s">
        <v>203</v>
      </c>
    </row>
    <row r="32" spans="2:2">
      <c r="B32" s="146"/>
    </row>
    <row r="33" spans="2:2">
      <c r="B33" s="95" t="s">
        <v>202</v>
      </c>
    </row>
    <row r="34" spans="2:2">
      <c r="B34" s="146" t="s">
        <v>204</v>
      </c>
    </row>
    <row r="36" spans="2:2">
      <c r="B36" s="95" t="s">
        <v>342</v>
      </c>
    </row>
    <row r="37" spans="2:2">
      <c r="B37" s="146" t="s">
        <v>343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N33"/>
  <sheetViews>
    <sheetView showGridLines="0" workbookViewId="0"/>
  </sheetViews>
  <sheetFormatPr defaultRowHeight="15"/>
  <cols>
    <col min="6" max="6" width="10.7109375" bestFit="1" customWidth="1"/>
    <col min="10" max="10" width="10" bestFit="1" customWidth="1"/>
    <col min="18" max="18" width="10" bestFit="1" customWidth="1"/>
  </cols>
  <sheetData>
    <row r="2" spans="2:14" s="110" customFormat="1" ht="20.25">
      <c r="B2" s="94" t="s">
        <v>304</v>
      </c>
    </row>
    <row r="3" spans="2:14" s="110" customFormat="1"/>
    <row r="4" spans="2:14">
      <c r="B4" s="1" t="s">
        <v>79</v>
      </c>
      <c r="F4" s="1" t="s">
        <v>144</v>
      </c>
      <c r="J4" s="1" t="s">
        <v>212</v>
      </c>
      <c r="N4" s="1" t="s">
        <v>278</v>
      </c>
    </row>
    <row r="5" spans="2:14">
      <c r="B5" s="3" t="s">
        <v>63</v>
      </c>
      <c r="F5" s="147" t="s">
        <v>344</v>
      </c>
      <c r="J5" s="3" t="s">
        <v>214</v>
      </c>
      <c r="N5" s="3" t="s">
        <v>260</v>
      </c>
    </row>
    <row r="6" spans="2:14">
      <c r="B6" s="3" t="s">
        <v>64</v>
      </c>
      <c r="F6" s="147" t="s">
        <v>345</v>
      </c>
      <c r="J6" s="3" t="s">
        <v>215</v>
      </c>
      <c r="N6" s="3" t="s">
        <v>261</v>
      </c>
    </row>
    <row r="7" spans="2:14">
      <c r="B7" s="3" t="s">
        <v>65</v>
      </c>
      <c r="F7" s="147" t="s">
        <v>145</v>
      </c>
      <c r="J7" s="3" t="s">
        <v>216</v>
      </c>
      <c r="N7" s="3" t="s">
        <v>262</v>
      </c>
    </row>
    <row r="8" spans="2:14">
      <c r="B8" s="3" t="s">
        <v>66</v>
      </c>
      <c r="F8" s="147" t="s">
        <v>346</v>
      </c>
      <c r="J8" s="3" t="s">
        <v>230</v>
      </c>
    </row>
    <row r="9" spans="2:14">
      <c r="B9" s="3" t="s">
        <v>67</v>
      </c>
      <c r="F9" s="3" t="s">
        <v>145</v>
      </c>
      <c r="J9" s="3" t="s">
        <v>231</v>
      </c>
      <c r="N9" s="1" t="s">
        <v>279</v>
      </c>
    </row>
    <row r="10" spans="2:14">
      <c r="B10" s="3" t="s">
        <v>68</v>
      </c>
      <c r="F10" s="3" t="s">
        <v>159</v>
      </c>
      <c r="J10" s="3" t="s">
        <v>232</v>
      </c>
      <c r="N10" s="3" t="s">
        <v>273</v>
      </c>
    </row>
    <row r="11" spans="2:14">
      <c r="B11" s="3" t="s">
        <v>69</v>
      </c>
      <c r="F11" s="3" t="s">
        <v>147</v>
      </c>
      <c r="N11" s="3" t="s">
        <v>274</v>
      </c>
    </row>
    <row r="12" spans="2:14">
      <c r="B12" s="3" t="s">
        <v>70</v>
      </c>
      <c r="F12" s="3" t="s">
        <v>148</v>
      </c>
      <c r="J12" s="1" t="s">
        <v>213</v>
      </c>
      <c r="N12" s="3" t="s">
        <v>275</v>
      </c>
    </row>
    <row r="13" spans="2:14">
      <c r="B13" s="3" t="s">
        <v>71</v>
      </c>
      <c r="F13" s="3" t="s">
        <v>149</v>
      </c>
      <c r="J13" s="3" t="s">
        <v>263</v>
      </c>
    </row>
    <row r="14" spans="2:14">
      <c r="B14" s="3" t="s">
        <v>72</v>
      </c>
      <c r="F14" s="3" t="s">
        <v>146</v>
      </c>
      <c r="J14" s="3" t="s">
        <v>272</v>
      </c>
      <c r="N14" s="1" t="s">
        <v>277</v>
      </c>
    </row>
    <row r="15" spans="2:14">
      <c r="B15" s="3" t="s">
        <v>73</v>
      </c>
      <c r="J15" s="3" t="s">
        <v>264</v>
      </c>
      <c r="N15" s="3" t="s">
        <v>259</v>
      </c>
    </row>
    <row r="16" spans="2:14">
      <c r="B16" s="3" t="s">
        <v>74</v>
      </c>
      <c r="F16" s="1" t="s">
        <v>276</v>
      </c>
      <c r="J16" s="3" t="s">
        <v>265</v>
      </c>
      <c r="N16" s="3" t="s">
        <v>258</v>
      </c>
    </row>
    <row r="17" spans="2:10">
      <c r="B17" s="3" t="s">
        <v>75</v>
      </c>
      <c r="F17" s="3" t="s">
        <v>268</v>
      </c>
      <c r="J17" s="3" t="s">
        <v>266</v>
      </c>
    </row>
    <row r="18" spans="2:10">
      <c r="B18" s="3" t="s">
        <v>76</v>
      </c>
      <c r="F18" s="3" t="s">
        <v>269</v>
      </c>
      <c r="J18" s="3" t="s">
        <v>267</v>
      </c>
    </row>
    <row r="19" spans="2:10">
      <c r="F19" s="3" t="s">
        <v>270</v>
      </c>
      <c r="J19" s="3" t="s">
        <v>271</v>
      </c>
    </row>
    <row r="21" spans="2:10">
      <c r="F21" s="1" t="s">
        <v>257</v>
      </c>
      <c r="J21" s="1" t="s">
        <v>229</v>
      </c>
    </row>
    <row r="22" spans="2:10">
      <c r="B22" s="1" t="s">
        <v>233</v>
      </c>
      <c r="F22" s="3" t="s">
        <v>245</v>
      </c>
      <c r="J22" s="3" t="s">
        <v>217</v>
      </c>
    </row>
    <row r="23" spans="2:10">
      <c r="B23" s="3" t="s">
        <v>236</v>
      </c>
      <c r="F23" s="3" t="s">
        <v>246</v>
      </c>
      <c r="J23" s="3" t="s">
        <v>218</v>
      </c>
    </row>
    <row r="24" spans="2:10">
      <c r="B24" s="3" t="s">
        <v>234</v>
      </c>
      <c r="F24" s="3" t="s">
        <v>247</v>
      </c>
      <c r="J24" s="3" t="s">
        <v>219</v>
      </c>
    </row>
    <row r="25" spans="2:10">
      <c r="B25" s="3" t="s">
        <v>237</v>
      </c>
      <c r="F25" s="3" t="s">
        <v>248</v>
      </c>
      <c r="J25" s="3" t="s">
        <v>220</v>
      </c>
    </row>
    <row r="26" spans="2:10">
      <c r="B26" s="3" t="s">
        <v>235</v>
      </c>
      <c r="F26" s="3" t="s">
        <v>249</v>
      </c>
      <c r="J26" s="3" t="s">
        <v>227</v>
      </c>
    </row>
    <row r="27" spans="2:10">
      <c r="B27" s="3" t="s">
        <v>244</v>
      </c>
      <c r="F27" s="3" t="s">
        <v>255</v>
      </c>
      <c r="J27" s="3" t="s">
        <v>228</v>
      </c>
    </row>
    <row r="28" spans="2:10">
      <c r="B28" s="3" t="s">
        <v>239</v>
      </c>
      <c r="F28" s="3" t="s">
        <v>254</v>
      </c>
      <c r="J28" s="3" t="s">
        <v>221</v>
      </c>
    </row>
    <row r="29" spans="2:10">
      <c r="B29" s="3" t="s">
        <v>240</v>
      </c>
      <c r="F29" s="3" t="s">
        <v>251</v>
      </c>
      <c r="J29" s="3" t="s">
        <v>225</v>
      </c>
    </row>
    <row r="30" spans="2:10">
      <c r="B30" s="3" t="s">
        <v>241</v>
      </c>
      <c r="F30" s="3" t="s">
        <v>250</v>
      </c>
      <c r="J30" s="3" t="s">
        <v>226</v>
      </c>
    </row>
    <row r="31" spans="2:10">
      <c r="B31" s="3" t="s">
        <v>242</v>
      </c>
      <c r="F31" s="3" t="s">
        <v>253</v>
      </c>
      <c r="J31" s="3" t="s">
        <v>224</v>
      </c>
    </row>
    <row r="32" spans="2:10">
      <c r="B32" s="3" t="s">
        <v>243</v>
      </c>
      <c r="F32" s="3" t="s">
        <v>252</v>
      </c>
      <c r="J32" s="3" t="s">
        <v>223</v>
      </c>
    </row>
    <row r="33" spans="2:10">
      <c r="B33" s="3" t="s">
        <v>238</v>
      </c>
      <c r="F33" s="3" t="s">
        <v>256</v>
      </c>
      <c r="J33" s="3" t="s">
        <v>222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H43"/>
  <sheetViews>
    <sheetView showGridLines="0" workbookViewId="0"/>
  </sheetViews>
  <sheetFormatPr defaultRowHeight="15"/>
  <cols>
    <col min="2" max="2" width="12.7109375" customWidth="1"/>
    <col min="3" max="3" width="9.140625" customWidth="1"/>
    <col min="4" max="4" width="22.85546875" bestFit="1" customWidth="1"/>
    <col min="5" max="5" width="9.140625" customWidth="1"/>
    <col min="6" max="6" width="14.42578125" bestFit="1" customWidth="1"/>
  </cols>
  <sheetData>
    <row r="2" spans="2:8" s="110" customFormat="1" ht="20.25">
      <c r="B2" s="94" t="s">
        <v>305</v>
      </c>
    </row>
    <row r="3" spans="2:8" s="110" customFormat="1" ht="20.25">
      <c r="B3" s="94"/>
    </row>
    <row r="4" spans="2:8" s="110" customFormat="1"/>
    <row r="5" spans="2:8">
      <c r="B5" s="33" t="s">
        <v>95</v>
      </c>
      <c r="C5" s="2"/>
      <c r="D5" s="33" t="s">
        <v>86</v>
      </c>
      <c r="E5" s="2"/>
      <c r="F5" s="33" t="s">
        <v>96</v>
      </c>
      <c r="H5" s="1" t="s">
        <v>141</v>
      </c>
    </row>
    <row r="6" spans="2:8">
      <c r="B6" s="4" t="s">
        <v>97</v>
      </c>
      <c r="C6" s="32"/>
      <c r="D6" s="4" t="s">
        <v>18</v>
      </c>
      <c r="E6" s="4"/>
      <c r="F6" s="4" t="s">
        <v>27</v>
      </c>
    </row>
    <row r="7" spans="2:8">
      <c r="B7" s="4" t="s">
        <v>98</v>
      </c>
      <c r="C7" s="32"/>
      <c r="D7" s="4" t="s">
        <v>16</v>
      </c>
      <c r="E7" s="4"/>
      <c r="F7" s="4" t="s">
        <v>14</v>
      </c>
    </row>
    <row r="8" spans="2:8">
      <c r="B8" s="4" t="s">
        <v>99</v>
      </c>
      <c r="C8" s="32"/>
      <c r="D8" s="4" t="s">
        <v>134</v>
      </c>
      <c r="E8" s="4"/>
      <c r="F8" s="4" t="s">
        <v>139</v>
      </c>
    </row>
    <row r="9" spans="2:8">
      <c r="B9" s="4" t="s">
        <v>100</v>
      </c>
      <c r="C9" s="32"/>
      <c r="D9" s="4" t="s">
        <v>135</v>
      </c>
      <c r="E9" s="4"/>
      <c r="F9" s="4" t="s">
        <v>90</v>
      </c>
    </row>
    <row r="10" spans="2:8">
      <c r="B10" s="4" t="s">
        <v>101</v>
      </c>
      <c r="C10" s="32"/>
      <c r="D10" s="4" t="s">
        <v>136</v>
      </c>
      <c r="E10" s="4"/>
      <c r="F10" s="4" t="s">
        <v>138</v>
      </c>
    </row>
    <row r="11" spans="2:8">
      <c r="B11" s="4" t="s">
        <v>102</v>
      </c>
      <c r="C11" s="32"/>
      <c r="D11" s="32"/>
      <c r="E11" s="32"/>
      <c r="F11" s="4" t="s">
        <v>137</v>
      </c>
    </row>
    <row r="12" spans="2:8">
      <c r="B12" s="4" t="s">
        <v>103</v>
      </c>
      <c r="C12" s="32"/>
      <c r="D12" s="32"/>
      <c r="E12" s="32"/>
      <c r="F12" s="4" t="s">
        <v>140</v>
      </c>
    </row>
    <row r="13" spans="2:8">
      <c r="B13" s="4" t="s">
        <v>104</v>
      </c>
      <c r="C13" s="32"/>
      <c r="D13" s="32"/>
      <c r="E13" s="32"/>
    </row>
    <row r="14" spans="2:8">
      <c r="B14" s="4" t="s">
        <v>105</v>
      </c>
      <c r="C14" s="32"/>
      <c r="D14" s="32"/>
      <c r="E14" s="32"/>
    </row>
    <row r="15" spans="2:8">
      <c r="B15" s="4" t="s">
        <v>106</v>
      </c>
      <c r="C15" s="32"/>
      <c r="D15" s="32"/>
      <c r="E15" s="32"/>
    </row>
    <row r="16" spans="2:8">
      <c r="B16" s="4" t="s">
        <v>107</v>
      </c>
      <c r="C16" s="32"/>
      <c r="D16" s="32"/>
      <c r="E16" s="32"/>
      <c r="F16" s="32"/>
    </row>
    <row r="17" spans="2:6">
      <c r="B17" s="4" t="s">
        <v>108</v>
      </c>
      <c r="C17" s="32"/>
      <c r="D17" s="32"/>
      <c r="E17" s="32"/>
      <c r="F17" s="32"/>
    </row>
    <row r="18" spans="2:6">
      <c r="B18" s="4" t="s">
        <v>109</v>
      </c>
      <c r="C18" s="32"/>
      <c r="D18" s="32"/>
      <c r="E18" s="32"/>
      <c r="F18" s="32"/>
    </row>
    <row r="19" spans="2:6">
      <c r="B19" s="4" t="s">
        <v>110</v>
      </c>
      <c r="C19" s="32"/>
      <c r="D19" s="32"/>
      <c r="E19" s="32"/>
      <c r="F19" s="32"/>
    </row>
    <row r="20" spans="2:6">
      <c r="B20" s="4" t="s">
        <v>111</v>
      </c>
      <c r="C20" s="32"/>
      <c r="D20" s="32"/>
      <c r="E20" s="32"/>
      <c r="F20" s="32"/>
    </row>
    <row r="21" spans="2:6">
      <c r="B21" s="4" t="s">
        <v>112</v>
      </c>
      <c r="C21" s="32"/>
      <c r="D21" s="32"/>
      <c r="E21" s="32"/>
      <c r="F21" s="32"/>
    </row>
    <row r="22" spans="2:6">
      <c r="B22" s="4" t="s">
        <v>113</v>
      </c>
      <c r="C22" s="32"/>
      <c r="D22" s="32"/>
      <c r="E22" s="32"/>
      <c r="F22" s="32"/>
    </row>
    <row r="23" spans="2:6">
      <c r="B23" s="4" t="s">
        <v>114</v>
      </c>
      <c r="C23" s="32"/>
      <c r="D23" s="32"/>
      <c r="E23" s="32"/>
      <c r="F23" s="32"/>
    </row>
    <row r="24" spans="2:6">
      <c r="B24" s="4" t="s">
        <v>115</v>
      </c>
      <c r="C24" s="32"/>
      <c r="D24" s="32"/>
      <c r="E24" s="32"/>
      <c r="F24" s="32"/>
    </row>
    <row r="25" spans="2:6">
      <c r="B25" s="4" t="s">
        <v>116</v>
      </c>
      <c r="C25" s="32"/>
      <c r="D25" s="32"/>
      <c r="E25" s="32"/>
      <c r="F25" s="32"/>
    </row>
    <row r="26" spans="2:6">
      <c r="B26" s="4" t="s">
        <v>117</v>
      </c>
      <c r="C26" s="32"/>
      <c r="D26" s="32"/>
      <c r="E26" s="32"/>
      <c r="F26" s="32"/>
    </row>
    <row r="27" spans="2:6">
      <c r="B27" s="4" t="s">
        <v>118</v>
      </c>
      <c r="C27" s="32"/>
      <c r="D27" s="32"/>
      <c r="E27" s="32"/>
      <c r="F27" s="32"/>
    </row>
    <row r="28" spans="2:6">
      <c r="B28" s="4" t="s">
        <v>29</v>
      </c>
      <c r="C28" s="32"/>
      <c r="D28" s="32"/>
      <c r="E28" s="32"/>
      <c r="F28" s="32"/>
    </row>
    <row r="29" spans="2:6">
      <c r="B29" s="4" t="s">
        <v>119</v>
      </c>
      <c r="C29" s="32"/>
      <c r="D29" s="32"/>
      <c r="E29" s="32"/>
      <c r="F29" s="32"/>
    </row>
    <row r="30" spans="2:6">
      <c r="B30" s="4" t="s">
        <v>120</v>
      </c>
      <c r="C30" s="32"/>
      <c r="D30" s="32"/>
      <c r="E30" s="32"/>
      <c r="F30" s="32"/>
    </row>
    <row r="31" spans="2:6">
      <c r="B31" s="4" t="s">
        <v>121</v>
      </c>
      <c r="C31" s="32"/>
      <c r="D31" s="32"/>
      <c r="E31" s="32"/>
      <c r="F31" s="32"/>
    </row>
    <row r="32" spans="2:6">
      <c r="B32" s="4" t="s">
        <v>122</v>
      </c>
      <c r="C32" s="32"/>
      <c r="D32" s="32"/>
      <c r="E32" s="32"/>
      <c r="F32" s="32"/>
    </row>
    <row r="33" spans="2:6">
      <c r="B33" s="4" t="s">
        <v>123</v>
      </c>
      <c r="C33" s="32"/>
      <c r="D33" s="32"/>
      <c r="E33" s="32"/>
      <c r="F33" s="32"/>
    </row>
    <row r="34" spans="2:6">
      <c r="B34" s="4" t="s">
        <v>124</v>
      </c>
      <c r="C34" s="32"/>
      <c r="D34" s="32"/>
      <c r="E34" s="32"/>
      <c r="F34" s="32"/>
    </row>
    <row r="35" spans="2:6">
      <c r="B35" s="4" t="s">
        <v>125</v>
      </c>
      <c r="C35" s="32"/>
      <c r="D35" s="32"/>
      <c r="E35" s="32"/>
      <c r="F35" s="32"/>
    </row>
    <row r="36" spans="2:6">
      <c r="B36" s="4" t="s">
        <v>126</v>
      </c>
      <c r="C36" s="32"/>
      <c r="D36" s="32"/>
      <c r="E36" s="32"/>
      <c r="F36" s="32"/>
    </row>
    <row r="37" spans="2:6">
      <c r="B37" s="4" t="s">
        <v>127</v>
      </c>
      <c r="C37" s="32"/>
      <c r="D37" s="32"/>
      <c r="E37" s="32"/>
      <c r="F37" s="32"/>
    </row>
    <row r="38" spans="2:6">
      <c r="B38" s="4" t="s">
        <v>128</v>
      </c>
      <c r="C38" s="32"/>
      <c r="D38" s="32"/>
      <c r="E38" s="32"/>
      <c r="F38" s="32"/>
    </row>
    <row r="39" spans="2:6">
      <c r="B39" s="4" t="s">
        <v>129</v>
      </c>
      <c r="C39" s="32"/>
      <c r="D39" s="32"/>
      <c r="E39" s="32"/>
      <c r="F39" s="32"/>
    </row>
    <row r="40" spans="2:6">
      <c r="B40" s="4" t="s">
        <v>130</v>
      </c>
      <c r="C40" s="32"/>
      <c r="D40" s="32"/>
      <c r="E40" s="32"/>
      <c r="F40" s="32"/>
    </row>
    <row r="41" spans="2:6">
      <c r="B41" s="4" t="s">
        <v>131</v>
      </c>
      <c r="C41" s="32"/>
      <c r="D41" s="32"/>
      <c r="E41" s="32"/>
      <c r="F41" s="32"/>
    </row>
    <row r="42" spans="2:6">
      <c r="B42" s="4" t="s">
        <v>132</v>
      </c>
      <c r="C42" s="32"/>
      <c r="D42" s="32"/>
      <c r="E42" s="32"/>
      <c r="F42" s="32"/>
    </row>
    <row r="43" spans="2:6">
      <c r="B43" s="4" t="s">
        <v>133</v>
      </c>
      <c r="C43" s="32"/>
      <c r="D43" s="32"/>
      <c r="E43" s="32"/>
      <c r="F43" s="3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M30"/>
  <sheetViews>
    <sheetView showGridLines="0" workbookViewId="0"/>
  </sheetViews>
  <sheetFormatPr defaultRowHeight="15"/>
  <cols>
    <col min="2" max="2" width="30.28515625" bestFit="1" customWidth="1"/>
    <col min="4" max="5" width="22.7109375" customWidth="1"/>
    <col min="8" max="9" width="22.7109375" customWidth="1"/>
    <col min="12" max="13" width="22.7109375" customWidth="1"/>
  </cols>
  <sheetData>
    <row r="2" spans="2:13" s="110" customFormat="1" ht="20.25">
      <c r="B2" s="94" t="s">
        <v>309</v>
      </c>
    </row>
    <row r="3" spans="2:13" s="110" customFormat="1"/>
    <row r="4" spans="2:13">
      <c r="B4" s="1" t="s">
        <v>79</v>
      </c>
      <c r="D4" s="1" t="s">
        <v>63</v>
      </c>
      <c r="H4" s="1" t="s">
        <v>68</v>
      </c>
      <c r="L4" s="1" t="s">
        <v>70</v>
      </c>
    </row>
    <row r="5" spans="2:13">
      <c r="B5" s="3" t="s">
        <v>63</v>
      </c>
      <c r="D5" s="12" t="s">
        <v>77</v>
      </c>
      <c r="E5" s="8">
        <f ca="1">Settings.COB</f>
        <v>43243</v>
      </c>
      <c r="H5" s="18" t="s">
        <v>91</v>
      </c>
      <c r="I5" s="30" t="s">
        <v>92</v>
      </c>
      <c r="L5" s="23" t="s">
        <v>83</v>
      </c>
      <c r="M5" s="24">
        <f ca="1">Settings.COB</f>
        <v>43243</v>
      </c>
    </row>
    <row r="6" spans="2:13">
      <c r="B6" s="3" t="s">
        <v>64</v>
      </c>
      <c r="D6" s="13" t="s">
        <v>78</v>
      </c>
      <c r="E6" s="9">
        <f ca="1">E5+7</f>
        <v>43250</v>
      </c>
      <c r="H6" s="20" t="s">
        <v>87</v>
      </c>
      <c r="I6" s="31">
        <f>_xll.meDateFuturesContract(I5)</f>
        <v>43817</v>
      </c>
      <c r="L6" s="5" t="s">
        <v>13</v>
      </c>
      <c r="M6" s="25" t="s">
        <v>143</v>
      </c>
    </row>
    <row r="7" spans="2:13">
      <c r="B7" s="3" t="s">
        <v>65</v>
      </c>
      <c r="D7" s="13" t="s">
        <v>13</v>
      </c>
      <c r="E7" s="10" t="s">
        <v>7</v>
      </c>
      <c r="L7" s="26" t="s">
        <v>142</v>
      </c>
      <c r="M7" s="37" t="b">
        <f ca="1">_xll.meDateIsHoliday(M5,M6)</f>
        <v>0</v>
      </c>
    </row>
    <row r="8" spans="2:13">
      <c r="B8" s="3" t="s">
        <v>66</v>
      </c>
      <c r="D8" s="14" t="s">
        <v>88</v>
      </c>
      <c r="E8" s="11">
        <f ca="1">_xll.meDateBusinessDays(E5,E6,E7)</f>
        <v>5</v>
      </c>
    </row>
    <row r="9" spans="2:13">
      <c r="B9" s="3" t="s">
        <v>67</v>
      </c>
      <c r="H9" s="1" t="s">
        <v>69</v>
      </c>
    </row>
    <row r="10" spans="2:13">
      <c r="B10" s="3" t="s">
        <v>68</v>
      </c>
      <c r="H10" s="21" t="s">
        <v>93</v>
      </c>
      <c r="I10" s="34">
        <v>2017</v>
      </c>
      <c r="L10" s="1" t="s">
        <v>72</v>
      </c>
    </row>
    <row r="11" spans="2:13">
      <c r="B11" s="3" t="s">
        <v>69</v>
      </c>
      <c r="D11" s="1" t="s">
        <v>66</v>
      </c>
      <c r="H11" s="35" t="s">
        <v>94</v>
      </c>
      <c r="I11" s="36">
        <v>3</v>
      </c>
      <c r="L11" s="23" t="s">
        <v>83</v>
      </c>
      <c r="M11" s="24">
        <f ca="1">Settings.COB</f>
        <v>43243</v>
      </c>
    </row>
    <row r="12" spans="2:13">
      <c r="B12" s="3" t="s">
        <v>70</v>
      </c>
      <c r="D12" s="23" t="s">
        <v>10</v>
      </c>
      <c r="E12" s="24">
        <f ca="1">Settings.COB</f>
        <v>43243</v>
      </c>
      <c r="H12" s="35" t="s">
        <v>13</v>
      </c>
      <c r="I12" s="36" t="s">
        <v>29</v>
      </c>
      <c r="L12" s="26" t="s">
        <v>142</v>
      </c>
      <c r="M12" s="37" t="b">
        <f ca="1">_xll.meDateIsWeekend(M11)</f>
        <v>0</v>
      </c>
    </row>
    <row r="13" spans="2:13">
      <c r="B13" s="3" t="s">
        <v>71</v>
      </c>
      <c r="D13" s="5" t="s">
        <v>85</v>
      </c>
      <c r="E13" s="25" t="s">
        <v>23</v>
      </c>
      <c r="H13" s="35" t="s">
        <v>86</v>
      </c>
      <c r="I13" s="36" t="s">
        <v>18</v>
      </c>
    </row>
    <row r="14" spans="2:13">
      <c r="B14" s="3" t="s">
        <v>72</v>
      </c>
      <c r="D14" s="5" t="s">
        <v>86</v>
      </c>
      <c r="E14" s="25" t="s">
        <v>18</v>
      </c>
      <c r="H14" s="22" t="s">
        <v>87</v>
      </c>
      <c r="I14" s="28">
        <f>_xll.meDateIMMFromMonth(I10,I11,I12,I13)</f>
        <v>42809</v>
      </c>
    </row>
    <row r="15" spans="2:13">
      <c r="B15" s="3" t="s">
        <v>73</v>
      </c>
      <c r="D15" s="5" t="s">
        <v>13</v>
      </c>
      <c r="E15" s="25" t="s">
        <v>7</v>
      </c>
      <c r="L15" s="1" t="s">
        <v>71</v>
      </c>
    </row>
    <row r="16" spans="2:13">
      <c r="B16" s="3" t="s">
        <v>74</v>
      </c>
      <c r="D16" s="26" t="s">
        <v>87</v>
      </c>
      <c r="E16" s="29">
        <f ca="1">_xll.meDateFromTenor(E12,E13,E14,E15)</f>
        <v>43427</v>
      </c>
      <c r="L16" s="23" t="s">
        <v>83</v>
      </c>
      <c r="M16" s="24">
        <f ca="1">Settings.COB</f>
        <v>43243</v>
      </c>
    </row>
    <row r="17" spans="2:13">
      <c r="B17" s="3" t="s">
        <v>75</v>
      </c>
      <c r="H17" s="15" t="s">
        <v>64</v>
      </c>
      <c r="L17" s="26" t="s">
        <v>142</v>
      </c>
      <c r="M17" s="37" t="b">
        <f ca="1">_xll.meDateIsWeekday(M16)</f>
        <v>1</v>
      </c>
    </row>
    <row r="18" spans="2:13">
      <c r="B18" s="3" t="s">
        <v>76</v>
      </c>
      <c r="H18" s="18" t="s">
        <v>80</v>
      </c>
      <c r="I18" s="16" t="s">
        <v>81</v>
      </c>
    </row>
    <row r="19" spans="2:13">
      <c r="D19" s="1" t="s">
        <v>67</v>
      </c>
      <c r="H19" s="19" t="s">
        <v>83</v>
      </c>
      <c r="I19" s="17">
        <f ca="1">Settings.COB</f>
        <v>43243</v>
      </c>
    </row>
    <row r="20" spans="2:13">
      <c r="D20" s="23" t="s">
        <v>10</v>
      </c>
      <c r="E20" s="24">
        <f ca="1">Settings.COB</f>
        <v>43243</v>
      </c>
      <c r="H20" s="20" t="s">
        <v>82</v>
      </c>
      <c r="I20" s="27">
        <f ca="1">_xll.meDateCentralBank(I18,I19)</f>
        <v>43265</v>
      </c>
      <c r="L20" s="1" t="s">
        <v>73</v>
      </c>
    </row>
    <row r="21" spans="2:13">
      <c r="D21" s="5" t="s">
        <v>89</v>
      </c>
      <c r="E21" s="25">
        <v>0.5</v>
      </c>
      <c r="H21" s="6"/>
      <c r="L21" s="23" t="s">
        <v>83</v>
      </c>
      <c r="M21" s="24">
        <f ca="1">Settings.COB</f>
        <v>43243</v>
      </c>
    </row>
    <row r="22" spans="2:13">
      <c r="D22" s="5" t="s">
        <v>15</v>
      </c>
      <c r="E22" s="25" t="s">
        <v>90</v>
      </c>
      <c r="L22" s="5" t="s">
        <v>13</v>
      </c>
      <c r="M22" s="25" t="s">
        <v>143</v>
      </c>
    </row>
    <row r="23" spans="2:13">
      <c r="D23" s="26" t="s">
        <v>87</v>
      </c>
      <c r="E23" s="29">
        <f ca="1">_xll.meDateFromYearFraction(E20,E21,E22)</f>
        <v>43426</v>
      </c>
      <c r="H23" s="15" t="s">
        <v>65</v>
      </c>
      <c r="L23" s="26" t="s">
        <v>142</v>
      </c>
      <c r="M23" s="37" t="b">
        <f ca="1">_xll.meDateIsWorkingDay(M21,M22)</f>
        <v>1</v>
      </c>
    </row>
    <row r="24" spans="2:13">
      <c r="H24" s="21" t="s">
        <v>83</v>
      </c>
      <c r="I24" s="24">
        <f ca="1">Settings.COB</f>
        <v>43243</v>
      </c>
    </row>
    <row r="25" spans="2:13">
      <c r="H25" s="22" t="s">
        <v>84</v>
      </c>
      <c r="I25" s="28">
        <f ca="1">_xll.meDateECB(I24)</f>
        <v>43265</v>
      </c>
    </row>
    <row r="26" spans="2:13">
      <c r="D26" s="1" t="s">
        <v>76</v>
      </c>
    </row>
    <row r="27" spans="2:13">
      <c r="D27" s="23" t="s">
        <v>10</v>
      </c>
      <c r="E27" s="24">
        <f ca="1">Settings.COB</f>
        <v>43243</v>
      </c>
    </row>
    <row r="28" spans="2:13">
      <c r="D28" s="5" t="s">
        <v>11</v>
      </c>
      <c r="E28" s="38">
        <v>43439</v>
      </c>
    </row>
    <row r="29" spans="2:13">
      <c r="D29" s="5" t="s">
        <v>15</v>
      </c>
      <c r="E29" s="25" t="s">
        <v>90</v>
      </c>
    </row>
    <row r="30" spans="2:13">
      <c r="D30" s="26" t="s">
        <v>89</v>
      </c>
      <c r="E30" s="39">
        <f ca="1">_xll.meDateYearFraction(E27,E28,E29)</f>
        <v>0.53698630136986303</v>
      </c>
    </row>
  </sheetData>
  <dataValidations count="1">
    <dataValidation type="list" allowBlank="1" showInputMessage="1" showErrorMessage="1" sqref="I18">
      <formula1>"ECB,FED,BOE"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J22"/>
  <sheetViews>
    <sheetView showGridLines="0" workbookViewId="0"/>
  </sheetViews>
  <sheetFormatPr defaultRowHeight="15"/>
  <cols>
    <col min="2" max="2" width="31" bestFit="1" customWidth="1"/>
    <col min="3" max="3" width="17.42578125" bestFit="1" customWidth="1"/>
    <col min="5" max="7" width="15.7109375" customWidth="1"/>
    <col min="8" max="8" width="11.5703125" bestFit="1" customWidth="1"/>
    <col min="9" max="9" width="19.5703125" bestFit="1" customWidth="1"/>
    <col min="10" max="10" width="15.7109375" customWidth="1"/>
  </cols>
  <sheetData>
    <row r="2" spans="2:10" s="110" customFormat="1" ht="20.25">
      <c r="B2" s="94" t="s">
        <v>306</v>
      </c>
    </row>
    <row r="3" spans="2:10" s="110" customFormat="1" ht="20.25">
      <c r="B3" s="94"/>
    </row>
    <row r="4" spans="2:10" s="110" customFormat="1"/>
    <row r="5" spans="2:10">
      <c r="B5" s="1" t="s">
        <v>155</v>
      </c>
    </row>
    <row r="6" spans="2:10">
      <c r="B6" s="97" t="s">
        <v>171</v>
      </c>
      <c r="C6" s="100">
        <f ca="1">Settings.COB</f>
        <v>43243</v>
      </c>
      <c r="D6" s="59"/>
      <c r="E6" s="60" t="str">
        <f t="array" aca="1" ref="E6:J22" ca="1">_xll.meUtilityResize(_xll.meProductSwapSchedule(_xll.meUtilityLVB(B6:C22)),20,20)</f>
        <v>FixingDate</v>
      </c>
      <c r="F6" s="61" t="str">
        <f ca="1"/>
        <v>AccrualStart</v>
      </c>
      <c r="G6" s="61" t="str">
        <f ca="1"/>
        <v>AccrualEnd</v>
      </c>
      <c r="H6" s="62" t="str">
        <f ca="1"/>
        <v>AccrualDays</v>
      </c>
      <c r="I6" s="63" t="str">
        <f ca="1"/>
        <v>AccrualYearFractions</v>
      </c>
      <c r="J6" s="64" t="str">
        <f ca="1"/>
        <v>PaymentDate</v>
      </c>
    </row>
    <row r="7" spans="2:10">
      <c r="B7" s="98" t="s">
        <v>172</v>
      </c>
      <c r="C7" s="101" t="s">
        <v>33</v>
      </c>
      <c r="D7" s="59"/>
      <c r="E7" s="70">
        <f ca="1"/>
        <v>43243</v>
      </c>
      <c r="F7" s="71">
        <f ca="1"/>
        <v>43243</v>
      </c>
      <c r="G7" s="71">
        <f ca="1"/>
        <v>43327</v>
      </c>
      <c r="H7" s="65">
        <f ca="1"/>
        <v>84</v>
      </c>
      <c r="I7" s="66">
        <f ca="1"/>
        <v>0.233333333333333</v>
      </c>
      <c r="J7" s="74">
        <f ca="1"/>
        <v>43327</v>
      </c>
    </row>
    <row r="8" spans="2:10">
      <c r="B8" s="69" t="s">
        <v>173</v>
      </c>
      <c r="C8" s="102" t="s">
        <v>14</v>
      </c>
      <c r="D8" s="59"/>
      <c r="E8" s="70">
        <f ca="1"/>
        <v>43327</v>
      </c>
      <c r="F8" s="71">
        <f ca="1"/>
        <v>43327</v>
      </c>
      <c r="G8" s="71">
        <f ca="1"/>
        <v>43425</v>
      </c>
      <c r="H8" s="65">
        <f ca="1"/>
        <v>98</v>
      </c>
      <c r="I8" s="66">
        <f ca="1"/>
        <v>0.27222222222222198</v>
      </c>
      <c r="J8" s="74">
        <f ca="1"/>
        <v>43425</v>
      </c>
    </row>
    <row r="9" spans="2:10">
      <c r="B9" s="69" t="s">
        <v>174</v>
      </c>
      <c r="C9" s="103" t="s">
        <v>175</v>
      </c>
      <c r="D9" s="59"/>
      <c r="E9" s="70">
        <f ca="1"/>
        <v>43425</v>
      </c>
      <c r="F9" s="71">
        <f ca="1"/>
        <v>43425</v>
      </c>
      <c r="G9" s="71">
        <f ca="1"/>
        <v>43516</v>
      </c>
      <c r="H9" s="65">
        <f ca="1"/>
        <v>91</v>
      </c>
      <c r="I9" s="66">
        <f ca="1"/>
        <v>0.25277777777777799</v>
      </c>
      <c r="J9" s="74">
        <f ca="1"/>
        <v>43516</v>
      </c>
    </row>
    <row r="10" spans="2:10">
      <c r="B10" s="69" t="s">
        <v>176</v>
      </c>
      <c r="C10" s="103" t="s">
        <v>18</v>
      </c>
      <c r="D10" s="59"/>
      <c r="E10" s="70">
        <f ca="1"/>
        <v>43516</v>
      </c>
      <c r="F10" s="71">
        <f ca="1"/>
        <v>43516</v>
      </c>
      <c r="G10" s="71">
        <f ca="1"/>
        <v>43600</v>
      </c>
      <c r="H10" s="65">
        <f ca="1"/>
        <v>84</v>
      </c>
      <c r="I10" s="66">
        <f ca="1"/>
        <v>0.233333333333333</v>
      </c>
      <c r="J10" s="74">
        <f ca="1"/>
        <v>43600</v>
      </c>
    </row>
    <row r="11" spans="2:10">
      <c r="B11" s="69" t="s">
        <v>177</v>
      </c>
      <c r="C11" s="104" t="s">
        <v>7</v>
      </c>
      <c r="D11" s="59"/>
      <c r="E11" s="70">
        <f ca="1"/>
        <v>43600</v>
      </c>
      <c r="F11" s="71">
        <f ca="1"/>
        <v>43600</v>
      </c>
      <c r="G11" s="71">
        <f ca="1"/>
        <v>43698</v>
      </c>
      <c r="H11" s="65">
        <f ca="1"/>
        <v>98</v>
      </c>
      <c r="I11" s="66">
        <f ca="1"/>
        <v>0.27222222222222198</v>
      </c>
      <c r="J11" s="74">
        <f ca="1"/>
        <v>43698</v>
      </c>
    </row>
    <row r="12" spans="2:10">
      <c r="B12" s="69" t="s">
        <v>178</v>
      </c>
      <c r="C12" s="103" t="s">
        <v>175</v>
      </c>
      <c r="D12" s="59"/>
      <c r="E12" s="70">
        <f ca="1"/>
        <v>43698</v>
      </c>
      <c r="F12" s="71">
        <f ca="1"/>
        <v>43698</v>
      </c>
      <c r="G12" s="71">
        <f ca="1"/>
        <v>43789</v>
      </c>
      <c r="H12" s="65">
        <f ca="1"/>
        <v>91</v>
      </c>
      <c r="I12" s="66">
        <f ca="1"/>
        <v>0.25277777777777799</v>
      </c>
      <c r="J12" s="74">
        <f ca="1"/>
        <v>43789</v>
      </c>
    </row>
    <row r="13" spans="2:10">
      <c r="B13" s="69" t="s">
        <v>179</v>
      </c>
      <c r="C13" s="103" t="s">
        <v>18</v>
      </c>
      <c r="D13" s="59"/>
      <c r="E13" s="70">
        <f ca="1"/>
        <v>43789</v>
      </c>
      <c r="F13" s="71">
        <f ca="1"/>
        <v>43789</v>
      </c>
      <c r="G13" s="71">
        <f ca="1"/>
        <v>43880</v>
      </c>
      <c r="H13" s="65">
        <f ca="1"/>
        <v>91</v>
      </c>
      <c r="I13" s="66">
        <f ca="1"/>
        <v>0.25277777777777799</v>
      </c>
      <c r="J13" s="74">
        <f ca="1"/>
        <v>43880</v>
      </c>
    </row>
    <row r="14" spans="2:10">
      <c r="B14" s="69" t="s">
        <v>180</v>
      </c>
      <c r="C14" s="103" t="s">
        <v>7</v>
      </c>
      <c r="D14" s="59"/>
      <c r="E14" s="70">
        <f ca="1"/>
        <v>43880</v>
      </c>
      <c r="F14" s="71">
        <f ca="1"/>
        <v>43880</v>
      </c>
      <c r="G14" s="71">
        <f ca="1"/>
        <v>43976</v>
      </c>
      <c r="H14" s="65">
        <f ca="1"/>
        <v>96</v>
      </c>
      <c r="I14" s="66">
        <f ca="1"/>
        <v>0.266666666666667</v>
      </c>
      <c r="J14" s="74">
        <f ca="1"/>
        <v>43976</v>
      </c>
    </row>
    <row r="15" spans="2:10">
      <c r="B15" s="69" t="s">
        <v>181</v>
      </c>
      <c r="C15" s="105" t="s">
        <v>17</v>
      </c>
      <c r="D15" s="59"/>
      <c r="E15" s="70" t="str">
        <f ca="1"/>
        <v/>
      </c>
      <c r="F15" s="71" t="str">
        <f ca="1"/>
        <v/>
      </c>
      <c r="G15" s="71" t="str">
        <f ca="1"/>
        <v/>
      </c>
      <c r="H15" s="65" t="str">
        <f ca="1"/>
        <v/>
      </c>
      <c r="I15" s="66" t="str">
        <f ca="1"/>
        <v/>
      </c>
      <c r="J15" s="74" t="str">
        <f ca="1"/>
        <v/>
      </c>
    </row>
    <row r="16" spans="2:10">
      <c r="B16" s="69" t="s">
        <v>182</v>
      </c>
      <c r="C16" s="106" t="s">
        <v>18</v>
      </c>
      <c r="D16" s="59"/>
      <c r="E16" s="70" t="str">
        <f ca="1"/>
        <v/>
      </c>
      <c r="F16" s="71" t="str">
        <f ca="1"/>
        <v/>
      </c>
      <c r="G16" s="71" t="str">
        <f ca="1"/>
        <v/>
      </c>
      <c r="H16" s="65" t="str">
        <f ca="1"/>
        <v/>
      </c>
      <c r="I16" s="66" t="str">
        <f ca="1"/>
        <v/>
      </c>
      <c r="J16" s="74" t="str">
        <f ca="1"/>
        <v/>
      </c>
    </row>
    <row r="17" spans="2:10">
      <c r="B17" s="69" t="s">
        <v>183</v>
      </c>
      <c r="C17" s="103" t="s">
        <v>7</v>
      </c>
      <c r="D17" s="59"/>
      <c r="E17" s="70" t="str">
        <f ca="1"/>
        <v/>
      </c>
      <c r="F17" s="71" t="str">
        <f ca="1"/>
        <v/>
      </c>
      <c r="G17" s="71" t="str">
        <f ca="1"/>
        <v/>
      </c>
      <c r="H17" s="65" t="str">
        <f ca="1"/>
        <v/>
      </c>
      <c r="I17" s="66" t="str">
        <f ca="1"/>
        <v/>
      </c>
      <c r="J17" s="74" t="str">
        <f ca="1"/>
        <v/>
      </c>
    </row>
    <row r="18" spans="2:10">
      <c r="B18" s="69" t="s">
        <v>184</v>
      </c>
      <c r="C18" s="107" t="s">
        <v>17</v>
      </c>
      <c r="D18" s="59"/>
      <c r="E18" s="70" t="str">
        <f ca="1"/>
        <v/>
      </c>
      <c r="F18" s="71" t="str">
        <f ca="1"/>
        <v/>
      </c>
      <c r="G18" s="71" t="str">
        <f ca="1"/>
        <v/>
      </c>
      <c r="H18" s="65" t="str">
        <f ca="1"/>
        <v/>
      </c>
      <c r="I18" s="66" t="str">
        <f ca="1"/>
        <v/>
      </c>
      <c r="J18" s="74" t="str">
        <f ca="1"/>
        <v/>
      </c>
    </row>
    <row r="19" spans="2:10">
      <c r="B19" s="98" t="s">
        <v>185</v>
      </c>
      <c r="C19" s="108" t="s">
        <v>186</v>
      </c>
      <c r="D19" s="59"/>
      <c r="E19" s="70" t="str">
        <f ca="1"/>
        <v/>
      </c>
      <c r="F19" s="71" t="str">
        <f ca="1"/>
        <v/>
      </c>
      <c r="G19" s="71" t="str">
        <f ca="1"/>
        <v/>
      </c>
      <c r="H19" s="65" t="str">
        <f ca="1"/>
        <v/>
      </c>
      <c r="I19" s="66" t="str">
        <f ca="1"/>
        <v/>
      </c>
      <c r="J19" s="74" t="str">
        <f ca="1"/>
        <v/>
      </c>
    </row>
    <row r="20" spans="2:10">
      <c r="B20" s="69" t="s">
        <v>187</v>
      </c>
      <c r="C20" s="87"/>
      <c r="D20" s="59"/>
      <c r="E20" s="70" t="str">
        <f ca="1"/>
        <v/>
      </c>
      <c r="F20" s="71" t="str">
        <f ca="1"/>
        <v/>
      </c>
      <c r="G20" s="71" t="str">
        <f ca="1"/>
        <v/>
      </c>
      <c r="H20" s="65" t="str">
        <f ca="1"/>
        <v/>
      </c>
      <c r="I20" s="66" t="str">
        <f ca="1"/>
        <v/>
      </c>
      <c r="J20" s="74" t="str">
        <f ca="1"/>
        <v/>
      </c>
    </row>
    <row r="21" spans="2:10">
      <c r="B21" s="69" t="s">
        <v>188</v>
      </c>
      <c r="C21" s="87"/>
      <c r="D21" s="59"/>
      <c r="E21" s="70" t="str">
        <f ca="1"/>
        <v/>
      </c>
      <c r="F21" s="71" t="str">
        <f ca="1"/>
        <v/>
      </c>
      <c r="G21" s="71" t="str">
        <f ca="1"/>
        <v/>
      </c>
      <c r="H21" s="65" t="str">
        <f ca="1"/>
        <v/>
      </c>
      <c r="I21" s="66" t="str">
        <f ca="1"/>
        <v/>
      </c>
      <c r="J21" s="74" t="str">
        <f ca="1"/>
        <v/>
      </c>
    </row>
    <row r="22" spans="2:10">
      <c r="B22" s="99" t="s">
        <v>189</v>
      </c>
      <c r="C22" s="109" t="s">
        <v>280</v>
      </c>
      <c r="D22" s="59"/>
      <c r="E22" s="72" t="str">
        <f ca="1"/>
        <v/>
      </c>
      <c r="F22" s="73" t="str">
        <f ca="1"/>
        <v/>
      </c>
      <c r="G22" s="73" t="str">
        <f ca="1"/>
        <v/>
      </c>
      <c r="H22" s="67" t="str">
        <f ca="1"/>
        <v/>
      </c>
      <c r="I22" s="68" t="str">
        <f ca="1"/>
        <v/>
      </c>
      <c r="J22" s="75" t="str">
        <f ca="1"/>
        <v/>
      </c>
    </row>
  </sheetData>
  <dataValidations count="5">
    <dataValidation type="list" allowBlank="1" showInputMessage="1" showErrorMessage="1" sqref="C12 C9">
      <formula1>"Annual,Semi-Annual,Quarterly,Monthly,Weekly"</formula1>
    </dataValidation>
    <dataValidation type="list" allowBlank="1" showInputMessage="1" showErrorMessage="1" sqref="C10 C16 C13">
      <formula1>"FOLLOWING,MOD_FOLLOWING,PRECEDING,MOD_PRECEDING,NO_CHANGE"</formula1>
    </dataValidation>
    <dataValidation type="list" allowBlank="1" showInputMessage="1" showErrorMessage="1" sqref="C19">
      <formula1>"ADVANCE,ARREARS"</formula1>
    </dataValidation>
    <dataValidation type="list" allowBlank="1" showInputMessage="1" showErrorMessage="1" sqref="C8">
      <formula1>"ACT/365,ACT/365_ISDA,ACT/360,30/360,30E/360,ACT/365FJ"</formula1>
    </dataValidation>
    <dataValidation type="list" allowBlank="1" showInputMessage="1" showErrorMessage="1" sqref="C22">
      <formula1>"EOM,IMM,1,2,3,4,5,6,7,8,9,10,11,12,13,14,15,16,17,18,19,20,21,22,23,24,25,26,27,28,29,30,31"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K51"/>
  <sheetViews>
    <sheetView showGridLines="0" workbookViewId="0"/>
  </sheetViews>
  <sheetFormatPr defaultRowHeight="15"/>
  <cols>
    <col min="2" max="2" width="31" bestFit="1" customWidth="1"/>
    <col min="3" max="3" width="17.42578125" bestFit="1" customWidth="1"/>
    <col min="5" max="7" width="15.7109375" customWidth="1"/>
    <col min="8" max="9" width="19.5703125" bestFit="1" customWidth="1"/>
    <col min="10" max="10" width="15.7109375" customWidth="1"/>
  </cols>
  <sheetData>
    <row r="2" spans="2:11" s="110" customFormat="1" ht="20.25">
      <c r="B2" s="94" t="s">
        <v>307</v>
      </c>
    </row>
    <row r="3" spans="2:11" s="110" customFormat="1" ht="20.25">
      <c r="B3" s="94"/>
    </row>
    <row r="4" spans="2:11">
      <c r="B4" s="92" t="s">
        <v>196</v>
      </c>
      <c r="E4" s="92" t="s">
        <v>191</v>
      </c>
    </row>
    <row r="5" spans="2:11">
      <c r="B5" s="76" t="s">
        <v>171</v>
      </c>
      <c r="C5" s="100">
        <f ca="1">Settings.COB</f>
        <v>43243</v>
      </c>
      <c r="E5" s="77" t="str">
        <f t="array" aca="1" ref="E5:K26" ca="1">_xll.meUtilityResize(_xll.meProductBondSchedule($B$5:$C$26),50,50)</f>
        <v>AccrualStart</v>
      </c>
      <c r="F5" s="78" t="str">
        <f ca="1"/>
        <v>AccrualEnd</v>
      </c>
      <c r="G5" s="78" t="str">
        <f ca="1"/>
        <v>AccrualDays</v>
      </c>
      <c r="H5" s="78" t="str">
        <f ca="1"/>
        <v>AccrualYearFractions</v>
      </c>
      <c r="I5" s="78" t="str">
        <f ca="1"/>
        <v>PaymentDate</v>
      </c>
      <c r="J5" s="79" t="str">
        <f ca="1"/>
        <v/>
      </c>
      <c r="K5" s="80" t="str">
        <f ca="1"/>
        <v/>
      </c>
    </row>
    <row r="6" spans="2:11">
      <c r="B6" s="85" t="s">
        <v>174</v>
      </c>
      <c r="C6" s="25" t="s">
        <v>28</v>
      </c>
      <c r="E6" s="70">
        <f ca="1"/>
        <v>43243</v>
      </c>
      <c r="F6" s="71">
        <f ca="1"/>
        <v>43419</v>
      </c>
      <c r="G6" s="65">
        <f ca="1"/>
        <v>176</v>
      </c>
      <c r="H6" s="66">
        <f ca="1"/>
        <v>0.48219178082191799</v>
      </c>
      <c r="I6" s="71">
        <f ca="1"/>
        <v>43419</v>
      </c>
      <c r="J6" s="81" t="str">
        <f ca="1"/>
        <v/>
      </c>
      <c r="K6" s="82" t="str">
        <f ca="1"/>
        <v/>
      </c>
    </row>
    <row r="7" spans="2:11">
      <c r="B7" s="85" t="s">
        <v>178</v>
      </c>
      <c r="C7" s="25" t="s">
        <v>28</v>
      </c>
      <c r="E7" s="70">
        <f ca="1"/>
        <v>43419</v>
      </c>
      <c r="F7" s="71">
        <f ca="1"/>
        <v>43600</v>
      </c>
      <c r="G7" s="65">
        <f ca="1"/>
        <v>181</v>
      </c>
      <c r="H7" s="66">
        <f ca="1"/>
        <v>0.49589041095890402</v>
      </c>
      <c r="I7" s="71">
        <f ca="1"/>
        <v>43600</v>
      </c>
      <c r="J7" s="81" t="str">
        <f ca="1"/>
        <v/>
      </c>
      <c r="K7" s="82" t="str">
        <f ca="1"/>
        <v/>
      </c>
    </row>
    <row r="8" spans="2:11">
      <c r="B8" s="85" t="s">
        <v>192</v>
      </c>
      <c r="C8" s="86">
        <v>0.02</v>
      </c>
      <c r="E8" s="70">
        <f ca="1"/>
        <v>43600</v>
      </c>
      <c r="F8" s="71">
        <f ca="1"/>
        <v>43784</v>
      </c>
      <c r="G8" s="65">
        <f ca="1"/>
        <v>184</v>
      </c>
      <c r="H8" s="66">
        <f ca="1"/>
        <v>0.50410958904109604</v>
      </c>
      <c r="I8" s="71">
        <f ca="1"/>
        <v>43784</v>
      </c>
      <c r="J8" s="81" t="str">
        <f ca="1"/>
        <v/>
      </c>
      <c r="K8" s="82" t="str">
        <f ca="1"/>
        <v/>
      </c>
    </row>
    <row r="9" spans="2:11">
      <c r="B9" s="85" t="s">
        <v>193</v>
      </c>
      <c r="C9" s="25" t="s">
        <v>194</v>
      </c>
      <c r="E9" s="70">
        <f ca="1"/>
        <v>43784</v>
      </c>
      <c r="F9" s="71">
        <f ca="1"/>
        <v>43966</v>
      </c>
      <c r="G9" s="65">
        <f ca="1"/>
        <v>182</v>
      </c>
      <c r="H9" s="66">
        <f ca="1"/>
        <v>0.497619582304065</v>
      </c>
      <c r="I9" s="71">
        <f ca="1"/>
        <v>43966</v>
      </c>
      <c r="J9" s="81" t="str">
        <f ca="1"/>
        <v/>
      </c>
      <c r="K9" s="82" t="str">
        <f ca="1"/>
        <v/>
      </c>
    </row>
    <row r="10" spans="2:11">
      <c r="B10" s="85" t="s">
        <v>176</v>
      </c>
      <c r="C10" s="25" t="s">
        <v>136</v>
      </c>
      <c r="E10" s="70">
        <f ca="1"/>
        <v>43966</v>
      </c>
      <c r="F10" s="71">
        <f ca="1"/>
        <v>44150</v>
      </c>
      <c r="G10" s="65">
        <f ca="1"/>
        <v>184</v>
      </c>
      <c r="H10" s="66">
        <f ca="1"/>
        <v>0.50273224043715803</v>
      </c>
      <c r="I10" s="71">
        <f ca="1"/>
        <v>44150</v>
      </c>
      <c r="J10" s="81" t="str">
        <f ca="1"/>
        <v/>
      </c>
      <c r="K10" s="82" t="str">
        <f ca="1"/>
        <v/>
      </c>
    </row>
    <row r="11" spans="2:11">
      <c r="B11" s="85" t="s">
        <v>177</v>
      </c>
      <c r="C11" s="25" t="s">
        <v>29</v>
      </c>
      <c r="E11" s="70">
        <f ca="1"/>
        <v>44150</v>
      </c>
      <c r="F11" s="71">
        <f ca="1"/>
        <v>44331</v>
      </c>
      <c r="G11" s="65">
        <f ca="1"/>
        <v>181</v>
      </c>
      <c r="H11" s="66">
        <f ca="1"/>
        <v>0.49553858821768099</v>
      </c>
      <c r="I11" s="71">
        <f ca="1"/>
        <v>44331</v>
      </c>
      <c r="J11" s="81" t="str">
        <f ca="1"/>
        <v/>
      </c>
      <c r="K11" s="82" t="str">
        <f ca="1"/>
        <v/>
      </c>
    </row>
    <row r="12" spans="2:11">
      <c r="B12" s="85" t="s">
        <v>179</v>
      </c>
      <c r="C12" s="25" t="s">
        <v>136</v>
      </c>
      <c r="E12" s="70">
        <f ca="1"/>
        <v>44331</v>
      </c>
      <c r="F12" s="71">
        <f ca="1"/>
        <v>44515</v>
      </c>
      <c r="G12" s="65">
        <f ca="1"/>
        <v>184</v>
      </c>
      <c r="H12" s="66">
        <f ca="1"/>
        <v>0.50410958904109604</v>
      </c>
      <c r="I12" s="71">
        <f ca="1"/>
        <v>44515</v>
      </c>
      <c r="J12" s="81" t="str">
        <f ca="1"/>
        <v/>
      </c>
      <c r="K12" s="82" t="str">
        <f ca="1"/>
        <v/>
      </c>
    </row>
    <row r="13" spans="2:11">
      <c r="B13" s="85" t="s">
        <v>180</v>
      </c>
      <c r="C13" s="25" t="s">
        <v>29</v>
      </c>
      <c r="E13" s="70">
        <f ca="1"/>
        <v>44515</v>
      </c>
      <c r="F13" s="71">
        <f ca="1"/>
        <v>44696</v>
      </c>
      <c r="G13" s="65">
        <f ca="1"/>
        <v>181</v>
      </c>
      <c r="H13" s="66">
        <f ca="1"/>
        <v>0.49589041095890402</v>
      </c>
      <c r="I13" s="71">
        <f ca="1"/>
        <v>44696</v>
      </c>
      <c r="J13" s="81" t="str">
        <f ca="1"/>
        <v/>
      </c>
      <c r="K13" s="82" t="str">
        <f ca="1"/>
        <v/>
      </c>
    </row>
    <row r="14" spans="2:11">
      <c r="B14" s="85" t="s">
        <v>181</v>
      </c>
      <c r="C14" s="25" t="s">
        <v>17</v>
      </c>
      <c r="E14" s="70">
        <f ca="1"/>
        <v>44696</v>
      </c>
      <c r="F14" s="71">
        <f ca="1"/>
        <v>44880</v>
      </c>
      <c r="G14" s="65">
        <f ca="1"/>
        <v>184</v>
      </c>
      <c r="H14" s="66">
        <f ca="1"/>
        <v>0.50410958904109604</v>
      </c>
      <c r="I14" s="71">
        <f ca="1"/>
        <v>44880</v>
      </c>
      <c r="J14" s="81" t="str">
        <f ca="1"/>
        <v/>
      </c>
      <c r="K14" s="82" t="str">
        <f ca="1"/>
        <v/>
      </c>
    </row>
    <row r="15" spans="2:11">
      <c r="B15" s="85" t="s">
        <v>172</v>
      </c>
      <c r="C15" s="87">
        <v>46341</v>
      </c>
      <c r="E15" s="70">
        <f ca="1"/>
        <v>44880</v>
      </c>
      <c r="F15" s="71">
        <f ca="1"/>
        <v>45061</v>
      </c>
      <c r="G15" s="65">
        <f ca="1"/>
        <v>181</v>
      </c>
      <c r="H15" s="66">
        <f ca="1"/>
        <v>0.49589041095890402</v>
      </c>
      <c r="I15" s="71">
        <f ca="1"/>
        <v>45061</v>
      </c>
      <c r="J15" s="81" t="str">
        <f ca="1"/>
        <v/>
      </c>
      <c r="K15" s="82" t="str">
        <f ca="1"/>
        <v/>
      </c>
    </row>
    <row r="16" spans="2:11">
      <c r="B16" s="85"/>
      <c r="C16" s="25"/>
      <c r="E16" s="70">
        <f ca="1"/>
        <v>45061</v>
      </c>
      <c r="F16" s="71">
        <f ca="1"/>
        <v>45245</v>
      </c>
      <c r="G16" s="65">
        <f ca="1"/>
        <v>184</v>
      </c>
      <c r="H16" s="66">
        <f ca="1"/>
        <v>0.50410958904109604</v>
      </c>
      <c r="I16" s="71">
        <f ca="1"/>
        <v>45245</v>
      </c>
      <c r="J16" s="81" t="str">
        <f ca="1"/>
        <v/>
      </c>
      <c r="K16" s="82" t="str">
        <f ca="1"/>
        <v/>
      </c>
    </row>
    <row r="17" spans="2:11">
      <c r="B17" s="85"/>
      <c r="C17" s="25"/>
      <c r="E17" s="70">
        <f ca="1"/>
        <v>45245</v>
      </c>
      <c r="F17" s="71">
        <f ca="1"/>
        <v>45427</v>
      </c>
      <c r="G17" s="65">
        <f ca="1"/>
        <v>182</v>
      </c>
      <c r="H17" s="66">
        <f ca="1"/>
        <v>0.497619582304065</v>
      </c>
      <c r="I17" s="71">
        <f ca="1"/>
        <v>45427</v>
      </c>
      <c r="J17" s="81" t="str">
        <f ca="1"/>
        <v/>
      </c>
      <c r="K17" s="82" t="str">
        <f ca="1"/>
        <v/>
      </c>
    </row>
    <row r="18" spans="2:11">
      <c r="B18" s="85"/>
      <c r="C18" s="25"/>
      <c r="E18" s="70">
        <f ca="1"/>
        <v>45427</v>
      </c>
      <c r="F18" s="71">
        <f ca="1"/>
        <v>45611</v>
      </c>
      <c r="G18" s="65">
        <f ca="1"/>
        <v>184</v>
      </c>
      <c r="H18" s="66">
        <f ca="1"/>
        <v>0.50273224043715803</v>
      </c>
      <c r="I18" s="71">
        <f ca="1"/>
        <v>45611</v>
      </c>
      <c r="J18" s="81" t="str">
        <f ca="1"/>
        <v/>
      </c>
      <c r="K18" s="82" t="str">
        <f ca="1"/>
        <v/>
      </c>
    </row>
    <row r="19" spans="2:11">
      <c r="B19" s="85"/>
      <c r="C19" s="25"/>
      <c r="E19" s="70">
        <f ca="1"/>
        <v>45611</v>
      </c>
      <c r="F19" s="71">
        <f ca="1"/>
        <v>45792</v>
      </c>
      <c r="G19" s="65">
        <f ca="1"/>
        <v>181</v>
      </c>
      <c r="H19" s="66">
        <f ca="1"/>
        <v>0.49553858821768099</v>
      </c>
      <c r="I19" s="71">
        <f ca="1"/>
        <v>45792</v>
      </c>
      <c r="J19" s="81" t="str">
        <f ca="1"/>
        <v/>
      </c>
      <c r="K19" s="82" t="str">
        <f ca="1"/>
        <v/>
      </c>
    </row>
    <row r="20" spans="2:11">
      <c r="B20" s="85"/>
      <c r="C20" s="25"/>
      <c r="E20" s="70">
        <f ca="1"/>
        <v>45792</v>
      </c>
      <c r="F20" s="71">
        <f ca="1"/>
        <v>45976</v>
      </c>
      <c r="G20" s="65">
        <f ca="1"/>
        <v>184</v>
      </c>
      <c r="H20" s="66">
        <f ca="1"/>
        <v>0.50410958904109604</v>
      </c>
      <c r="I20" s="71">
        <f ca="1"/>
        <v>45976</v>
      </c>
      <c r="J20" s="81" t="str">
        <f ca="1"/>
        <v/>
      </c>
      <c r="K20" s="82" t="str">
        <f ca="1"/>
        <v/>
      </c>
    </row>
    <row r="21" spans="2:11">
      <c r="B21" s="85"/>
      <c r="C21" s="25"/>
      <c r="E21" s="70">
        <f ca="1"/>
        <v>45976</v>
      </c>
      <c r="F21" s="71">
        <f ca="1"/>
        <v>46157</v>
      </c>
      <c r="G21" s="65">
        <f ca="1"/>
        <v>181</v>
      </c>
      <c r="H21" s="66">
        <f ca="1"/>
        <v>0.49589041095890402</v>
      </c>
      <c r="I21" s="71">
        <f ca="1"/>
        <v>46157</v>
      </c>
      <c r="J21" s="81" t="str">
        <f ca="1"/>
        <v/>
      </c>
      <c r="K21" s="82" t="str">
        <f ca="1"/>
        <v/>
      </c>
    </row>
    <row r="22" spans="2:11">
      <c r="B22" s="85"/>
      <c r="C22" s="25"/>
      <c r="E22" s="70">
        <f ca="1"/>
        <v>46157</v>
      </c>
      <c r="F22" s="71">
        <f ca="1"/>
        <v>46341</v>
      </c>
      <c r="G22" s="65">
        <f ca="1"/>
        <v>184</v>
      </c>
      <c r="H22" s="66">
        <f ca="1"/>
        <v>0.50410958904109604</v>
      </c>
      <c r="I22" s="71">
        <f ca="1"/>
        <v>46341</v>
      </c>
      <c r="J22" s="81" t="str">
        <f ca="1"/>
        <v/>
      </c>
      <c r="K22" s="82" t="str">
        <f ca="1"/>
        <v/>
      </c>
    </row>
    <row r="23" spans="2:11">
      <c r="B23" s="85"/>
      <c r="C23" s="25"/>
      <c r="E23" s="70" t="str">
        <f ca="1"/>
        <v/>
      </c>
      <c r="F23" s="71" t="str">
        <f ca="1"/>
        <v/>
      </c>
      <c r="G23" s="65" t="str">
        <f ca="1"/>
        <v/>
      </c>
      <c r="H23" s="66" t="str">
        <f ca="1"/>
        <v/>
      </c>
      <c r="I23" s="71" t="str">
        <f ca="1"/>
        <v/>
      </c>
      <c r="J23" s="81" t="str">
        <f ca="1"/>
        <v/>
      </c>
      <c r="K23" s="82" t="str">
        <f ca="1"/>
        <v/>
      </c>
    </row>
    <row r="24" spans="2:11">
      <c r="B24" s="85"/>
      <c r="C24" s="25"/>
      <c r="E24" s="70" t="str">
        <f ca="1"/>
        <v/>
      </c>
      <c r="F24" s="71" t="str">
        <f ca="1"/>
        <v/>
      </c>
      <c r="G24" s="65" t="str">
        <f ca="1"/>
        <v/>
      </c>
      <c r="H24" s="66" t="str">
        <f ca="1"/>
        <v/>
      </c>
      <c r="I24" s="71" t="str">
        <f ca="1"/>
        <v/>
      </c>
      <c r="J24" s="81" t="str">
        <f ca="1"/>
        <v/>
      </c>
      <c r="K24" s="82" t="str">
        <f ca="1"/>
        <v/>
      </c>
    </row>
    <row r="25" spans="2:11">
      <c r="B25" s="85"/>
      <c r="C25" s="25"/>
      <c r="E25" s="70" t="str">
        <f ca="1"/>
        <v/>
      </c>
      <c r="F25" s="71" t="str">
        <f ca="1"/>
        <v/>
      </c>
      <c r="G25" s="65" t="str">
        <f ca="1"/>
        <v/>
      </c>
      <c r="H25" s="66" t="str">
        <f ca="1"/>
        <v/>
      </c>
      <c r="I25" s="71" t="str">
        <f ca="1"/>
        <v/>
      </c>
      <c r="J25" s="81" t="str">
        <f ca="1"/>
        <v/>
      </c>
      <c r="K25" s="82" t="str">
        <f ca="1"/>
        <v/>
      </c>
    </row>
    <row r="26" spans="2:11">
      <c r="B26" s="88"/>
      <c r="C26" s="89"/>
      <c r="E26" s="72" t="str">
        <f ca="1"/>
        <v/>
      </c>
      <c r="F26" s="73" t="str">
        <f ca="1"/>
        <v/>
      </c>
      <c r="G26" s="67" t="str">
        <f ca="1"/>
        <v/>
      </c>
      <c r="H26" s="68" t="str">
        <f ca="1"/>
        <v/>
      </c>
      <c r="I26" s="73" t="str">
        <f ca="1"/>
        <v/>
      </c>
      <c r="J26" s="83" t="str">
        <f ca="1"/>
        <v/>
      </c>
      <c r="K26" s="84" t="str">
        <f ca="1"/>
        <v/>
      </c>
    </row>
    <row r="29" spans="2:11">
      <c r="B29" s="92" t="s">
        <v>190</v>
      </c>
      <c r="E29" s="92" t="s">
        <v>195</v>
      </c>
    </row>
    <row r="30" spans="2:11">
      <c r="B30" s="76" t="s">
        <v>171</v>
      </c>
      <c r="C30" s="100">
        <f ca="1">Settings.COB</f>
        <v>43243</v>
      </c>
      <c r="E30" s="77" t="str">
        <f t="array" aca="1" ref="E30:K51" ca="1">_xll.meUtilityResize(_xll.meProductBondSchedule($B$30:$C$51),50,50)</f>
        <v>FixingDate</v>
      </c>
      <c r="F30" s="78" t="str">
        <f ca="1"/>
        <v>AccrualStart</v>
      </c>
      <c r="G30" s="78" t="str">
        <f ca="1"/>
        <v>AccrualEnd</v>
      </c>
      <c r="H30" s="78" t="str">
        <f ca="1"/>
        <v>AccrualDays</v>
      </c>
      <c r="I30" s="78" t="str">
        <f ca="1"/>
        <v>AccrualYearFractions</v>
      </c>
      <c r="J30" s="79" t="str">
        <f ca="1"/>
        <v>PaymentDate</v>
      </c>
      <c r="K30" s="80" t="str">
        <f ca="1"/>
        <v/>
      </c>
    </row>
    <row r="31" spans="2:11">
      <c r="B31" s="85" t="s">
        <v>174</v>
      </c>
      <c r="C31" s="25" t="s">
        <v>28</v>
      </c>
      <c r="E31" s="70">
        <f ca="1"/>
        <v>43243</v>
      </c>
      <c r="F31" s="71">
        <f ca="1"/>
        <v>43243</v>
      </c>
      <c r="G31" s="71">
        <f ca="1"/>
        <v>43419</v>
      </c>
      <c r="H31" s="90">
        <f ca="1"/>
        <v>176</v>
      </c>
      <c r="I31" s="66">
        <f ca="1"/>
        <v>0.48219178082191799</v>
      </c>
      <c r="J31" s="81">
        <f ca="1"/>
        <v>43419</v>
      </c>
      <c r="K31" s="82" t="str">
        <f ca="1"/>
        <v/>
      </c>
    </row>
    <row r="32" spans="2:11">
      <c r="B32" s="85" t="s">
        <v>178</v>
      </c>
      <c r="C32" s="25" t="s">
        <v>28</v>
      </c>
      <c r="E32" s="70">
        <f ca="1"/>
        <v>43419</v>
      </c>
      <c r="F32" s="71">
        <f ca="1"/>
        <v>43419</v>
      </c>
      <c r="G32" s="71">
        <f ca="1"/>
        <v>43600</v>
      </c>
      <c r="H32" s="90">
        <f ca="1"/>
        <v>181</v>
      </c>
      <c r="I32" s="66">
        <f ca="1"/>
        <v>0.49589041095890402</v>
      </c>
      <c r="J32" s="81">
        <f ca="1"/>
        <v>43600</v>
      </c>
      <c r="K32" s="82" t="str">
        <f ca="1"/>
        <v/>
      </c>
    </row>
    <row r="33" spans="2:11">
      <c r="B33" s="85" t="s">
        <v>192</v>
      </c>
      <c r="C33" s="86">
        <v>0.02</v>
      </c>
      <c r="E33" s="70">
        <f ca="1"/>
        <v>43600</v>
      </c>
      <c r="F33" s="71">
        <f ca="1"/>
        <v>43600</v>
      </c>
      <c r="G33" s="71">
        <f ca="1"/>
        <v>43784</v>
      </c>
      <c r="H33" s="90">
        <f ca="1"/>
        <v>184</v>
      </c>
      <c r="I33" s="66">
        <f ca="1"/>
        <v>0.50410958904109604</v>
      </c>
      <c r="J33" s="81">
        <f ca="1"/>
        <v>43784</v>
      </c>
      <c r="K33" s="82" t="str">
        <f ca="1"/>
        <v/>
      </c>
    </row>
    <row r="34" spans="2:11">
      <c r="B34" s="85" t="s">
        <v>193</v>
      </c>
      <c r="C34" s="25" t="s">
        <v>194</v>
      </c>
      <c r="E34" s="70">
        <f ca="1"/>
        <v>43784</v>
      </c>
      <c r="F34" s="71">
        <f ca="1"/>
        <v>43784</v>
      </c>
      <c r="G34" s="71">
        <f ca="1"/>
        <v>43966</v>
      </c>
      <c r="H34" s="90">
        <f ca="1"/>
        <v>182</v>
      </c>
      <c r="I34" s="66">
        <f ca="1"/>
        <v>0.497619582304065</v>
      </c>
      <c r="J34" s="81">
        <f ca="1"/>
        <v>43966</v>
      </c>
      <c r="K34" s="82" t="str">
        <f ca="1"/>
        <v/>
      </c>
    </row>
    <row r="35" spans="2:11">
      <c r="B35" s="85" t="s">
        <v>176</v>
      </c>
      <c r="C35" s="25" t="s">
        <v>136</v>
      </c>
      <c r="E35" s="70">
        <f ca="1"/>
        <v>43966</v>
      </c>
      <c r="F35" s="71">
        <f ca="1"/>
        <v>43966</v>
      </c>
      <c r="G35" s="71">
        <f ca="1"/>
        <v>44150</v>
      </c>
      <c r="H35" s="90">
        <f ca="1"/>
        <v>184</v>
      </c>
      <c r="I35" s="66">
        <f ca="1"/>
        <v>0.50273224043715803</v>
      </c>
      <c r="J35" s="81">
        <f ca="1"/>
        <v>44150</v>
      </c>
      <c r="K35" s="82" t="str">
        <f ca="1"/>
        <v/>
      </c>
    </row>
    <row r="36" spans="2:11">
      <c r="B36" s="85" t="s">
        <v>177</v>
      </c>
      <c r="C36" s="25" t="s">
        <v>29</v>
      </c>
      <c r="E36" s="70">
        <f ca="1"/>
        <v>44150</v>
      </c>
      <c r="F36" s="71">
        <f ca="1"/>
        <v>44150</v>
      </c>
      <c r="G36" s="71">
        <f ca="1"/>
        <v>44331</v>
      </c>
      <c r="H36" s="90">
        <f ca="1"/>
        <v>181</v>
      </c>
      <c r="I36" s="66">
        <f ca="1"/>
        <v>0.49553858821768099</v>
      </c>
      <c r="J36" s="81">
        <f ca="1"/>
        <v>44331</v>
      </c>
      <c r="K36" s="82" t="str">
        <f ca="1"/>
        <v/>
      </c>
    </row>
    <row r="37" spans="2:11">
      <c r="B37" s="85" t="s">
        <v>179</v>
      </c>
      <c r="C37" s="25" t="s">
        <v>136</v>
      </c>
      <c r="E37" s="70">
        <f ca="1"/>
        <v>44331</v>
      </c>
      <c r="F37" s="71">
        <f ca="1"/>
        <v>44331</v>
      </c>
      <c r="G37" s="71">
        <f ca="1"/>
        <v>44515</v>
      </c>
      <c r="H37" s="90">
        <f ca="1"/>
        <v>184</v>
      </c>
      <c r="I37" s="66">
        <f ca="1"/>
        <v>0.50410958904109604</v>
      </c>
      <c r="J37" s="81">
        <f ca="1"/>
        <v>44515</v>
      </c>
      <c r="K37" s="82" t="str">
        <f ca="1"/>
        <v/>
      </c>
    </row>
    <row r="38" spans="2:11">
      <c r="B38" s="85" t="s">
        <v>180</v>
      </c>
      <c r="C38" s="25" t="s">
        <v>29</v>
      </c>
      <c r="E38" s="70">
        <f ca="1"/>
        <v>44515</v>
      </c>
      <c r="F38" s="71">
        <f ca="1"/>
        <v>44515</v>
      </c>
      <c r="G38" s="71">
        <f ca="1"/>
        <v>44696</v>
      </c>
      <c r="H38" s="90">
        <f ca="1"/>
        <v>181</v>
      </c>
      <c r="I38" s="66">
        <f ca="1"/>
        <v>0.49589041095890402</v>
      </c>
      <c r="J38" s="81">
        <f ca="1"/>
        <v>44696</v>
      </c>
      <c r="K38" s="82" t="str">
        <f ca="1"/>
        <v/>
      </c>
    </row>
    <row r="39" spans="2:11">
      <c r="B39" s="85" t="s">
        <v>181</v>
      </c>
      <c r="C39" s="25" t="s">
        <v>17</v>
      </c>
      <c r="E39" s="70">
        <f ca="1"/>
        <v>44696</v>
      </c>
      <c r="F39" s="71">
        <f ca="1"/>
        <v>44696</v>
      </c>
      <c r="G39" s="71">
        <f ca="1"/>
        <v>44880</v>
      </c>
      <c r="H39" s="90">
        <f ca="1"/>
        <v>184</v>
      </c>
      <c r="I39" s="66">
        <f ca="1"/>
        <v>0.50410958904109604</v>
      </c>
      <c r="J39" s="81">
        <f ca="1"/>
        <v>44880</v>
      </c>
      <c r="K39" s="82" t="str">
        <f ca="1"/>
        <v/>
      </c>
    </row>
    <row r="40" spans="2:11">
      <c r="B40" s="85" t="s">
        <v>172</v>
      </c>
      <c r="C40" s="87">
        <v>46341</v>
      </c>
      <c r="E40" s="70">
        <f ca="1"/>
        <v>44880</v>
      </c>
      <c r="F40" s="71">
        <f ca="1"/>
        <v>44880</v>
      </c>
      <c r="G40" s="71">
        <f ca="1"/>
        <v>45061</v>
      </c>
      <c r="H40" s="90">
        <f ca="1"/>
        <v>181</v>
      </c>
      <c r="I40" s="66">
        <f ca="1"/>
        <v>0.49589041095890402</v>
      </c>
      <c r="J40" s="81">
        <f ca="1"/>
        <v>45061</v>
      </c>
      <c r="K40" s="82" t="str">
        <f ca="1"/>
        <v/>
      </c>
    </row>
    <row r="41" spans="2:11">
      <c r="B41" s="85" t="s">
        <v>182</v>
      </c>
      <c r="C41" s="25" t="s">
        <v>136</v>
      </c>
      <c r="E41" s="70">
        <f ca="1"/>
        <v>45061</v>
      </c>
      <c r="F41" s="71">
        <f ca="1"/>
        <v>45061</v>
      </c>
      <c r="G41" s="71">
        <f ca="1"/>
        <v>45245</v>
      </c>
      <c r="H41" s="90">
        <f ca="1"/>
        <v>184</v>
      </c>
      <c r="I41" s="66">
        <f ca="1"/>
        <v>0.50410958904109604</v>
      </c>
      <c r="J41" s="81">
        <f ca="1"/>
        <v>45245</v>
      </c>
      <c r="K41" s="82" t="str">
        <f ca="1"/>
        <v/>
      </c>
    </row>
    <row r="42" spans="2:11">
      <c r="B42" s="85" t="s">
        <v>183</v>
      </c>
      <c r="C42" s="25" t="s">
        <v>29</v>
      </c>
      <c r="E42" s="70">
        <f ca="1"/>
        <v>45245</v>
      </c>
      <c r="F42" s="71">
        <f ca="1"/>
        <v>45245</v>
      </c>
      <c r="G42" s="71">
        <f ca="1"/>
        <v>45427</v>
      </c>
      <c r="H42" s="90">
        <f ca="1"/>
        <v>182</v>
      </c>
      <c r="I42" s="66">
        <f ca="1"/>
        <v>0.497619582304065</v>
      </c>
      <c r="J42" s="81">
        <f ca="1"/>
        <v>45427</v>
      </c>
      <c r="K42" s="82" t="str">
        <f ca="1"/>
        <v/>
      </c>
    </row>
    <row r="43" spans="2:11">
      <c r="B43" s="85" t="s">
        <v>184</v>
      </c>
      <c r="C43" s="25" t="s">
        <v>17</v>
      </c>
      <c r="E43" s="70">
        <f ca="1"/>
        <v>45427</v>
      </c>
      <c r="F43" s="71">
        <f ca="1"/>
        <v>45427</v>
      </c>
      <c r="G43" s="71">
        <f ca="1"/>
        <v>45611</v>
      </c>
      <c r="H43" s="90">
        <f ca="1"/>
        <v>184</v>
      </c>
      <c r="I43" s="66">
        <f ca="1"/>
        <v>0.50273224043715803</v>
      </c>
      <c r="J43" s="81">
        <f ca="1"/>
        <v>45611</v>
      </c>
      <c r="K43" s="82" t="str">
        <f ca="1"/>
        <v/>
      </c>
    </row>
    <row r="44" spans="2:11">
      <c r="B44" s="85"/>
      <c r="C44" s="25"/>
      <c r="E44" s="70">
        <f ca="1"/>
        <v>45611</v>
      </c>
      <c r="F44" s="71">
        <f ca="1"/>
        <v>45611</v>
      </c>
      <c r="G44" s="71">
        <f ca="1"/>
        <v>45792</v>
      </c>
      <c r="H44" s="90">
        <f ca="1"/>
        <v>181</v>
      </c>
      <c r="I44" s="66">
        <f ca="1"/>
        <v>0.49553858821768099</v>
      </c>
      <c r="J44" s="81">
        <f ca="1"/>
        <v>45792</v>
      </c>
      <c r="K44" s="82" t="str">
        <f ca="1"/>
        <v/>
      </c>
    </row>
    <row r="45" spans="2:11">
      <c r="B45" s="85"/>
      <c r="C45" s="25"/>
      <c r="E45" s="70">
        <f ca="1"/>
        <v>45792</v>
      </c>
      <c r="F45" s="71">
        <f ca="1"/>
        <v>45792</v>
      </c>
      <c r="G45" s="71">
        <f ca="1"/>
        <v>45976</v>
      </c>
      <c r="H45" s="90">
        <f ca="1"/>
        <v>184</v>
      </c>
      <c r="I45" s="66">
        <f ca="1"/>
        <v>0.50410958904109604</v>
      </c>
      <c r="J45" s="81">
        <f ca="1"/>
        <v>45976</v>
      </c>
      <c r="K45" s="82" t="str">
        <f ca="1"/>
        <v/>
      </c>
    </row>
    <row r="46" spans="2:11">
      <c r="B46" s="85"/>
      <c r="C46" s="25"/>
      <c r="E46" s="70">
        <f ca="1"/>
        <v>45976</v>
      </c>
      <c r="F46" s="71">
        <f ca="1"/>
        <v>45976</v>
      </c>
      <c r="G46" s="71">
        <f ca="1"/>
        <v>46157</v>
      </c>
      <c r="H46" s="90">
        <f ca="1"/>
        <v>181</v>
      </c>
      <c r="I46" s="66">
        <f ca="1"/>
        <v>0.49589041095890402</v>
      </c>
      <c r="J46" s="81">
        <f ca="1"/>
        <v>46157</v>
      </c>
      <c r="K46" s="82" t="str">
        <f ca="1"/>
        <v/>
      </c>
    </row>
    <row r="47" spans="2:11">
      <c r="B47" s="85"/>
      <c r="C47" s="25"/>
      <c r="E47" s="70">
        <f ca="1"/>
        <v>46157</v>
      </c>
      <c r="F47" s="71">
        <f ca="1"/>
        <v>46157</v>
      </c>
      <c r="G47" s="71">
        <f ca="1"/>
        <v>46341</v>
      </c>
      <c r="H47" s="90">
        <f ca="1"/>
        <v>184</v>
      </c>
      <c r="I47" s="66">
        <f ca="1"/>
        <v>0.50410958904109604</v>
      </c>
      <c r="J47" s="81">
        <f ca="1"/>
        <v>46341</v>
      </c>
      <c r="K47" s="82" t="str">
        <f ca="1"/>
        <v/>
      </c>
    </row>
    <row r="48" spans="2:11">
      <c r="B48" s="85"/>
      <c r="C48" s="25"/>
      <c r="E48" s="70" t="str">
        <f ca="1"/>
        <v/>
      </c>
      <c r="F48" s="71" t="str">
        <f ca="1"/>
        <v/>
      </c>
      <c r="G48" s="71" t="str">
        <f ca="1"/>
        <v/>
      </c>
      <c r="H48" s="90" t="str">
        <f ca="1"/>
        <v/>
      </c>
      <c r="I48" s="66" t="str">
        <f ca="1"/>
        <v/>
      </c>
      <c r="J48" s="81" t="str">
        <f ca="1"/>
        <v/>
      </c>
      <c r="K48" s="82" t="str">
        <f ca="1"/>
        <v/>
      </c>
    </row>
    <row r="49" spans="2:11">
      <c r="B49" s="85"/>
      <c r="C49" s="25"/>
      <c r="E49" s="70" t="str">
        <f ca="1"/>
        <v/>
      </c>
      <c r="F49" s="71" t="str">
        <f ca="1"/>
        <v/>
      </c>
      <c r="G49" s="71" t="str">
        <f ca="1"/>
        <v/>
      </c>
      <c r="H49" s="90" t="str">
        <f ca="1"/>
        <v/>
      </c>
      <c r="I49" s="66" t="str">
        <f ca="1"/>
        <v/>
      </c>
      <c r="J49" s="81" t="str">
        <f ca="1"/>
        <v/>
      </c>
      <c r="K49" s="82" t="str">
        <f ca="1"/>
        <v/>
      </c>
    </row>
    <row r="50" spans="2:11">
      <c r="B50" s="85"/>
      <c r="C50" s="25"/>
      <c r="E50" s="70" t="str">
        <f ca="1"/>
        <v/>
      </c>
      <c r="F50" s="71" t="str">
        <f ca="1"/>
        <v/>
      </c>
      <c r="G50" s="71" t="str">
        <f ca="1"/>
        <v/>
      </c>
      <c r="H50" s="90" t="str">
        <f ca="1"/>
        <v/>
      </c>
      <c r="I50" s="66" t="str">
        <f ca="1"/>
        <v/>
      </c>
      <c r="J50" s="81" t="str">
        <f ca="1"/>
        <v/>
      </c>
      <c r="K50" s="82" t="str">
        <f ca="1"/>
        <v/>
      </c>
    </row>
    <row r="51" spans="2:11">
      <c r="B51" s="88"/>
      <c r="C51" s="89"/>
      <c r="E51" s="72" t="str">
        <f ca="1"/>
        <v/>
      </c>
      <c r="F51" s="73" t="str">
        <f ca="1"/>
        <v/>
      </c>
      <c r="G51" s="73" t="str">
        <f ca="1"/>
        <v/>
      </c>
      <c r="H51" s="91" t="str">
        <f ca="1"/>
        <v/>
      </c>
      <c r="I51" s="68" t="str">
        <f ca="1"/>
        <v/>
      </c>
      <c r="J51" s="83" t="str">
        <f ca="1"/>
        <v/>
      </c>
      <c r="K51" s="84" t="str">
        <f ca="1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S75"/>
  <sheetViews>
    <sheetView showGridLines="0" workbookViewId="0"/>
  </sheetViews>
  <sheetFormatPr defaultRowHeight="15"/>
  <sheetData>
    <row r="2" spans="2:17" s="110" customFormat="1" ht="20.25">
      <c r="B2" s="94" t="s">
        <v>308</v>
      </c>
    </row>
    <row r="3" spans="2:17" s="110" customFormat="1"/>
    <row r="4" spans="2:17">
      <c r="B4" s="1" t="s">
        <v>144</v>
      </c>
      <c r="F4" s="1" t="s">
        <v>145</v>
      </c>
    </row>
    <row r="5" spans="2:17">
      <c r="B5" s="147" t="s">
        <v>344</v>
      </c>
      <c r="F5" s="40" t="s">
        <v>150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</row>
    <row r="6" spans="2:17">
      <c r="B6" s="147" t="s">
        <v>345</v>
      </c>
    </row>
    <row r="7" spans="2:17">
      <c r="B7" s="147" t="s">
        <v>145</v>
      </c>
    </row>
    <row r="8" spans="2:17">
      <c r="B8" s="147" t="s">
        <v>346</v>
      </c>
      <c r="F8" s="1" t="s">
        <v>146</v>
      </c>
    </row>
    <row r="9" spans="2:17">
      <c r="B9" s="3" t="s">
        <v>159</v>
      </c>
      <c r="F9" s="40" t="str">
        <f ca="1">_xll.meUtilityVersion()</f>
        <v>MLIB Addin: Version Number: 20180518.1629. Last built on May 18 2018 at 16:29:40. License will expire on Sep 1 2018</v>
      </c>
    </row>
    <row r="10" spans="2:17">
      <c r="B10" s="3" t="s">
        <v>147</v>
      </c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</row>
    <row r="11" spans="2:17">
      <c r="B11" s="3" t="s">
        <v>148</v>
      </c>
    </row>
    <row r="12" spans="2:17">
      <c r="B12" s="3" t="s">
        <v>149</v>
      </c>
      <c r="F12" s="1" t="s">
        <v>148</v>
      </c>
    </row>
    <row r="13" spans="2:17">
      <c r="B13" s="3" t="s">
        <v>146</v>
      </c>
      <c r="F13" s="112" t="s">
        <v>303</v>
      </c>
    </row>
    <row r="16" spans="2:17">
      <c r="F16" s="1" t="s">
        <v>154</v>
      </c>
      <c r="M16" s="1" t="s">
        <v>147</v>
      </c>
    </row>
    <row r="17" spans="6:17">
      <c r="F17" s="121" t="s">
        <v>151</v>
      </c>
      <c r="G17" s="122" t="s">
        <v>152</v>
      </c>
      <c r="H17" s="122" t="s">
        <v>153</v>
      </c>
      <c r="I17" s="123" t="e">
        <f>NA()</f>
        <v>#N/A</v>
      </c>
      <c r="M17" s="113" t="str">
        <f t="array" aca="1" ref="M17:Q30" ca="1">_xll.meUtilityResize(F17:I30,20,5)</f>
        <v>Data</v>
      </c>
      <c r="N17" s="114" t="str">
        <f ca="1"/>
        <v>Value1</v>
      </c>
      <c r="O17" s="114" t="str">
        <f ca="1"/>
        <v>Value2</v>
      </c>
      <c r="P17" s="114" t="str">
        <f ca="1"/>
        <v/>
      </c>
      <c r="Q17" s="115" t="str">
        <f ca="1"/>
        <v/>
      </c>
    </row>
    <row r="18" spans="6:17">
      <c r="F18" s="124">
        <v>1</v>
      </c>
      <c r="G18" s="125">
        <f>F18*100</f>
        <v>100</v>
      </c>
      <c r="H18" s="125">
        <f>G18*G18</f>
        <v>10000</v>
      </c>
      <c r="I18" s="126" t="e">
        <f>NA()</f>
        <v>#N/A</v>
      </c>
      <c r="M18" s="116">
        <f ca="1"/>
        <v>1</v>
      </c>
      <c r="N18" s="90">
        <f ca="1"/>
        <v>100</v>
      </c>
      <c r="O18" s="90">
        <f ca="1"/>
        <v>10000</v>
      </c>
      <c r="P18" s="90" t="str">
        <f ca="1"/>
        <v/>
      </c>
      <c r="Q18" s="117" t="str">
        <f ca="1"/>
        <v/>
      </c>
    </row>
    <row r="19" spans="6:17">
      <c r="F19" s="124">
        <v>2</v>
      </c>
      <c r="G19" s="125">
        <f t="shared" ref="G19:G27" si="0">F19*100</f>
        <v>200</v>
      </c>
      <c r="H19" s="125">
        <f t="shared" ref="H19:H27" si="1">G19*G19</f>
        <v>40000</v>
      </c>
      <c r="I19" s="126" t="e">
        <f>NA()</f>
        <v>#N/A</v>
      </c>
      <c r="M19" s="116">
        <f ca="1"/>
        <v>2</v>
      </c>
      <c r="N19" s="90">
        <f ca="1"/>
        <v>200</v>
      </c>
      <c r="O19" s="90">
        <f ca="1"/>
        <v>40000</v>
      </c>
      <c r="P19" s="90" t="str">
        <f ca="1"/>
        <v/>
      </c>
      <c r="Q19" s="117" t="str">
        <f ca="1"/>
        <v/>
      </c>
    </row>
    <row r="20" spans="6:17">
      <c r="F20" s="124">
        <v>3</v>
      </c>
      <c r="G20" s="125">
        <f t="shared" si="0"/>
        <v>300</v>
      </c>
      <c r="H20" s="125">
        <f t="shared" si="1"/>
        <v>90000</v>
      </c>
      <c r="I20" s="126" t="e">
        <f>NA()</f>
        <v>#N/A</v>
      </c>
      <c r="M20" s="116">
        <f ca="1"/>
        <v>3</v>
      </c>
      <c r="N20" s="90">
        <f ca="1"/>
        <v>300</v>
      </c>
      <c r="O20" s="90">
        <f ca="1"/>
        <v>90000</v>
      </c>
      <c r="P20" s="90" t="str">
        <f ca="1"/>
        <v/>
      </c>
      <c r="Q20" s="117" t="str">
        <f ca="1"/>
        <v/>
      </c>
    </row>
    <row r="21" spans="6:17">
      <c r="F21" s="124">
        <v>4</v>
      </c>
      <c r="G21" s="125">
        <f t="shared" si="0"/>
        <v>400</v>
      </c>
      <c r="H21" s="125">
        <f t="shared" si="1"/>
        <v>160000</v>
      </c>
      <c r="I21" s="126" t="e">
        <f>NA()</f>
        <v>#N/A</v>
      </c>
      <c r="M21" s="116">
        <f ca="1"/>
        <v>4</v>
      </c>
      <c r="N21" s="90">
        <f ca="1"/>
        <v>400</v>
      </c>
      <c r="O21" s="90">
        <f ca="1"/>
        <v>160000</v>
      </c>
      <c r="P21" s="90" t="str">
        <f ca="1"/>
        <v/>
      </c>
      <c r="Q21" s="117" t="str">
        <f ca="1"/>
        <v/>
      </c>
    </row>
    <row r="22" spans="6:17">
      <c r="F22" s="124">
        <v>5</v>
      </c>
      <c r="G22" s="125">
        <f t="shared" si="0"/>
        <v>500</v>
      </c>
      <c r="H22" s="125">
        <f t="shared" si="1"/>
        <v>250000</v>
      </c>
      <c r="I22" s="126" t="e">
        <f>NA()</f>
        <v>#N/A</v>
      </c>
      <c r="M22" s="116">
        <f ca="1"/>
        <v>5</v>
      </c>
      <c r="N22" s="90">
        <f ca="1"/>
        <v>500</v>
      </c>
      <c r="O22" s="90">
        <f ca="1"/>
        <v>250000</v>
      </c>
      <c r="P22" s="90" t="str">
        <f ca="1"/>
        <v/>
      </c>
      <c r="Q22" s="117" t="str">
        <f ca="1"/>
        <v/>
      </c>
    </row>
    <row r="23" spans="6:17">
      <c r="F23" s="124">
        <v>6</v>
      </c>
      <c r="G23" s="125">
        <f t="shared" si="0"/>
        <v>600</v>
      </c>
      <c r="H23" s="125">
        <f t="shared" si="1"/>
        <v>360000</v>
      </c>
      <c r="I23" s="126" t="e">
        <f>NA()</f>
        <v>#N/A</v>
      </c>
      <c r="M23" s="116">
        <f ca="1"/>
        <v>6</v>
      </c>
      <c r="N23" s="90">
        <f ca="1"/>
        <v>600</v>
      </c>
      <c r="O23" s="90">
        <f ca="1"/>
        <v>360000</v>
      </c>
      <c r="P23" s="90" t="str">
        <f ca="1"/>
        <v/>
      </c>
      <c r="Q23" s="117" t="str">
        <f ca="1"/>
        <v/>
      </c>
    </row>
    <row r="24" spans="6:17">
      <c r="F24" s="124">
        <v>7</v>
      </c>
      <c r="G24" s="125">
        <f t="shared" si="0"/>
        <v>700</v>
      </c>
      <c r="H24" s="125">
        <f t="shared" si="1"/>
        <v>490000</v>
      </c>
      <c r="I24" s="126" t="e">
        <f>NA()</f>
        <v>#N/A</v>
      </c>
      <c r="M24" s="116">
        <f ca="1"/>
        <v>7</v>
      </c>
      <c r="N24" s="90">
        <f ca="1"/>
        <v>700</v>
      </c>
      <c r="O24" s="90">
        <f ca="1"/>
        <v>490000</v>
      </c>
      <c r="P24" s="90" t="str">
        <f ca="1"/>
        <v/>
      </c>
      <c r="Q24" s="117" t="str">
        <f ca="1"/>
        <v/>
      </c>
    </row>
    <row r="25" spans="6:17">
      <c r="F25" s="124">
        <v>8</v>
      </c>
      <c r="G25" s="125">
        <f t="shared" si="0"/>
        <v>800</v>
      </c>
      <c r="H25" s="125">
        <f t="shared" si="1"/>
        <v>640000</v>
      </c>
      <c r="I25" s="126" t="e">
        <f>NA()</f>
        <v>#N/A</v>
      </c>
      <c r="M25" s="116">
        <f ca="1"/>
        <v>8</v>
      </c>
      <c r="N25" s="90">
        <f ca="1"/>
        <v>800</v>
      </c>
      <c r="O25" s="90">
        <f ca="1"/>
        <v>640000</v>
      </c>
      <c r="P25" s="90" t="str">
        <f ca="1"/>
        <v/>
      </c>
      <c r="Q25" s="117" t="str">
        <f ca="1"/>
        <v/>
      </c>
    </row>
    <row r="26" spans="6:17">
      <c r="F26" s="124">
        <v>9</v>
      </c>
      <c r="G26" s="125">
        <f t="shared" si="0"/>
        <v>900</v>
      </c>
      <c r="H26" s="125">
        <f t="shared" si="1"/>
        <v>810000</v>
      </c>
      <c r="I26" s="126" t="e">
        <f>NA()</f>
        <v>#N/A</v>
      </c>
      <c r="M26" s="116">
        <f ca="1"/>
        <v>9</v>
      </c>
      <c r="N26" s="90">
        <f ca="1"/>
        <v>900</v>
      </c>
      <c r="O26" s="90">
        <f ca="1"/>
        <v>810000</v>
      </c>
      <c r="P26" s="90" t="str">
        <f ca="1"/>
        <v/>
      </c>
      <c r="Q26" s="117" t="str">
        <f ca="1"/>
        <v/>
      </c>
    </row>
    <row r="27" spans="6:17">
      <c r="F27" s="124">
        <v>10</v>
      </c>
      <c r="G27" s="125">
        <f t="shared" si="0"/>
        <v>1000</v>
      </c>
      <c r="H27" s="125">
        <f t="shared" si="1"/>
        <v>1000000</v>
      </c>
      <c r="I27" s="126" t="e">
        <f>NA()</f>
        <v>#N/A</v>
      </c>
      <c r="M27" s="116">
        <f ca="1"/>
        <v>10</v>
      </c>
      <c r="N27" s="90">
        <f ca="1"/>
        <v>1000</v>
      </c>
      <c r="O27" s="90">
        <f ca="1"/>
        <v>1000000</v>
      </c>
      <c r="P27" s="90" t="str">
        <f ca="1"/>
        <v/>
      </c>
      <c r="Q27" s="117" t="str">
        <f ca="1"/>
        <v/>
      </c>
    </row>
    <row r="28" spans="6:17">
      <c r="F28" s="124" t="e">
        <f>NA()</f>
        <v>#N/A</v>
      </c>
      <c r="G28" s="125" t="e">
        <f>NA()</f>
        <v>#N/A</v>
      </c>
      <c r="H28" s="125" t="e">
        <f>NA()</f>
        <v>#N/A</v>
      </c>
      <c r="I28" s="126" t="e">
        <f>NA()</f>
        <v>#N/A</v>
      </c>
      <c r="M28" s="116" t="str">
        <f ca="1"/>
        <v/>
      </c>
      <c r="N28" s="90" t="str">
        <f ca="1"/>
        <v/>
      </c>
      <c r="O28" s="90" t="str">
        <f ca="1"/>
        <v/>
      </c>
      <c r="P28" s="90" t="str">
        <f ca="1"/>
        <v/>
      </c>
      <c r="Q28" s="117" t="str">
        <f ca="1"/>
        <v/>
      </c>
    </row>
    <row r="29" spans="6:17">
      <c r="F29" s="124" t="e">
        <f>NA()</f>
        <v>#N/A</v>
      </c>
      <c r="G29" s="125" t="e">
        <f>NA()</f>
        <v>#N/A</v>
      </c>
      <c r="H29" s="125" t="e">
        <f>NA()</f>
        <v>#N/A</v>
      </c>
      <c r="I29" s="126" t="e">
        <f>NA()</f>
        <v>#N/A</v>
      </c>
      <c r="M29" s="116" t="str">
        <f ca="1"/>
        <v/>
      </c>
      <c r="N29" s="90" t="str">
        <f ca="1"/>
        <v/>
      </c>
      <c r="O29" s="90" t="str">
        <f ca="1"/>
        <v/>
      </c>
      <c r="P29" s="90" t="str">
        <f ca="1"/>
        <v/>
      </c>
      <c r="Q29" s="117" t="str">
        <f ca="1"/>
        <v/>
      </c>
    </row>
    <row r="30" spans="6:17">
      <c r="F30" s="127" t="e">
        <f>NA()</f>
        <v>#N/A</v>
      </c>
      <c r="G30" s="128" t="e">
        <f>NA()</f>
        <v>#N/A</v>
      </c>
      <c r="H30" s="128" t="e">
        <f>NA()</f>
        <v>#N/A</v>
      </c>
      <c r="I30" s="129" t="e">
        <f>NA()</f>
        <v>#N/A</v>
      </c>
      <c r="M30" s="118" t="str">
        <f ca="1"/>
        <v/>
      </c>
      <c r="N30" s="119" t="str">
        <f ca="1"/>
        <v/>
      </c>
      <c r="O30" s="119" t="str">
        <f ca="1"/>
        <v/>
      </c>
      <c r="P30" s="119" t="str">
        <f ca="1"/>
        <v/>
      </c>
      <c r="Q30" s="120" t="str">
        <f ca="1"/>
        <v/>
      </c>
    </row>
    <row r="33" spans="6:19">
      <c r="F33" s="148" t="s">
        <v>169</v>
      </c>
      <c r="G33" s="146"/>
      <c r="H33" s="146"/>
      <c r="I33" s="148" t="s">
        <v>170</v>
      </c>
      <c r="J33" s="146"/>
      <c r="M33" s="148" t="s">
        <v>344</v>
      </c>
      <c r="P33" s="148" t="s">
        <v>344</v>
      </c>
    </row>
    <row r="34" spans="6:19">
      <c r="F34" s="51" t="s">
        <v>160</v>
      </c>
      <c r="G34" s="53" t="s">
        <v>152</v>
      </c>
      <c r="H34" s="146"/>
      <c r="I34" s="149" t="s">
        <v>162</v>
      </c>
      <c r="J34" s="150" t="s">
        <v>164</v>
      </c>
      <c r="M34" s="42" t="str">
        <f t="array" aca="1" ref="M34:N37" ca="1">_xll.meUtilityAppend(F34:G35,I34:J35)</f>
        <v>Label1</v>
      </c>
      <c r="N34" s="43" t="str">
        <f ca="1"/>
        <v>Value1</v>
      </c>
      <c r="P34" s="42" t="str">
        <f t="array" aca="1" ref="P34:S35" ca="1">_xll.meUtilityAppend(F34:G35,I34:J35,,,,,,,,,FALSE)</f>
        <v>Label1</v>
      </c>
      <c r="Q34" s="153" t="str">
        <f ca="1"/>
        <v>Value1</v>
      </c>
      <c r="R34" s="153" t="str">
        <f ca="1"/>
        <v>Label3</v>
      </c>
      <c r="S34" s="43" t="str">
        <f ca="1"/>
        <v>Value3</v>
      </c>
    </row>
    <row r="35" spans="6:19">
      <c r="F35" s="54" t="s">
        <v>161</v>
      </c>
      <c r="G35" s="56" t="s">
        <v>153</v>
      </c>
      <c r="H35" s="146"/>
      <c r="I35" s="151" t="s">
        <v>163</v>
      </c>
      <c r="J35" s="152" t="s">
        <v>165</v>
      </c>
      <c r="M35" s="44" t="str">
        <f ca="1"/>
        <v>Label2</v>
      </c>
      <c r="N35" s="45" t="str">
        <f ca="1"/>
        <v>Value2</v>
      </c>
      <c r="P35" s="46" t="str">
        <f ca="1"/>
        <v>Label2</v>
      </c>
      <c r="Q35" s="154" t="str">
        <f ca="1"/>
        <v>Value2</v>
      </c>
      <c r="R35" s="154" t="str">
        <f ca="1"/>
        <v>Label4</v>
      </c>
      <c r="S35" s="47" t="str">
        <f ca="1"/>
        <v>Value4</v>
      </c>
    </row>
    <row r="36" spans="6:19">
      <c r="F36" s="146"/>
      <c r="G36" s="146"/>
      <c r="H36" s="146"/>
      <c r="I36" s="146"/>
      <c r="J36" s="146"/>
      <c r="M36" s="44" t="str">
        <f ca="1"/>
        <v>Label3</v>
      </c>
      <c r="N36" s="45" t="str">
        <f ca="1"/>
        <v>Value3</v>
      </c>
    </row>
    <row r="37" spans="6:19">
      <c r="M37" s="46" t="str">
        <f ca="1"/>
        <v>Label4</v>
      </c>
      <c r="N37" s="47" t="str">
        <f ca="1"/>
        <v>Value4</v>
      </c>
    </row>
    <row r="39" spans="6:19" s="146" customFormat="1"/>
    <row r="40" spans="6:19">
      <c r="F40" s="148" t="s">
        <v>154</v>
      </c>
      <c r="G40" s="146"/>
      <c r="M40" s="148" t="s">
        <v>345</v>
      </c>
    </row>
    <row r="41" spans="6:19">
      <c r="F41" s="155" t="s">
        <v>30</v>
      </c>
      <c r="G41" s="16">
        <v>1</v>
      </c>
      <c r="L41" s="146"/>
      <c r="M41" s="113" t="str">
        <f t="array" aca="1" ref="M41:N49" ca="1">_xll.meUtilityClean(F41:G49,,,,,20,20,TRUE)</f>
        <v>1Y</v>
      </c>
      <c r="N41" s="115">
        <f ca="1"/>
        <v>1</v>
      </c>
    </row>
    <row r="42" spans="6:19">
      <c r="F42" s="156" t="s">
        <v>33</v>
      </c>
      <c r="G42" s="157">
        <v>2</v>
      </c>
      <c r="M42" s="116" t="str">
        <f ca="1"/>
        <v>2Y</v>
      </c>
      <c r="N42" s="117">
        <f ca="1"/>
        <v>2</v>
      </c>
    </row>
    <row r="43" spans="6:19">
      <c r="F43" s="156" t="s">
        <v>34</v>
      </c>
      <c r="G43" s="157" t="e">
        <f>NA()</f>
        <v>#N/A</v>
      </c>
      <c r="M43" s="116" t="str">
        <f ca="1"/>
        <v>5Y</v>
      </c>
      <c r="N43" s="117">
        <f ca="1"/>
        <v>5</v>
      </c>
    </row>
    <row r="44" spans="6:19">
      <c r="F44" s="156" t="s">
        <v>35</v>
      </c>
      <c r="G44" s="157"/>
      <c r="M44" s="116" t="str">
        <f ca="1"/>
        <v>10Y</v>
      </c>
      <c r="N44" s="117">
        <f ca="1"/>
        <v>10</v>
      </c>
    </row>
    <row r="45" spans="6:19">
      <c r="F45" s="156" t="s">
        <v>36</v>
      </c>
      <c r="G45" s="157">
        <v>5</v>
      </c>
      <c r="M45" s="116" t="str">
        <f ca="1"/>
        <v>20Y</v>
      </c>
      <c r="N45" s="117">
        <f ca="1"/>
        <v>20</v>
      </c>
    </row>
    <row r="46" spans="6:19">
      <c r="F46" s="156" t="s">
        <v>41</v>
      </c>
      <c r="G46" s="157">
        <v>10</v>
      </c>
      <c r="M46" s="116" t="str">
        <f ca="1"/>
        <v>30Y</v>
      </c>
      <c r="N46" s="117">
        <f ca="1"/>
        <v>30</v>
      </c>
    </row>
    <row r="47" spans="6:19">
      <c r="F47" s="156" t="s">
        <v>46</v>
      </c>
      <c r="G47" s="157">
        <v>20</v>
      </c>
      <c r="M47" s="116" t="str">
        <f ca="1"/>
        <v/>
      </c>
      <c r="N47" s="117" t="str">
        <f ca="1"/>
        <v/>
      </c>
    </row>
    <row r="48" spans="6:19">
      <c r="F48" s="156" t="s">
        <v>48</v>
      </c>
      <c r="G48" s="157" t="e">
        <f>NA()</f>
        <v>#N/A</v>
      </c>
      <c r="M48" s="116" t="str">
        <f ca="1"/>
        <v/>
      </c>
      <c r="N48" s="117" t="str">
        <f ca="1"/>
        <v/>
      </c>
    </row>
    <row r="49" spans="6:16">
      <c r="F49" s="158" t="s">
        <v>50</v>
      </c>
      <c r="G49" s="159">
        <v>30</v>
      </c>
      <c r="M49" s="118" t="str">
        <f ca="1"/>
        <v/>
      </c>
      <c r="N49" s="120" t="str">
        <f ca="1"/>
        <v/>
      </c>
    </row>
    <row r="52" spans="6:16" s="146" customFormat="1">
      <c r="F52" s="148" t="s">
        <v>154</v>
      </c>
      <c r="M52" s="148" t="s">
        <v>353</v>
      </c>
    </row>
    <row r="53" spans="6:16" s="146" customFormat="1">
      <c r="F53" s="160" t="s">
        <v>348</v>
      </c>
      <c r="G53" s="122"/>
      <c r="H53" s="122"/>
      <c r="I53" s="123"/>
      <c r="M53" s="163" t="str">
        <f t="array" aca="1" ref="M53:M59" ca="1">_xll.meUtilityResize(_xll.meUtilityDataFilter(F53:F59),10,10)</f>
        <v>Binance</v>
      </c>
      <c r="N53" s="78"/>
      <c r="O53" s="78"/>
      <c r="P53" s="80"/>
    </row>
    <row r="54" spans="6:16" s="146" customFormat="1">
      <c r="F54" s="161" t="s">
        <v>352</v>
      </c>
      <c r="G54" s="125"/>
      <c r="H54" s="125"/>
      <c r="I54" s="126"/>
      <c r="M54" s="164" t="str">
        <f ca="1"/>
        <v>Bitfinex</v>
      </c>
      <c r="N54" s="90"/>
      <c r="O54" s="90"/>
      <c r="P54" s="82"/>
    </row>
    <row r="55" spans="6:16" s="146" customFormat="1">
      <c r="F55" s="161" t="s">
        <v>352</v>
      </c>
      <c r="G55" s="125"/>
      <c r="H55" s="125"/>
      <c r="I55" s="126"/>
      <c r="M55" s="164" t="str">
        <f ca="1"/>
        <v>HitBTC</v>
      </c>
      <c r="N55" s="90"/>
      <c r="O55" s="90"/>
      <c r="P55" s="82"/>
    </row>
    <row r="56" spans="6:16" s="146" customFormat="1">
      <c r="F56" s="161" t="s">
        <v>349</v>
      </c>
      <c r="G56" s="125"/>
      <c r="H56" s="125"/>
      <c r="I56" s="126"/>
      <c r="M56" s="164" t="str">
        <f ca="1"/>
        <v>Conabase GDAX</v>
      </c>
      <c r="N56" s="90"/>
      <c r="O56" s="90"/>
      <c r="P56" s="82"/>
    </row>
    <row r="57" spans="6:16" s="146" customFormat="1">
      <c r="F57" s="161" t="s">
        <v>349</v>
      </c>
      <c r="G57" s="125"/>
      <c r="H57" s="125"/>
      <c r="I57" s="126"/>
      <c r="M57" s="164" t="str">
        <f ca="1"/>
        <v>BitStamp</v>
      </c>
      <c r="N57" s="90"/>
      <c r="O57" s="90"/>
      <c r="P57" s="82"/>
    </row>
    <row r="58" spans="6:16" s="146" customFormat="1">
      <c r="F58" s="161" t="s">
        <v>350</v>
      </c>
      <c r="G58" s="125"/>
      <c r="H58" s="125"/>
      <c r="I58" s="126"/>
      <c r="M58" s="164" t="str">
        <f ca="1"/>
        <v/>
      </c>
      <c r="N58" s="90"/>
      <c r="O58" s="90"/>
      <c r="P58" s="82"/>
    </row>
    <row r="59" spans="6:16" s="146" customFormat="1">
      <c r="F59" s="162" t="s">
        <v>351</v>
      </c>
      <c r="G59" s="128"/>
      <c r="H59" s="128"/>
      <c r="I59" s="129"/>
      <c r="M59" s="165" t="str">
        <f ca="1"/>
        <v/>
      </c>
      <c r="N59" s="91"/>
      <c r="O59" s="91"/>
      <c r="P59" s="84"/>
    </row>
    <row r="62" spans="6:16">
      <c r="F62" s="1" t="s">
        <v>154</v>
      </c>
      <c r="M62" s="1" t="s">
        <v>159</v>
      </c>
    </row>
    <row r="63" spans="6:16">
      <c r="F63" s="51" t="s">
        <v>160</v>
      </c>
      <c r="G63" s="52" t="s">
        <v>161</v>
      </c>
      <c r="H63" s="52" t="s">
        <v>162</v>
      </c>
      <c r="I63" s="52" t="s">
        <v>163</v>
      </c>
      <c r="J63" s="53" t="s">
        <v>167</v>
      </c>
      <c r="M63" s="42" t="str">
        <f t="array" aca="1" ref="M63:N67" ca="1">_xll.meUtilityLVB(F63:J64,,FALSE)</f>
        <v>Label1</v>
      </c>
      <c r="N63" s="43" t="str">
        <f ca="1"/>
        <v>Value1</v>
      </c>
    </row>
    <row r="64" spans="6:16">
      <c r="F64" s="54" t="s">
        <v>152</v>
      </c>
      <c r="G64" s="55" t="s">
        <v>153</v>
      </c>
      <c r="H64" s="55" t="s">
        <v>164</v>
      </c>
      <c r="I64" s="55" t="s">
        <v>165</v>
      </c>
      <c r="J64" s="56" t="s">
        <v>166</v>
      </c>
      <c r="M64" s="44" t="str">
        <f ca="1"/>
        <v>Label2</v>
      </c>
      <c r="N64" s="45" t="str">
        <f ca="1"/>
        <v>Value2</v>
      </c>
    </row>
    <row r="65" spans="6:14">
      <c r="M65" s="44" t="str">
        <f ca="1"/>
        <v>Label3</v>
      </c>
      <c r="N65" s="45" t="str">
        <f ca="1"/>
        <v>Value3</v>
      </c>
    </row>
    <row r="66" spans="6:14">
      <c r="M66" s="44" t="str">
        <f ca="1"/>
        <v>Label4</v>
      </c>
      <c r="N66" s="45" t="str">
        <f ca="1"/>
        <v>Value4</v>
      </c>
    </row>
    <row r="67" spans="6:14">
      <c r="M67" s="46" t="str">
        <f ca="1"/>
        <v>Label5</v>
      </c>
      <c r="N67" s="47" t="str">
        <f ca="1"/>
        <v>Value5</v>
      </c>
    </row>
    <row r="70" spans="6:14">
      <c r="F70" s="1" t="s">
        <v>169</v>
      </c>
      <c r="I70" s="1" t="s">
        <v>170</v>
      </c>
      <c r="M70" s="1" t="s">
        <v>168</v>
      </c>
    </row>
    <row r="71" spans="6:14">
      <c r="F71" s="51" t="s">
        <v>160</v>
      </c>
      <c r="G71" s="53" t="s">
        <v>152</v>
      </c>
      <c r="I71" s="51" t="s">
        <v>162</v>
      </c>
      <c r="J71" s="53" t="s">
        <v>164</v>
      </c>
      <c r="M71" s="42" t="str">
        <f t="array" aca="1" ref="M71:N75" ca="1">_xll.meUtilityLVBFromMultipleKeysValues(F71:F72,G71:G72,,I71:I73,J71:J73)</f>
        <v>Label1</v>
      </c>
      <c r="N71" s="43" t="str">
        <f ca="1"/>
        <v>Value1</v>
      </c>
    </row>
    <row r="72" spans="6:14">
      <c r="F72" s="54" t="s">
        <v>161</v>
      </c>
      <c r="G72" s="56" t="s">
        <v>153</v>
      </c>
      <c r="I72" s="57" t="s">
        <v>163</v>
      </c>
      <c r="J72" s="58" t="s">
        <v>165</v>
      </c>
      <c r="M72" s="44" t="str">
        <f ca="1"/>
        <v>Label2</v>
      </c>
      <c r="N72" s="45" t="str">
        <f ca="1"/>
        <v>Value2</v>
      </c>
    </row>
    <row r="73" spans="6:14">
      <c r="I73" s="54" t="s">
        <v>167</v>
      </c>
      <c r="J73" s="56" t="s">
        <v>166</v>
      </c>
      <c r="M73" s="44" t="str">
        <f ca="1"/>
        <v>Label3</v>
      </c>
      <c r="N73" s="45" t="str">
        <f ca="1"/>
        <v>Value3</v>
      </c>
    </row>
    <row r="74" spans="6:14">
      <c r="M74" s="44" t="str">
        <f ca="1"/>
        <v>Label4</v>
      </c>
      <c r="N74" s="45" t="str">
        <f ca="1"/>
        <v>Value4</v>
      </c>
    </row>
    <row r="75" spans="6:14">
      <c r="M75" s="46" t="str">
        <f ca="1"/>
        <v>Label5</v>
      </c>
      <c r="N75" s="47" t="str">
        <f ca="1"/>
        <v>Value5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A2:AA89"/>
  <sheetViews>
    <sheetView showGridLines="0" workbookViewId="0"/>
  </sheetViews>
  <sheetFormatPr defaultRowHeight="15" outlineLevelRow="1"/>
  <cols>
    <col min="1" max="1" width="9.140625" style="219"/>
    <col min="2" max="2" width="4.7109375" customWidth="1"/>
    <col min="3" max="3" width="25.28515625" bestFit="1" customWidth="1"/>
    <col min="4" max="4" width="39.85546875" bestFit="1" customWidth="1"/>
    <col min="5" max="5" width="4.7109375" customWidth="1"/>
    <col min="7" max="7" width="11" customWidth="1"/>
    <col min="8" max="8" width="4.7109375" customWidth="1"/>
    <col min="9" max="9" width="9.7109375" bestFit="1" customWidth="1"/>
    <col min="10" max="11" width="9.85546875" bestFit="1" customWidth="1"/>
    <col min="14" max="14" width="4.7109375" customWidth="1"/>
    <col min="16" max="16" width="10" customWidth="1"/>
    <col min="18" max="18" width="0" hidden="1" customWidth="1"/>
    <col min="19" max="19" width="10.85546875" hidden="1" customWidth="1"/>
    <col min="20" max="20" width="4.7109375" customWidth="1"/>
  </cols>
  <sheetData>
    <row r="2" spans="2:20" outlineLevel="1">
      <c r="B2" s="243" t="s">
        <v>391</v>
      </c>
    </row>
    <row r="3" spans="2:20" outlineLevel="1">
      <c r="B3" s="244"/>
      <c r="C3" s="245"/>
      <c r="D3" s="246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62"/>
    </row>
    <row r="4" spans="2:20" outlineLevel="1">
      <c r="B4" s="248"/>
      <c r="C4" s="251" t="s">
        <v>354</v>
      </c>
      <c r="D4" s="250"/>
      <c r="E4" s="249"/>
      <c r="F4" s="251" t="s">
        <v>3</v>
      </c>
      <c r="G4" s="249"/>
      <c r="H4" s="249"/>
      <c r="I4" s="249"/>
      <c r="J4" s="249"/>
      <c r="K4" s="249"/>
      <c r="L4" s="251" t="s">
        <v>355</v>
      </c>
      <c r="M4" s="251"/>
      <c r="N4" s="249"/>
      <c r="O4" s="251" t="s">
        <v>356</v>
      </c>
      <c r="P4" s="251"/>
      <c r="Q4" s="249"/>
      <c r="R4" s="251" t="s">
        <v>357</v>
      </c>
      <c r="S4" s="249"/>
      <c r="T4" s="265"/>
    </row>
    <row r="5" spans="2:20" outlineLevel="1">
      <c r="B5" s="220" t="s">
        <v>6</v>
      </c>
      <c r="C5" s="223"/>
      <c r="D5" s="223"/>
      <c r="E5" s="221" t="s">
        <v>6</v>
      </c>
      <c r="F5" s="224" t="s">
        <v>8</v>
      </c>
      <c r="G5" s="224" t="s">
        <v>9</v>
      </c>
      <c r="H5" s="224" t="s">
        <v>10</v>
      </c>
      <c r="I5" s="224" t="s">
        <v>11</v>
      </c>
      <c r="J5" s="224" t="s">
        <v>12</v>
      </c>
      <c r="K5" s="221"/>
      <c r="L5" s="224" t="s">
        <v>358</v>
      </c>
      <c r="M5" s="224" t="s">
        <v>9</v>
      </c>
      <c r="N5" s="221"/>
      <c r="O5" s="224" t="s">
        <v>8</v>
      </c>
      <c r="P5" s="224" t="s">
        <v>9</v>
      </c>
      <c r="Q5" s="221"/>
      <c r="R5" s="224" t="s">
        <v>8</v>
      </c>
      <c r="S5" s="224" t="s">
        <v>9</v>
      </c>
      <c r="T5" s="265"/>
    </row>
    <row r="6" spans="2:20" outlineLevel="1">
      <c r="B6" s="220"/>
      <c r="C6" s="234" t="s">
        <v>5</v>
      </c>
      <c r="D6" s="241" t="s">
        <v>0</v>
      </c>
      <c r="E6" s="221" t="s">
        <v>6</v>
      </c>
      <c r="F6" s="278" t="s">
        <v>31</v>
      </c>
      <c r="G6" s="131">
        <v>-3.6600000000000001E-3</v>
      </c>
      <c r="H6" s="297"/>
      <c r="I6" s="291"/>
      <c r="J6" s="292" t="b">
        <v>1</v>
      </c>
      <c r="K6" s="259"/>
      <c r="L6" s="190"/>
      <c r="M6" s="295"/>
      <c r="N6" s="259"/>
      <c r="O6" s="278" t="s">
        <v>34</v>
      </c>
      <c r="P6" s="218">
        <v>8.4000000000000003E-4</v>
      </c>
      <c r="Q6" s="259"/>
      <c r="R6" s="278" t="s">
        <v>34</v>
      </c>
      <c r="S6" s="284">
        <v>-1.4000000000000001E-4</v>
      </c>
      <c r="T6" s="265"/>
    </row>
    <row r="7" spans="2:20" outlineLevel="1">
      <c r="B7" s="220"/>
      <c r="C7" s="235" t="s">
        <v>359</v>
      </c>
      <c r="D7" s="242" t="s">
        <v>3</v>
      </c>
      <c r="E7" s="221" t="s">
        <v>6</v>
      </c>
      <c r="F7" s="279" t="s">
        <v>360</v>
      </c>
      <c r="G7" s="287">
        <v>-3.6099999999999999E-3</v>
      </c>
      <c r="H7" s="291">
        <v>43271</v>
      </c>
      <c r="I7" s="291">
        <v>43361</v>
      </c>
      <c r="J7" s="292" t="b">
        <v>1</v>
      </c>
      <c r="K7" s="259"/>
      <c r="L7" s="190"/>
      <c r="M7" s="295"/>
      <c r="N7" s="259"/>
      <c r="O7" s="279" t="s">
        <v>35</v>
      </c>
      <c r="P7" s="298">
        <v>9.3000000000000005E-4</v>
      </c>
      <c r="Q7" s="259"/>
      <c r="R7" s="279" t="s">
        <v>35</v>
      </c>
      <c r="S7" s="285">
        <v>1.7000000000000001E-3</v>
      </c>
      <c r="T7" s="265"/>
    </row>
    <row r="8" spans="2:20" outlineLevel="1">
      <c r="B8" s="220"/>
      <c r="C8" s="235" t="s">
        <v>361</v>
      </c>
      <c r="D8" s="242" t="s">
        <v>362</v>
      </c>
      <c r="E8" s="221" t="s">
        <v>6</v>
      </c>
      <c r="F8" s="279" t="s">
        <v>363</v>
      </c>
      <c r="G8" s="287">
        <v>-3.5999999999999999E-3</v>
      </c>
      <c r="H8" s="291">
        <v>43313</v>
      </c>
      <c r="I8" s="291">
        <v>43403</v>
      </c>
      <c r="J8" s="292" t="b">
        <v>1</v>
      </c>
      <c r="K8" s="259"/>
      <c r="L8" s="190"/>
      <c r="M8" s="295"/>
      <c r="N8" s="259"/>
      <c r="O8" s="279" t="s">
        <v>36</v>
      </c>
      <c r="P8" s="298">
        <v>1.0199999999999999E-3</v>
      </c>
      <c r="Q8" s="259"/>
      <c r="R8" s="279" t="s">
        <v>36</v>
      </c>
      <c r="S8" s="285">
        <v>3.3600000000000001E-3</v>
      </c>
      <c r="T8" s="265"/>
    </row>
    <row r="9" spans="2:20" outlineLevel="1">
      <c r="B9" s="220"/>
      <c r="C9" s="236" t="s">
        <v>4</v>
      </c>
      <c r="D9" s="210">
        <f ca="1">Settings.COB</f>
        <v>43243</v>
      </c>
      <c r="E9" s="221" t="s">
        <v>6</v>
      </c>
      <c r="F9" s="279" t="s">
        <v>364</v>
      </c>
      <c r="G9" s="287">
        <v>-3.5999999999999999E-3</v>
      </c>
      <c r="H9" s="291">
        <v>43362</v>
      </c>
      <c r="I9" s="291">
        <v>43452</v>
      </c>
      <c r="J9" s="292" t="b">
        <v>1</v>
      </c>
      <c r="K9" s="259"/>
      <c r="L9" s="190"/>
      <c r="M9" s="295"/>
      <c r="N9" s="259"/>
      <c r="O9" s="279" t="s">
        <v>37</v>
      </c>
      <c r="P9" s="298">
        <v>1.08E-3</v>
      </c>
      <c r="Q9" s="259"/>
      <c r="R9" s="279" t="s">
        <v>37</v>
      </c>
      <c r="S9" s="285">
        <v>4.8799999999999998E-3</v>
      </c>
      <c r="T9" s="265"/>
    </row>
    <row r="10" spans="2:20" outlineLevel="1">
      <c r="B10" s="220"/>
      <c r="C10" s="223"/>
      <c r="D10" s="223"/>
      <c r="E10" s="221" t="s">
        <v>6</v>
      </c>
      <c r="F10" s="279" t="s">
        <v>365</v>
      </c>
      <c r="G10" s="287">
        <v>-3.5899999999999999E-3</v>
      </c>
      <c r="H10" s="291">
        <v>43404</v>
      </c>
      <c r="I10" s="291">
        <v>43494</v>
      </c>
      <c r="J10" s="292" t="b">
        <v>1</v>
      </c>
      <c r="K10" s="259"/>
      <c r="L10" s="190"/>
      <c r="M10" s="295"/>
      <c r="N10" s="259"/>
      <c r="O10" s="279" t="s">
        <v>38</v>
      </c>
      <c r="P10" s="298">
        <v>1.1199999999999999E-3</v>
      </c>
      <c r="Q10" s="259"/>
      <c r="R10" s="279" t="s">
        <v>38</v>
      </c>
      <c r="S10" s="285">
        <v>6.2500000000000003E-3</v>
      </c>
      <c r="T10" s="265"/>
    </row>
    <row r="11" spans="2:20" outlineLevel="1">
      <c r="B11" s="220"/>
      <c r="C11" s="221"/>
      <c r="D11" s="221"/>
      <c r="E11" s="221" t="s">
        <v>6</v>
      </c>
      <c r="F11" s="279" t="s">
        <v>25</v>
      </c>
      <c r="G11" s="287">
        <v>-3.5399999999999997E-3</v>
      </c>
      <c r="H11" s="291"/>
      <c r="I11" s="291"/>
      <c r="J11" s="292" t="b">
        <v>1</v>
      </c>
      <c r="K11" s="259"/>
      <c r="L11" s="190"/>
      <c r="M11" s="295"/>
      <c r="N11" s="259"/>
      <c r="O11" s="279" t="s">
        <v>39</v>
      </c>
      <c r="P11" s="298">
        <v>1.14E-3</v>
      </c>
      <c r="Q11" s="259"/>
      <c r="R11" s="279" t="s">
        <v>39</v>
      </c>
      <c r="S11" s="285">
        <v>7.4799999999999997E-3</v>
      </c>
      <c r="T11" s="265"/>
    </row>
    <row r="12" spans="2:20" outlineLevel="1">
      <c r="B12" s="220"/>
      <c r="C12" s="231" t="s">
        <v>366</v>
      </c>
      <c r="D12" s="223"/>
      <c r="E12" s="221" t="s">
        <v>6</v>
      </c>
      <c r="F12" s="279" t="s">
        <v>51</v>
      </c>
      <c r="G12" s="287">
        <v>-3.1900000000000001E-3</v>
      </c>
      <c r="H12" s="291"/>
      <c r="I12" s="291"/>
      <c r="J12" s="292" t="b">
        <v>1</v>
      </c>
      <c r="K12" s="259"/>
      <c r="L12" s="190"/>
      <c r="M12" s="295"/>
      <c r="N12" s="259"/>
      <c r="O12" s="279" t="s">
        <v>40</v>
      </c>
      <c r="P12" s="298">
        <v>1.15E-3</v>
      </c>
      <c r="Q12" s="259"/>
      <c r="R12" s="279" t="s">
        <v>40</v>
      </c>
      <c r="S12" s="285">
        <v>8.5900000000000004E-3</v>
      </c>
      <c r="T12" s="265"/>
    </row>
    <row r="13" spans="2:20" outlineLevel="1">
      <c r="B13" s="220"/>
      <c r="C13" s="232" t="s">
        <v>367</v>
      </c>
      <c r="D13" s="239" t="s">
        <v>368</v>
      </c>
      <c r="E13" s="221" t="s">
        <v>6</v>
      </c>
      <c r="F13" s="279" t="s">
        <v>33</v>
      </c>
      <c r="G13" s="287">
        <v>-2.5700000000000002E-3</v>
      </c>
      <c r="H13" s="291"/>
      <c r="I13" s="291"/>
      <c r="J13" s="292" t="b">
        <v>1</v>
      </c>
      <c r="K13" s="259"/>
      <c r="L13" s="190"/>
      <c r="M13" s="295"/>
      <c r="N13" s="259"/>
      <c r="O13" s="279" t="s">
        <v>41</v>
      </c>
      <c r="P13" s="298">
        <v>1.16E-3</v>
      </c>
      <c r="Q13" s="259"/>
      <c r="R13" s="279" t="s">
        <v>41</v>
      </c>
      <c r="S13" s="285">
        <v>9.58E-3</v>
      </c>
      <c r="T13" s="265"/>
    </row>
    <row r="14" spans="2:20" outlineLevel="1">
      <c r="B14" s="220"/>
      <c r="C14" s="233" t="s">
        <v>369</v>
      </c>
      <c r="D14" s="194" t="str">
        <f ca="1">_xll.meLWOCurveMarketDataCreate(D13,C4,C6:D9,F4,F6:J28,L4,L6:M28,O4,O6:P28,R4,R6:S28)</f>
        <v>EUR_OIS_CURVE_MARKETDATA@26:4</v>
      </c>
      <c r="E14" s="221" t="s">
        <v>6</v>
      </c>
      <c r="F14" s="279"/>
      <c r="G14" s="287"/>
      <c r="H14" s="291"/>
      <c r="I14" s="291"/>
      <c r="J14" s="292"/>
      <c r="K14" s="259"/>
      <c r="L14" s="190"/>
      <c r="M14" s="295"/>
      <c r="N14" s="259"/>
      <c r="O14" s="279" t="s">
        <v>42</v>
      </c>
      <c r="P14" s="298">
        <v>1.16E-3</v>
      </c>
      <c r="Q14" s="259"/>
      <c r="R14" s="279" t="s">
        <v>42</v>
      </c>
      <c r="S14" s="285">
        <v>1.0449999999999999E-2</v>
      </c>
      <c r="T14" s="265"/>
    </row>
    <row r="15" spans="2:20" outlineLevel="1">
      <c r="B15" s="220"/>
      <c r="C15" s="222"/>
      <c r="D15" s="223"/>
      <c r="E15" s="221" t="s">
        <v>6</v>
      </c>
      <c r="F15" s="279"/>
      <c r="G15" s="287"/>
      <c r="H15" s="291"/>
      <c r="I15" s="291"/>
      <c r="J15" s="292"/>
      <c r="K15" s="259"/>
      <c r="L15" s="190"/>
      <c r="M15" s="295"/>
      <c r="N15" s="259"/>
      <c r="O15" s="279" t="s">
        <v>43</v>
      </c>
      <c r="P15" s="298">
        <v>1.16E-3</v>
      </c>
      <c r="Q15" s="259"/>
      <c r="R15" s="279" t="s">
        <v>43</v>
      </c>
      <c r="S15" s="285">
        <v>1.1240000000000002E-2</v>
      </c>
      <c r="T15" s="265"/>
    </row>
    <row r="16" spans="2:20" outlineLevel="1">
      <c r="B16" s="220"/>
      <c r="C16" s="222"/>
      <c r="D16" s="223"/>
      <c r="E16" s="221" t="s">
        <v>6</v>
      </c>
      <c r="F16" s="279"/>
      <c r="G16" s="287"/>
      <c r="H16" s="291"/>
      <c r="I16" s="291"/>
      <c r="J16" s="292"/>
      <c r="K16" s="259"/>
      <c r="L16" s="190"/>
      <c r="M16" s="295"/>
      <c r="N16" s="259"/>
      <c r="O16" s="279" t="s">
        <v>44</v>
      </c>
      <c r="P16" s="298">
        <v>1.15E-3</v>
      </c>
      <c r="Q16" s="259"/>
      <c r="R16" s="279" t="s">
        <v>44</v>
      </c>
      <c r="S16" s="285">
        <v>1.306E-2</v>
      </c>
      <c r="T16" s="265"/>
    </row>
    <row r="17" spans="1:20" outlineLevel="1">
      <c r="B17" s="220"/>
      <c r="C17" s="231" t="s">
        <v>370</v>
      </c>
      <c r="D17" s="223"/>
      <c r="E17" s="221" t="s">
        <v>6</v>
      </c>
      <c r="F17" s="279"/>
      <c r="G17" s="287"/>
      <c r="H17" s="291"/>
      <c r="I17" s="291"/>
      <c r="J17" s="292"/>
      <c r="K17" s="259"/>
      <c r="L17" s="190"/>
      <c r="M17" s="295"/>
      <c r="N17" s="259"/>
      <c r="O17" s="279" t="s">
        <v>46</v>
      </c>
      <c r="P17" s="298">
        <v>1.1000000000000001E-3</v>
      </c>
      <c r="Q17" s="259"/>
      <c r="R17" s="279" t="s">
        <v>46</v>
      </c>
      <c r="S17" s="285">
        <v>1.473E-2</v>
      </c>
      <c r="T17" s="265"/>
    </row>
    <row r="18" spans="1:20" outlineLevel="1">
      <c r="B18" s="220"/>
      <c r="C18" s="230" t="s">
        <v>367</v>
      </c>
      <c r="D18" s="240" t="s">
        <v>371</v>
      </c>
      <c r="E18" s="221" t="s">
        <v>6</v>
      </c>
      <c r="F18" s="279"/>
      <c r="G18" s="287"/>
      <c r="H18" s="291"/>
      <c r="I18" s="291"/>
      <c r="J18" s="292"/>
      <c r="K18" s="259"/>
      <c r="L18" s="190"/>
      <c r="M18" s="295"/>
      <c r="N18" s="259"/>
      <c r="O18" s="279" t="s">
        <v>48</v>
      </c>
      <c r="P18" s="298">
        <v>1.06E-3</v>
      </c>
      <c r="Q18" s="259"/>
      <c r="R18" s="279" t="s">
        <v>48</v>
      </c>
      <c r="S18" s="285">
        <v>1.529E-2</v>
      </c>
      <c r="T18" s="265"/>
    </row>
    <row r="19" spans="1:20" outlineLevel="1">
      <c r="B19" s="220"/>
      <c r="C19" s="225" t="s">
        <v>372</v>
      </c>
      <c r="D19" s="228" t="s">
        <v>373</v>
      </c>
      <c r="E19" s="221" t="s">
        <v>6</v>
      </c>
      <c r="F19" s="279"/>
      <c r="G19" s="287"/>
      <c r="H19" s="291"/>
      <c r="I19" s="291"/>
      <c r="J19" s="292"/>
      <c r="K19" s="259"/>
      <c r="L19" s="190"/>
      <c r="M19" s="295"/>
      <c r="N19" s="259"/>
      <c r="O19" s="279" t="s">
        <v>50</v>
      </c>
      <c r="P19" s="298">
        <v>1.0300000000000001E-3</v>
      </c>
      <c r="Q19" s="259"/>
      <c r="R19" s="279" t="s">
        <v>50</v>
      </c>
      <c r="S19" s="285">
        <v>1.546E-2</v>
      </c>
      <c r="T19" s="265"/>
    </row>
    <row r="20" spans="1:20" outlineLevel="1">
      <c r="B20" s="220"/>
      <c r="C20" s="225" t="s">
        <v>374</v>
      </c>
      <c r="D20" s="228" t="s">
        <v>2</v>
      </c>
      <c r="E20" s="221" t="s">
        <v>6</v>
      </c>
      <c r="F20" s="279"/>
      <c r="G20" s="287"/>
      <c r="H20" s="291"/>
      <c r="I20" s="291"/>
      <c r="J20" s="292"/>
      <c r="K20" s="259"/>
      <c r="L20" s="190"/>
      <c r="M20" s="295"/>
      <c r="N20" s="259"/>
      <c r="O20" s="279" t="s">
        <v>59</v>
      </c>
      <c r="P20" s="298">
        <v>9.5999999999999992E-4</v>
      </c>
      <c r="Q20" s="259"/>
      <c r="R20" s="279" t="s">
        <v>59</v>
      </c>
      <c r="S20" s="285">
        <v>1.5440000000000001E-2</v>
      </c>
      <c r="T20" s="265"/>
    </row>
    <row r="21" spans="1:20" outlineLevel="1">
      <c r="B21" s="220"/>
      <c r="C21" s="226" t="s">
        <v>375</v>
      </c>
      <c r="D21" s="229"/>
      <c r="E21" s="221" t="s">
        <v>6</v>
      </c>
      <c r="F21" s="279"/>
      <c r="G21" s="287"/>
      <c r="H21" s="291"/>
      <c r="I21" s="291"/>
      <c r="J21" s="292"/>
      <c r="K21" s="259"/>
      <c r="L21" s="190"/>
      <c r="M21" s="295"/>
      <c r="N21" s="259"/>
      <c r="O21" s="279" t="s">
        <v>60</v>
      </c>
      <c r="P21" s="298">
        <v>8.9000000000000006E-4</v>
      </c>
      <c r="Q21" s="259"/>
      <c r="R21" s="279" t="s">
        <v>60</v>
      </c>
      <c r="S21" s="285">
        <v>1.512E-2</v>
      </c>
      <c r="T21" s="265"/>
    </row>
    <row r="22" spans="1:20" outlineLevel="1">
      <c r="B22" s="220"/>
      <c r="C22" s="221"/>
      <c r="D22" s="221"/>
      <c r="E22" s="221" t="s">
        <v>6</v>
      </c>
      <c r="F22" s="279"/>
      <c r="G22" s="287"/>
      <c r="H22" s="291"/>
      <c r="I22" s="291"/>
      <c r="J22" s="292"/>
      <c r="K22" s="259"/>
      <c r="L22" s="190"/>
      <c r="M22" s="295"/>
      <c r="N22" s="259"/>
      <c r="O22" s="279"/>
      <c r="P22" s="298"/>
      <c r="Q22" s="259"/>
      <c r="R22" s="279"/>
      <c r="S22" s="285"/>
      <c r="T22" s="265"/>
    </row>
    <row r="23" spans="1:20" outlineLevel="1">
      <c r="B23" s="220"/>
      <c r="C23" s="221"/>
      <c r="D23" s="221"/>
      <c r="E23" s="221" t="s">
        <v>6</v>
      </c>
      <c r="F23" s="279"/>
      <c r="G23" s="287"/>
      <c r="H23" s="291"/>
      <c r="I23" s="291"/>
      <c r="J23" s="292"/>
      <c r="K23" s="259"/>
      <c r="L23" s="190"/>
      <c r="M23" s="295"/>
      <c r="N23" s="259"/>
      <c r="O23" s="279"/>
      <c r="P23" s="285"/>
      <c r="Q23" s="259"/>
      <c r="R23" s="279"/>
      <c r="S23" s="285"/>
      <c r="T23" s="265"/>
    </row>
    <row r="24" spans="1:20" outlineLevel="1">
      <c r="B24" s="220"/>
      <c r="C24" s="231" t="s">
        <v>376</v>
      </c>
      <c r="D24" s="221"/>
      <c r="E24" s="221" t="s">
        <v>6</v>
      </c>
      <c r="F24" s="279"/>
      <c r="G24" s="287"/>
      <c r="H24" s="291"/>
      <c r="I24" s="291"/>
      <c r="J24" s="292"/>
      <c r="K24" s="259"/>
      <c r="L24" s="190"/>
      <c r="M24" s="295"/>
      <c r="N24" s="259"/>
      <c r="O24" s="279"/>
      <c r="P24" s="285"/>
      <c r="Q24" s="259"/>
      <c r="R24" s="279"/>
      <c r="S24" s="285"/>
      <c r="T24" s="265"/>
    </row>
    <row r="25" spans="1:20" outlineLevel="1">
      <c r="B25" s="220"/>
      <c r="C25" s="238" t="s">
        <v>367</v>
      </c>
      <c r="D25" s="191" t="str">
        <f t="array" aca="1" ref="D25:D28" ca="1">_xll.meLWOCurveCalibrate(D18,D19,D14,D20)</f>
        <v>EUR_OIS_CURVE@30:4</v>
      </c>
      <c r="E25" s="221" t="s">
        <v>6</v>
      </c>
      <c r="F25" s="279"/>
      <c r="G25" s="287"/>
      <c r="H25" s="291"/>
      <c r="I25" s="291"/>
      <c r="J25" s="292"/>
      <c r="K25" s="259"/>
      <c r="L25" s="190"/>
      <c r="M25" s="295"/>
      <c r="N25" s="259"/>
      <c r="O25" s="279"/>
      <c r="P25" s="285"/>
      <c r="Q25" s="259"/>
      <c r="R25" s="279"/>
      <c r="S25" s="285"/>
      <c r="T25" s="265"/>
    </row>
    <row r="26" spans="1:20" outlineLevel="1">
      <c r="B26" s="220"/>
      <c r="C26" s="227" t="s">
        <v>314</v>
      </c>
      <c r="D26" s="188" t="str">
        <f ca="1"/>
        <v>EURYC</v>
      </c>
      <c r="E26" s="221" t="s">
        <v>6</v>
      </c>
      <c r="F26" s="279"/>
      <c r="G26" s="287"/>
      <c r="H26" s="291"/>
      <c r="I26" s="291"/>
      <c r="J26" s="292"/>
      <c r="K26" s="259"/>
      <c r="L26" s="190"/>
      <c r="M26" s="295"/>
      <c r="N26" s="259"/>
      <c r="O26" s="279"/>
      <c r="P26" s="285"/>
      <c r="Q26" s="259"/>
      <c r="R26" s="279"/>
      <c r="S26" s="285"/>
      <c r="T26" s="265"/>
    </row>
    <row r="27" spans="1:20" outlineLevel="1">
      <c r="B27" s="220"/>
      <c r="C27" s="227" t="s">
        <v>377</v>
      </c>
      <c r="D27" s="188" t="str">
        <f ca="1"/>
        <v>OIS:EUROIS:EURDF:EURDF_EURCSA:EURDF_NOCSA</v>
      </c>
      <c r="E27" s="221" t="s">
        <v>6</v>
      </c>
      <c r="F27" s="279"/>
      <c r="G27" s="287"/>
      <c r="H27" s="291"/>
      <c r="I27" s="291"/>
      <c r="J27" s="292"/>
      <c r="K27" s="259"/>
      <c r="L27" s="190"/>
      <c r="M27" s="295"/>
      <c r="N27" s="259"/>
      <c r="O27" s="279"/>
      <c r="P27" s="285"/>
      <c r="Q27" s="259"/>
      <c r="R27" s="279"/>
      <c r="S27" s="285"/>
      <c r="T27" s="265"/>
    </row>
    <row r="28" spans="1:20" outlineLevel="1">
      <c r="B28" s="220"/>
      <c r="C28" s="237" t="s">
        <v>378</v>
      </c>
      <c r="D28" s="214" t="str">
        <f ca="1"/>
        <v>0.01600 sec</v>
      </c>
      <c r="E28" s="221" t="s">
        <v>6</v>
      </c>
      <c r="F28" s="280"/>
      <c r="G28" s="289"/>
      <c r="H28" s="293"/>
      <c r="I28" s="293"/>
      <c r="J28" s="294"/>
      <c r="K28" s="259"/>
      <c r="L28" s="200"/>
      <c r="M28" s="296"/>
      <c r="N28" s="259"/>
      <c r="O28" s="280"/>
      <c r="P28" s="286"/>
      <c r="Q28" s="259"/>
      <c r="R28" s="280"/>
      <c r="S28" s="286"/>
      <c r="T28" s="265"/>
    </row>
    <row r="29" spans="1:20" outlineLevel="1">
      <c r="B29" s="220"/>
      <c r="C29" s="256" t="s">
        <v>379</v>
      </c>
      <c r="D29" s="255" t="b">
        <f ca="1">LEFT(D25,3)=LEFT(D18,3)</f>
        <v>1</v>
      </c>
      <c r="E29" s="221" t="s">
        <v>6</v>
      </c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65"/>
    </row>
    <row r="30" spans="1:20" outlineLevel="1">
      <c r="B30" s="252"/>
      <c r="C30" s="182"/>
      <c r="D30" s="254"/>
      <c r="E30" s="253"/>
      <c r="F30" s="253"/>
      <c r="G30" s="253"/>
      <c r="H30" s="253"/>
      <c r="I30" s="253"/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71"/>
    </row>
    <row r="31" spans="1:20">
      <c r="A31" s="272" t="s">
        <v>62</v>
      </c>
    </row>
    <row r="32" spans="1:20" s="257" customFormat="1"/>
    <row r="33" spans="2:27" hidden="1" outlineLevel="1">
      <c r="B33" s="258" t="s">
        <v>392</v>
      </c>
    </row>
    <row r="34" spans="2:27" hidden="1" outlineLevel="1">
      <c r="B34" s="260"/>
      <c r="C34" s="261"/>
      <c r="D34" s="261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P34" s="261"/>
      <c r="Q34" s="261"/>
      <c r="R34" s="261"/>
      <c r="S34" s="261"/>
      <c r="T34" s="262"/>
    </row>
    <row r="35" spans="2:27" hidden="1" outlineLevel="1">
      <c r="B35" s="263"/>
      <c r="C35" s="268" t="s">
        <v>354</v>
      </c>
      <c r="D35" s="264"/>
      <c r="E35" s="264"/>
      <c r="F35" s="268" t="s">
        <v>380</v>
      </c>
      <c r="G35" s="264"/>
      <c r="H35" s="264"/>
      <c r="I35" s="268" t="s">
        <v>382</v>
      </c>
      <c r="J35" s="319"/>
      <c r="K35" s="264"/>
      <c r="L35" s="264"/>
      <c r="M35" s="264"/>
      <c r="N35" s="264"/>
      <c r="O35" s="268" t="s">
        <v>357</v>
      </c>
      <c r="P35" s="264"/>
      <c r="Q35" s="264"/>
      <c r="R35" s="264"/>
      <c r="S35" s="264"/>
      <c r="T35" s="265"/>
    </row>
    <row r="36" spans="2:27" hidden="1" outlineLevel="1">
      <c r="B36" s="263"/>
      <c r="C36" s="314" t="s">
        <v>5</v>
      </c>
      <c r="D36" s="318" t="s">
        <v>0</v>
      </c>
      <c r="E36" s="264" t="s">
        <v>6</v>
      </c>
      <c r="F36" s="267" t="s">
        <v>8</v>
      </c>
      <c r="G36" s="267" t="s">
        <v>9</v>
      </c>
      <c r="H36" s="266"/>
      <c r="I36" s="274" t="s">
        <v>8</v>
      </c>
      <c r="J36" s="274" t="s">
        <v>10</v>
      </c>
      <c r="K36" s="274" t="s">
        <v>11</v>
      </c>
      <c r="L36" s="274" t="s">
        <v>9</v>
      </c>
      <c r="M36" s="274" t="s">
        <v>26</v>
      </c>
      <c r="N36" s="259"/>
      <c r="O36" s="277" t="s">
        <v>8</v>
      </c>
      <c r="P36" s="277" t="s">
        <v>9</v>
      </c>
      <c r="Q36" s="277" t="s">
        <v>12</v>
      </c>
      <c r="R36" s="264"/>
      <c r="S36" s="264"/>
      <c r="T36" s="265"/>
      <c r="Y36" s="435"/>
      <c r="Z36" s="435"/>
      <c r="AA36" s="435"/>
    </row>
    <row r="37" spans="2:27" hidden="1" outlineLevel="1">
      <c r="B37" s="263"/>
      <c r="C37" s="317" t="s">
        <v>359</v>
      </c>
      <c r="D37" s="313" t="s">
        <v>383</v>
      </c>
      <c r="E37" s="264" t="s">
        <v>6</v>
      </c>
      <c r="F37" s="278" t="s">
        <v>24</v>
      </c>
      <c r="G37" s="218">
        <v>-3.9943000000000001E-3</v>
      </c>
      <c r="H37" s="264"/>
      <c r="I37" s="213" t="s">
        <v>384</v>
      </c>
      <c r="J37" s="192">
        <v>43271</v>
      </c>
      <c r="K37" s="192">
        <v>43362</v>
      </c>
      <c r="L37" s="206">
        <v>100.315</v>
      </c>
      <c r="M37" s="311">
        <v>5.0000000000000001E-3</v>
      </c>
      <c r="N37" s="259"/>
      <c r="O37" s="211" t="s">
        <v>34</v>
      </c>
      <c r="P37" s="187">
        <v>-1.4000000000000001E-4</v>
      </c>
      <c r="Q37" s="447" t="b">
        <v>1</v>
      </c>
      <c r="R37" s="264"/>
      <c r="S37" s="264"/>
      <c r="T37" s="265"/>
      <c r="Y37" s="435"/>
      <c r="Z37" s="435"/>
      <c r="AA37" s="435"/>
    </row>
    <row r="38" spans="2:27" hidden="1" outlineLevel="1">
      <c r="B38" s="263"/>
      <c r="C38" s="317" t="s">
        <v>361</v>
      </c>
      <c r="D38" s="313" t="s">
        <v>20</v>
      </c>
      <c r="E38" s="264" t="s">
        <v>6</v>
      </c>
      <c r="F38" s="279" t="s">
        <v>285</v>
      </c>
      <c r="G38" s="298">
        <v>-3.5343000000000002E-3</v>
      </c>
      <c r="H38" s="264"/>
      <c r="I38" s="136" t="s">
        <v>385</v>
      </c>
      <c r="J38" s="197">
        <v>43362</v>
      </c>
      <c r="K38" s="197">
        <v>43453</v>
      </c>
      <c r="L38" s="185">
        <v>100.3</v>
      </c>
      <c r="M38" s="316">
        <v>5.0000000000000001E-3</v>
      </c>
      <c r="N38" s="259"/>
      <c r="O38" s="136" t="s">
        <v>35</v>
      </c>
      <c r="P38" s="137">
        <v>1.7000000000000001E-3</v>
      </c>
      <c r="Q38" s="446" t="b">
        <v>1</v>
      </c>
      <c r="R38" s="264"/>
      <c r="S38" s="264"/>
      <c r="T38" s="265"/>
      <c r="Y38" s="435"/>
      <c r="Z38" s="435"/>
      <c r="AA38" s="435"/>
    </row>
    <row r="39" spans="2:27" hidden="1" outlineLevel="1">
      <c r="B39" s="263"/>
      <c r="C39" s="317" t="s">
        <v>4</v>
      </c>
      <c r="D39" s="174">
        <f ca="1">Settings.COB</f>
        <v>43243</v>
      </c>
      <c r="E39" s="264" t="s">
        <v>6</v>
      </c>
      <c r="F39" s="279" t="s">
        <v>23</v>
      </c>
      <c r="G39" s="298">
        <v>-3.1143E-3</v>
      </c>
      <c r="H39" s="264"/>
      <c r="I39" s="136" t="s">
        <v>386</v>
      </c>
      <c r="J39" s="171">
        <v>43453</v>
      </c>
      <c r="K39" s="171">
        <v>43544</v>
      </c>
      <c r="L39" s="185">
        <v>100.29</v>
      </c>
      <c r="M39" s="315">
        <v>5.0000000000000001E-3</v>
      </c>
      <c r="N39" s="259"/>
      <c r="O39" s="136" t="s">
        <v>36</v>
      </c>
      <c r="P39" s="137">
        <v>3.3600000000000001E-3</v>
      </c>
      <c r="Q39" s="446" t="b">
        <v>1</v>
      </c>
      <c r="R39" s="264"/>
      <c r="S39" s="264"/>
      <c r="T39" s="265"/>
      <c r="Y39" s="435"/>
      <c r="Z39" s="435"/>
      <c r="AA39" s="435"/>
    </row>
    <row r="40" spans="2:27" hidden="1" outlineLevel="1">
      <c r="B40" s="263"/>
      <c r="C40" s="302"/>
      <c r="D40" s="310"/>
      <c r="E40" s="264" t="s">
        <v>6</v>
      </c>
      <c r="F40" s="279" t="s">
        <v>25</v>
      </c>
      <c r="G40" s="298">
        <v>-2.3186000000000001E-3</v>
      </c>
      <c r="H40" s="264"/>
      <c r="I40" s="136" t="s">
        <v>387</v>
      </c>
      <c r="J40" s="171">
        <v>43544</v>
      </c>
      <c r="K40" s="171">
        <v>43635</v>
      </c>
      <c r="L40" s="185">
        <v>100.255</v>
      </c>
      <c r="M40" s="315">
        <v>5.0000000000000001E-3</v>
      </c>
      <c r="N40" s="259"/>
      <c r="O40" s="136" t="s">
        <v>37</v>
      </c>
      <c r="P40" s="137">
        <v>4.8799999999999998E-3</v>
      </c>
      <c r="Q40" s="446" t="b">
        <v>1</v>
      </c>
      <c r="R40" s="264"/>
      <c r="S40" s="264"/>
      <c r="T40" s="265"/>
      <c r="Y40" s="435"/>
      <c r="Z40" s="435"/>
      <c r="AA40" s="435"/>
    </row>
    <row r="41" spans="2:27" hidden="1" outlineLevel="1">
      <c r="B41" s="263"/>
      <c r="C41" s="303"/>
      <c r="D41" s="309"/>
      <c r="E41" s="264" t="s">
        <v>6</v>
      </c>
      <c r="F41" s="280"/>
      <c r="G41" s="286"/>
      <c r="H41" s="264"/>
      <c r="I41" s="136"/>
      <c r="J41" s="171"/>
      <c r="K41" s="171"/>
      <c r="L41" s="185"/>
      <c r="M41" s="315"/>
      <c r="N41" s="259"/>
      <c r="O41" s="136" t="s">
        <v>38</v>
      </c>
      <c r="P41" s="137">
        <v>6.2500000000000003E-3</v>
      </c>
      <c r="Q41" s="446" t="b">
        <v>1</v>
      </c>
      <c r="R41" s="264"/>
      <c r="S41" s="264"/>
      <c r="T41" s="265"/>
      <c r="Y41" s="435"/>
      <c r="Z41" s="435"/>
      <c r="AA41" s="435"/>
    </row>
    <row r="42" spans="2:27" hidden="1" outlineLevel="1">
      <c r="B42" s="263"/>
      <c r="C42" s="264"/>
      <c r="D42" s="264"/>
      <c r="E42" s="264" t="s">
        <v>6</v>
      </c>
      <c r="F42" s="264"/>
      <c r="G42" s="264"/>
      <c r="H42" s="264"/>
      <c r="I42" s="136"/>
      <c r="J42" s="171"/>
      <c r="K42" s="171"/>
      <c r="L42" s="185"/>
      <c r="M42" s="315"/>
      <c r="N42" s="259"/>
      <c r="O42" s="136" t="s">
        <v>39</v>
      </c>
      <c r="P42" s="137">
        <v>7.4799999999999997E-3</v>
      </c>
      <c r="Q42" s="446" t="b">
        <v>1</v>
      </c>
      <c r="R42" s="264"/>
      <c r="S42" s="264"/>
      <c r="T42" s="265"/>
      <c r="Y42" s="435"/>
      <c r="Z42" s="435"/>
      <c r="AA42" s="435"/>
    </row>
    <row r="43" spans="2:27" hidden="1" outlineLevel="1">
      <c r="B43" s="263"/>
      <c r="C43" s="300" t="s">
        <v>366</v>
      </c>
      <c r="D43" s="267"/>
      <c r="E43" s="264" t="s">
        <v>6</v>
      </c>
      <c r="F43" s="268" t="s">
        <v>381</v>
      </c>
      <c r="G43" s="264"/>
      <c r="H43" s="264"/>
      <c r="I43" s="136"/>
      <c r="J43" s="171"/>
      <c r="K43" s="171"/>
      <c r="L43" s="185"/>
      <c r="M43" s="315"/>
      <c r="N43" s="259"/>
      <c r="O43" s="136" t="s">
        <v>40</v>
      </c>
      <c r="P43" s="137">
        <v>8.5900000000000004E-3</v>
      </c>
      <c r="Q43" s="446" t="b">
        <v>1</v>
      </c>
      <c r="R43" s="264"/>
      <c r="S43" s="264"/>
      <c r="T43" s="265"/>
      <c r="Y43" s="435"/>
      <c r="Z43" s="435"/>
      <c r="AA43" s="435"/>
    </row>
    <row r="44" spans="2:27" hidden="1" outlineLevel="1">
      <c r="B44" s="263"/>
      <c r="C44" s="301" t="s">
        <v>367</v>
      </c>
      <c r="D44" s="306" t="s">
        <v>388</v>
      </c>
      <c r="E44" s="264" t="s">
        <v>6</v>
      </c>
      <c r="F44" s="267" t="s">
        <v>8</v>
      </c>
      <c r="G44" s="267" t="s">
        <v>9</v>
      </c>
      <c r="H44" s="264"/>
      <c r="I44" s="136"/>
      <c r="J44" s="171"/>
      <c r="K44" s="171"/>
      <c r="L44" s="185"/>
      <c r="M44" s="315"/>
      <c r="N44" s="259"/>
      <c r="O44" s="136" t="s">
        <v>41</v>
      </c>
      <c r="P44" s="137">
        <v>9.58E-3</v>
      </c>
      <c r="Q44" s="446" t="b">
        <v>1</v>
      </c>
      <c r="R44" s="264"/>
      <c r="S44" s="264"/>
      <c r="T44" s="265"/>
      <c r="Y44" s="435"/>
      <c r="Z44" s="435"/>
      <c r="AA44" s="435"/>
    </row>
    <row r="45" spans="2:27" hidden="1" outlineLevel="1">
      <c r="B45" s="263"/>
      <c r="C45" s="303" t="s">
        <v>369</v>
      </c>
      <c r="D45" s="194" t="str">
        <f ca="1">_xll.meLWOCurveMarketDataCreate(D44,C35,C36:D41,F35,F37:G41,F43,F45:G57,I35,I37:M57,O35,O37:Q57)</f>
        <v>EUR_SWAP_3M_CURVE_MARKETDATA@27:4</v>
      </c>
      <c r="E45" s="264" t="s">
        <v>6</v>
      </c>
      <c r="F45" s="211"/>
      <c r="G45" s="184"/>
      <c r="H45" s="264"/>
      <c r="I45" s="136"/>
      <c r="J45" s="171"/>
      <c r="K45" s="171"/>
      <c r="L45" s="185"/>
      <c r="M45" s="315"/>
      <c r="N45" s="259"/>
      <c r="O45" s="136" t="s">
        <v>42</v>
      </c>
      <c r="P45" s="137">
        <v>1.0449999999999999E-2</v>
      </c>
      <c r="Q45" s="446" t="b">
        <v>1</v>
      </c>
      <c r="R45" s="264"/>
      <c r="S45" s="264"/>
      <c r="T45" s="265"/>
      <c r="Y45" s="435"/>
      <c r="Z45" s="435"/>
      <c r="AA45" s="435"/>
    </row>
    <row r="46" spans="2:27" hidden="1" outlineLevel="1">
      <c r="B46" s="263"/>
      <c r="C46" s="264"/>
      <c r="D46" s="264"/>
      <c r="E46" s="264" t="s">
        <v>6</v>
      </c>
      <c r="F46" s="136"/>
      <c r="G46" s="180"/>
      <c r="H46" s="264"/>
      <c r="I46" s="136"/>
      <c r="J46" s="171"/>
      <c r="K46" s="171"/>
      <c r="L46" s="185"/>
      <c r="M46" s="315"/>
      <c r="N46" s="259"/>
      <c r="O46" s="136" t="s">
        <v>43</v>
      </c>
      <c r="P46" s="137">
        <v>1.1240000000000002E-2</v>
      </c>
      <c r="Q46" s="446" t="b">
        <v>1</v>
      </c>
      <c r="R46" s="264"/>
      <c r="S46" s="264"/>
      <c r="T46" s="265"/>
      <c r="Y46" s="435"/>
      <c r="Z46" s="435"/>
      <c r="AA46" s="435"/>
    </row>
    <row r="47" spans="2:27" hidden="1" outlineLevel="1">
      <c r="B47" s="263"/>
      <c r="C47" s="300" t="s">
        <v>370</v>
      </c>
      <c r="D47" s="267"/>
      <c r="E47" s="264" t="s">
        <v>6</v>
      </c>
      <c r="F47" s="136"/>
      <c r="G47" s="180"/>
      <c r="H47" s="264"/>
      <c r="I47" s="136"/>
      <c r="J47" s="171"/>
      <c r="K47" s="171"/>
      <c r="L47" s="185"/>
      <c r="M47" s="315"/>
      <c r="N47" s="259"/>
      <c r="O47" s="136" t="s">
        <v>44</v>
      </c>
      <c r="P47" s="137">
        <v>1.306E-2</v>
      </c>
      <c r="Q47" s="446" t="b">
        <v>1</v>
      </c>
      <c r="R47" s="264"/>
      <c r="S47" s="264"/>
      <c r="T47" s="265"/>
      <c r="Y47" s="435"/>
      <c r="Z47" s="435"/>
      <c r="AA47" s="435"/>
    </row>
    <row r="48" spans="2:27" hidden="1" outlineLevel="1">
      <c r="B48" s="263"/>
      <c r="C48" s="299" t="s">
        <v>367</v>
      </c>
      <c r="D48" s="307" t="s">
        <v>389</v>
      </c>
      <c r="E48" s="264" t="s">
        <v>6</v>
      </c>
      <c r="F48" s="136"/>
      <c r="G48" s="180"/>
      <c r="H48" s="264"/>
      <c r="I48" s="136"/>
      <c r="J48" s="171"/>
      <c r="K48" s="171"/>
      <c r="L48" s="185"/>
      <c r="M48" s="315"/>
      <c r="N48" s="259"/>
      <c r="O48" s="136" t="s">
        <v>46</v>
      </c>
      <c r="P48" s="137">
        <v>1.473E-2</v>
      </c>
      <c r="Q48" s="446" t="b">
        <v>1</v>
      </c>
      <c r="R48" s="264"/>
      <c r="S48" s="264"/>
      <c r="T48" s="265"/>
      <c r="Y48" s="435"/>
      <c r="Z48" s="435"/>
      <c r="AA48" s="435"/>
    </row>
    <row r="49" spans="1:27" hidden="1" outlineLevel="1">
      <c r="B49" s="263"/>
      <c r="C49" s="275" t="s">
        <v>372</v>
      </c>
      <c r="D49" s="282" t="s">
        <v>390</v>
      </c>
      <c r="E49" s="264"/>
      <c r="F49" s="136"/>
      <c r="G49" s="180"/>
      <c r="H49" s="264"/>
      <c r="I49" s="136"/>
      <c r="J49" s="171"/>
      <c r="K49" s="171"/>
      <c r="L49" s="185"/>
      <c r="M49" s="315"/>
      <c r="N49" s="259"/>
      <c r="O49" s="136" t="s">
        <v>48</v>
      </c>
      <c r="P49" s="137">
        <v>1.529E-2</v>
      </c>
      <c r="Q49" s="446" t="b">
        <v>1</v>
      </c>
      <c r="R49" s="264"/>
      <c r="S49" s="264"/>
      <c r="T49" s="265"/>
      <c r="Y49" s="435"/>
      <c r="Z49" s="435"/>
      <c r="AA49" s="435"/>
    </row>
    <row r="50" spans="1:27" hidden="1" outlineLevel="1">
      <c r="B50" s="263"/>
      <c r="C50" s="275" t="s">
        <v>374</v>
      </c>
      <c r="D50" s="282" t="s">
        <v>2</v>
      </c>
      <c r="E50" s="264" t="s">
        <v>6</v>
      </c>
      <c r="F50" s="136"/>
      <c r="G50" s="180"/>
      <c r="H50" s="264"/>
      <c r="I50" s="136"/>
      <c r="J50" s="171"/>
      <c r="K50" s="171"/>
      <c r="L50" s="185"/>
      <c r="M50" s="315"/>
      <c r="N50" s="259"/>
      <c r="O50" s="136" t="s">
        <v>50</v>
      </c>
      <c r="P50" s="137">
        <v>1.546E-2</v>
      </c>
      <c r="Q50" s="446" t="b">
        <v>1</v>
      </c>
      <c r="R50" s="264"/>
      <c r="S50" s="264"/>
      <c r="T50" s="265"/>
      <c r="Y50" s="435"/>
      <c r="Z50" s="435"/>
      <c r="AA50" s="435"/>
    </row>
    <row r="51" spans="1:27" hidden="1" outlineLevel="1">
      <c r="B51" s="263"/>
      <c r="C51" s="276" t="s">
        <v>375</v>
      </c>
      <c r="D51" s="283"/>
      <c r="E51" s="264" t="s">
        <v>6</v>
      </c>
      <c r="F51" s="136"/>
      <c r="G51" s="180"/>
      <c r="H51" s="264"/>
      <c r="I51" s="136"/>
      <c r="J51" s="171"/>
      <c r="K51" s="171"/>
      <c r="L51" s="185"/>
      <c r="M51" s="315"/>
      <c r="N51" s="259"/>
      <c r="O51" s="136" t="s">
        <v>59</v>
      </c>
      <c r="P51" s="137">
        <v>1.5440000000000001E-2</v>
      </c>
      <c r="Q51" s="446" t="b">
        <v>1</v>
      </c>
      <c r="R51" s="264"/>
      <c r="S51" s="264"/>
      <c r="T51" s="265"/>
      <c r="Y51" s="435"/>
      <c r="Z51" s="435"/>
      <c r="AA51" s="435"/>
    </row>
    <row r="52" spans="1:27" hidden="1" outlineLevel="1">
      <c r="B52" s="263"/>
      <c r="C52" s="264"/>
      <c r="D52" s="264"/>
      <c r="E52" s="264" t="s">
        <v>6</v>
      </c>
      <c r="F52" s="136"/>
      <c r="G52" s="180"/>
      <c r="H52" s="264"/>
      <c r="I52" s="136"/>
      <c r="J52" s="171"/>
      <c r="K52" s="171"/>
      <c r="L52" s="185"/>
      <c r="M52" s="315"/>
      <c r="N52" s="259"/>
      <c r="O52" s="136" t="s">
        <v>60</v>
      </c>
      <c r="P52" s="137">
        <v>1.512E-2</v>
      </c>
      <c r="Q52" s="446" t="b">
        <v>1</v>
      </c>
      <c r="R52" s="264"/>
      <c r="S52" s="264"/>
      <c r="T52" s="265"/>
      <c r="Y52" s="435"/>
      <c r="Z52" s="435"/>
      <c r="AA52" s="435"/>
    </row>
    <row r="53" spans="1:27" s="257" customFormat="1" hidden="1" outlineLevel="1">
      <c r="B53" s="263"/>
      <c r="C53" s="300" t="s">
        <v>376</v>
      </c>
      <c r="D53" s="264"/>
      <c r="E53" s="264"/>
      <c r="F53" s="136"/>
      <c r="G53" s="180"/>
      <c r="H53" s="264"/>
      <c r="I53" s="136"/>
      <c r="J53" s="171"/>
      <c r="K53" s="171"/>
      <c r="L53" s="185"/>
      <c r="M53" s="315"/>
      <c r="N53" s="259"/>
      <c r="O53" s="136"/>
      <c r="P53" s="137"/>
      <c r="Q53" s="288"/>
      <c r="R53" s="264"/>
      <c r="S53" s="264"/>
      <c r="T53" s="265"/>
      <c r="Y53" s="435"/>
      <c r="Z53" s="435"/>
      <c r="AA53" s="435"/>
    </row>
    <row r="54" spans="1:27" s="257" customFormat="1" hidden="1" outlineLevel="1">
      <c r="B54" s="263"/>
      <c r="C54" s="305" t="s">
        <v>367</v>
      </c>
      <c r="D54" s="191" t="str">
        <f t="array" aca="1" ref="D54:D57" ca="1">IF(D29,_xll.meLWOCurveCalibrate(D48,D49,D45,D50,D51),"#LOAD DEPENDENT CURVE")</f>
        <v>EUR_SWAP_3M_CURVE@32:4</v>
      </c>
      <c r="E54" s="264"/>
      <c r="F54" s="136"/>
      <c r="G54" s="180"/>
      <c r="H54" s="264"/>
      <c r="I54" s="136"/>
      <c r="J54" s="171"/>
      <c r="K54" s="171"/>
      <c r="L54" s="185"/>
      <c r="M54" s="315"/>
      <c r="N54" s="259"/>
      <c r="O54" s="136"/>
      <c r="P54" s="137"/>
      <c r="Q54" s="288"/>
      <c r="R54" s="264"/>
      <c r="S54" s="264"/>
      <c r="T54" s="265"/>
      <c r="Y54" s="435"/>
      <c r="Z54" s="435"/>
      <c r="AA54" s="435"/>
    </row>
    <row r="55" spans="1:27" s="257" customFormat="1" hidden="1" outlineLevel="1">
      <c r="B55" s="263"/>
      <c r="C55" s="281" t="s">
        <v>314</v>
      </c>
      <c r="D55" s="188" t="str">
        <f ca="1"/>
        <v>EURYC</v>
      </c>
      <c r="E55" s="264"/>
      <c r="F55" s="136"/>
      <c r="G55" s="180"/>
      <c r="H55" s="264"/>
      <c r="I55" s="136"/>
      <c r="J55" s="171"/>
      <c r="K55" s="171"/>
      <c r="L55" s="185"/>
      <c r="M55" s="315"/>
      <c r="N55" s="259"/>
      <c r="O55" s="136"/>
      <c r="P55" s="137"/>
      <c r="Q55" s="288"/>
      <c r="R55" s="264"/>
      <c r="S55" s="264"/>
      <c r="T55" s="265"/>
      <c r="Y55" s="435"/>
      <c r="Z55" s="435"/>
      <c r="AA55" s="435"/>
    </row>
    <row r="56" spans="1:27" s="257" customFormat="1" hidden="1" outlineLevel="1">
      <c r="B56" s="263"/>
      <c r="C56" s="281" t="s">
        <v>377</v>
      </c>
      <c r="D56" s="188" t="str">
        <f ca="1"/>
        <v>STD:EUR3ML</v>
      </c>
      <c r="E56" s="264"/>
      <c r="F56" s="136"/>
      <c r="G56" s="180"/>
      <c r="H56" s="264"/>
      <c r="I56" s="136"/>
      <c r="J56" s="171"/>
      <c r="K56" s="171"/>
      <c r="L56" s="185"/>
      <c r="M56" s="315"/>
      <c r="N56" s="259"/>
      <c r="O56" s="136"/>
      <c r="P56" s="137"/>
      <c r="Q56" s="288"/>
      <c r="R56" s="264"/>
      <c r="S56" s="264"/>
      <c r="T56" s="265"/>
      <c r="Y56" s="435"/>
      <c r="Z56" s="435"/>
      <c r="AA56" s="435"/>
    </row>
    <row r="57" spans="1:27" s="257" customFormat="1" hidden="1" outlineLevel="1">
      <c r="B57" s="263"/>
      <c r="C57" s="304" t="s">
        <v>378</v>
      </c>
      <c r="D57" s="214" t="str">
        <f ca="1"/>
        <v>0.01300 sec</v>
      </c>
      <c r="E57" s="264"/>
      <c r="F57" s="203"/>
      <c r="G57" s="201"/>
      <c r="H57" s="264"/>
      <c r="I57" s="203"/>
      <c r="J57" s="183"/>
      <c r="K57" s="183"/>
      <c r="L57" s="193"/>
      <c r="M57" s="312"/>
      <c r="N57" s="259"/>
      <c r="O57" s="203"/>
      <c r="P57" s="215"/>
      <c r="Q57" s="320"/>
      <c r="R57" s="264"/>
      <c r="S57" s="264"/>
      <c r="T57" s="265"/>
      <c r="Y57" s="435"/>
      <c r="Z57" s="435"/>
      <c r="AA57" s="435"/>
    </row>
    <row r="58" spans="1:27" s="257" customFormat="1" hidden="1" outlineLevel="1">
      <c r="B58" s="263"/>
      <c r="C58" s="308" t="s">
        <v>379</v>
      </c>
      <c r="D58" s="290" t="b">
        <f ca="1">LEFT(D54,3)=LEFT(D44,3)</f>
        <v>1</v>
      </c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264"/>
      <c r="R58" s="264"/>
      <c r="S58" s="264"/>
      <c r="T58" s="265"/>
      <c r="Y58" s="435"/>
      <c r="Z58" s="435"/>
      <c r="AA58" s="435"/>
    </row>
    <row r="59" spans="1:27" hidden="1" outlineLevel="1">
      <c r="B59" s="269"/>
      <c r="C59" s="182"/>
      <c r="D59" s="273"/>
      <c r="E59" s="270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1"/>
      <c r="Y59" s="435"/>
      <c r="Z59" s="435"/>
      <c r="AA59" s="435"/>
    </row>
    <row r="60" spans="1:27" collapsed="1">
      <c r="A60" s="272" t="s">
        <v>21</v>
      </c>
      <c r="Y60" s="435"/>
      <c r="Z60" s="435"/>
      <c r="AA60" s="435"/>
    </row>
    <row r="61" spans="1:27">
      <c r="Y61" s="435"/>
      <c r="Z61" s="435"/>
      <c r="AA61" s="435"/>
    </row>
    <row r="62" spans="1:27" s="257" customFormat="1" hidden="1" outlineLevel="1">
      <c r="B62" s="258" t="s">
        <v>393</v>
      </c>
      <c r="Y62" s="435"/>
      <c r="Z62" s="435"/>
      <c r="AA62" s="435"/>
    </row>
    <row r="63" spans="1:27" s="257" customFormat="1" hidden="1" outlineLevel="1">
      <c r="B63" s="260"/>
      <c r="C63" s="261"/>
      <c r="D63" s="261"/>
      <c r="E63" s="261"/>
      <c r="F63" s="261"/>
      <c r="G63" s="261"/>
      <c r="H63" s="261"/>
      <c r="I63" s="261"/>
      <c r="J63" s="261"/>
      <c r="K63" s="261"/>
      <c r="L63" s="261"/>
      <c r="M63" s="261"/>
      <c r="N63" s="261"/>
      <c r="O63" s="261"/>
      <c r="P63" s="261"/>
      <c r="Q63" s="261"/>
      <c r="R63" s="261"/>
      <c r="S63" s="261"/>
      <c r="T63" s="262"/>
      <c r="Y63" s="435"/>
      <c r="Z63" s="435"/>
      <c r="AA63" s="435"/>
    </row>
    <row r="64" spans="1:27" s="257" customFormat="1" hidden="1" outlineLevel="1">
      <c r="B64" s="263"/>
      <c r="C64" s="268" t="s">
        <v>354</v>
      </c>
      <c r="D64" s="264"/>
      <c r="E64" s="264"/>
      <c r="F64" s="268" t="s">
        <v>380</v>
      </c>
      <c r="G64" s="264"/>
      <c r="H64" s="264"/>
      <c r="I64" s="268" t="s">
        <v>382</v>
      </c>
      <c r="J64" s="319"/>
      <c r="K64" s="264"/>
      <c r="L64" s="264"/>
      <c r="M64" s="264"/>
      <c r="N64" s="264"/>
      <c r="O64" s="268" t="s">
        <v>357</v>
      </c>
      <c r="P64" s="264"/>
      <c r="Q64" s="264"/>
      <c r="R64" s="264"/>
      <c r="S64" s="264"/>
      <c r="T64" s="265"/>
      <c r="Y64" s="435"/>
      <c r="Z64" s="435"/>
      <c r="AA64" s="435"/>
    </row>
    <row r="65" spans="2:27" s="257" customFormat="1" hidden="1" outlineLevel="1">
      <c r="B65" s="263"/>
      <c r="C65" s="314" t="s">
        <v>5</v>
      </c>
      <c r="D65" s="318" t="s">
        <v>0</v>
      </c>
      <c r="E65" s="264" t="s">
        <v>6</v>
      </c>
      <c r="F65" s="267" t="s">
        <v>8</v>
      </c>
      <c r="G65" s="267" t="s">
        <v>9</v>
      </c>
      <c r="H65" s="266"/>
      <c r="I65" s="274" t="s">
        <v>8</v>
      </c>
      <c r="J65" s="274" t="s">
        <v>10</v>
      </c>
      <c r="K65" s="274" t="s">
        <v>11</v>
      </c>
      <c r="L65" s="274" t="s">
        <v>9</v>
      </c>
      <c r="M65" s="274" t="s">
        <v>26</v>
      </c>
      <c r="N65" s="259"/>
      <c r="O65" s="277" t="s">
        <v>8</v>
      </c>
      <c r="P65" s="277" t="s">
        <v>9</v>
      </c>
      <c r="Q65" s="277" t="s">
        <v>12</v>
      </c>
      <c r="R65" s="264"/>
      <c r="S65" s="264"/>
      <c r="T65" s="265"/>
      <c r="Y65" s="435"/>
      <c r="Z65" s="435"/>
      <c r="AA65" s="435"/>
    </row>
    <row r="66" spans="2:27" s="257" customFormat="1" hidden="1" outlineLevel="1">
      <c r="B66" s="263"/>
      <c r="C66" s="317" t="s">
        <v>359</v>
      </c>
      <c r="D66" s="313" t="s">
        <v>383</v>
      </c>
      <c r="E66" s="264" t="s">
        <v>6</v>
      </c>
      <c r="F66" s="278" t="s">
        <v>24</v>
      </c>
      <c r="G66" s="218">
        <v>-3.9943000000000001E-3</v>
      </c>
      <c r="H66" s="264"/>
      <c r="I66" s="213"/>
      <c r="J66" s="192"/>
      <c r="K66" s="192"/>
      <c r="L66" s="206"/>
      <c r="M66" s="311"/>
      <c r="N66" s="259"/>
      <c r="O66" s="211" t="s">
        <v>33</v>
      </c>
      <c r="P66" s="187">
        <v>-1.2700000000000001E-3</v>
      </c>
      <c r="Q66" s="323" t="b">
        <v>1</v>
      </c>
      <c r="R66" s="264"/>
      <c r="S66" s="264"/>
      <c r="T66" s="265"/>
      <c r="Y66" s="435"/>
      <c r="Z66" s="435"/>
      <c r="AA66" s="435"/>
    </row>
    <row r="67" spans="2:27" s="257" customFormat="1" hidden="1" outlineLevel="1">
      <c r="B67" s="263"/>
      <c r="C67" s="317" t="s">
        <v>361</v>
      </c>
      <c r="D67" s="313" t="s">
        <v>19</v>
      </c>
      <c r="E67" s="264" t="s">
        <v>6</v>
      </c>
      <c r="F67" s="279" t="s">
        <v>285</v>
      </c>
      <c r="G67" s="298">
        <v>-3.5343000000000002E-3</v>
      </c>
      <c r="H67" s="264"/>
      <c r="I67" s="136"/>
      <c r="J67" s="197"/>
      <c r="K67" s="197"/>
      <c r="L67" s="185"/>
      <c r="M67" s="316"/>
      <c r="N67" s="259"/>
      <c r="O67" s="136" t="s">
        <v>34</v>
      </c>
      <c r="P67" s="137">
        <v>5.2999999999999998E-4</v>
      </c>
      <c r="Q67" s="322" t="b">
        <v>1</v>
      </c>
      <c r="R67" s="264"/>
      <c r="S67" s="264"/>
      <c r="T67" s="265"/>
      <c r="Y67" s="435"/>
      <c r="Z67" s="435"/>
      <c r="AA67" s="435"/>
    </row>
    <row r="68" spans="2:27" s="257" customFormat="1" hidden="1" outlineLevel="1">
      <c r="B68" s="263"/>
      <c r="C68" s="317" t="s">
        <v>4</v>
      </c>
      <c r="D68" s="174">
        <f ca="1">Settings.COB</f>
        <v>43243</v>
      </c>
      <c r="E68" s="264" t="s">
        <v>6</v>
      </c>
      <c r="F68" s="279" t="s">
        <v>23</v>
      </c>
      <c r="G68" s="298">
        <v>-3.1143E-3</v>
      </c>
      <c r="H68" s="264"/>
      <c r="I68" s="136"/>
      <c r="J68" s="171"/>
      <c r="K68" s="171"/>
      <c r="L68" s="185"/>
      <c r="M68" s="315"/>
      <c r="N68" s="259"/>
      <c r="O68" s="136" t="s">
        <v>35</v>
      </c>
      <c r="P68" s="137">
        <v>2.4199999999999998E-3</v>
      </c>
      <c r="Q68" s="322" t="b">
        <v>1</v>
      </c>
      <c r="R68" s="264"/>
      <c r="S68" s="264"/>
      <c r="T68" s="265"/>
      <c r="Y68" s="435"/>
      <c r="Z68" s="435"/>
      <c r="AA68" s="435"/>
    </row>
    <row r="69" spans="2:27" s="257" customFormat="1" hidden="1" outlineLevel="1">
      <c r="B69" s="263"/>
      <c r="C69" s="302"/>
      <c r="D69" s="310"/>
      <c r="E69" s="264" t="s">
        <v>6</v>
      </c>
      <c r="F69" s="279" t="s">
        <v>25</v>
      </c>
      <c r="G69" s="298">
        <v>-2.3186000000000001E-3</v>
      </c>
      <c r="H69" s="264"/>
      <c r="I69" s="136"/>
      <c r="J69" s="171"/>
      <c r="K69" s="171"/>
      <c r="L69" s="185"/>
      <c r="M69" s="315"/>
      <c r="N69" s="259"/>
      <c r="O69" s="136" t="s">
        <v>36</v>
      </c>
      <c r="P69" s="137">
        <v>4.13E-3</v>
      </c>
      <c r="Q69" s="322" t="b">
        <v>1</v>
      </c>
      <c r="R69" s="264"/>
      <c r="S69" s="264"/>
      <c r="T69" s="265"/>
      <c r="Y69" s="435"/>
      <c r="Z69" s="435"/>
      <c r="AA69" s="435"/>
    </row>
    <row r="70" spans="2:27" s="257" customFormat="1" hidden="1" outlineLevel="1">
      <c r="B70" s="263"/>
      <c r="C70" s="303"/>
      <c r="D70" s="309"/>
      <c r="E70" s="264" t="s">
        <v>6</v>
      </c>
      <c r="F70" s="280"/>
      <c r="G70" s="286"/>
      <c r="H70" s="264"/>
      <c r="I70" s="136"/>
      <c r="J70" s="171"/>
      <c r="K70" s="171"/>
      <c r="L70" s="185"/>
      <c r="M70" s="315"/>
      <c r="N70" s="259"/>
      <c r="O70" s="136" t="s">
        <v>37</v>
      </c>
      <c r="P70" s="137">
        <v>5.6699999999999997E-3</v>
      </c>
      <c r="Q70" s="322" t="b">
        <v>1</v>
      </c>
      <c r="R70" s="264"/>
      <c r="S70" s="264"/>
      <c r="T70" s="265"/>
      <c r="Y70" s="435"/>
      <c r="Z70" s="435"/>
      <c r="AA70" s="435"/>
    </row>
    <row r="71" spans="2:27" s="257" customFormat="1" hidden="1" outlineLevel="1">
      <c r="B71" s="263"/>
      <c r="C71" s="264"/>
      <c r="D71" s="264"/>
      <c r="E71" s="264" t="s">
        <v>6</v>
      </c>
      <c r="F71" s="264"/>
      <c r="G71" s="264"/>
      <c r="H71" s="264"/>
      <c r="I71" s="136"/>
      <c r="J71" s="171"/>
      <c r="K71" s="171"/>
      <c r="L71" s="185"/>
      <c r="M71" s="315"/>
      <c r="N71" s="259"/>
      <c r="O71" s="136" t="s">
        <v>38</v>
      </c>
      <c r="P71" s="137">
        <v>7.0599999999999994E-3</v>
      </c>
      <c r="Q71" s="322" t="b">
        <v>1</v>
      </c>
      <c r="R71" s="264"/>
      <c r="S71" s="264"/>
      <c r="T71" s="265"/>
      <c r="Y71" s="435"/>
      <c r="Z71" s="435"/>
      <c r="AA71" s="435"/>
    </row>
    <row r="72" spans="2:27" s="257" customFormat="1" hidden="1" outlineLevel="1">
      <c r="B72" s="263"/>
      <c r="C72" s="300" t="s">
        <v>366</v>
      </c>
      <c r="D72" s="267"/>
      <c r="E72" s="264" t="s">
        <v>6</v>
      </c>
      <c r="F72" s="268" t="s">
        <v>381</v>
      </c>
      <c r="G72" s="264"/>
      <c r="H72" s="264"/>
      <c r="I72" s="136"/>
      <c r="J72" s="171"/>
      <c r="K72" s="171"/>
      <c r="L72" s="185"/>
      <c r="M72" s="315"/>
      <c r="N72" s="259"/>
      <c r="O72" s="136" t="s">
        <v>39</v>
      </c>
      <c r="P72" s="137">
        <v>8.3000000000000001E-3</v>
      </c>
      <c r="Q72" s="322" t="b">
        <v>1</v>
      </c>
      <c r="R72" s="264"/>
      <c r="S72" s="264"/>
      <c r="T72" s="265"/>
      <c r="Y72" s="435"/>
      <c r="Z72" s="435"/>
      <c r="AA72" s="435"/>
    </row>
    <row r="73" spans="2:27" s="257" customFormat="1" hidden="1" outlineLevel="1">
      <c r="B73" s="263"/>
      <c r="C73" s="301" t="s">
        <v>367</v>
      </c>
      <c r="D73" s="306" t="s">
        <v>394</v>
      </c>
      <c r="E73" s="264" t="s">
        <v>6</v>
      </c>
      <c r="F73" s="267" t="s">
        <v>8</v>
      </c>
      <c r="G73" s="267" t="s">
        <v>9</v>
      </c>
      <c r="H73" s="264"/>
      <c r="I73" s="136"/>
      <c r="J73" s="171"/>
      <c r="K73" s="171"/>
      <c r="L73" s="185"/>
      <c r="M73" s="315"/>
      <c r="N73" s="259"/>
      <c r="O73" s="136" t="s">
        <v>40</v>
      </c>
      <c r="P73" s="137">
        <v>9.41E-3</v>
      </c>
      <c r="Q73" s="322" t="b">
        <v>1</v>
      </c>
      <c r="R73" s="264"/>
      <c r="S73" s="264"/>
      <c r="T73" s="265"/>
      <c r="Y73" s="435"/>
      <c r="Z73" s="435"/>
      <c r="AA73" s="435"/>
    </row>
    <row r="74" spans="2:27" s="257" customFormat="1" hidden="1" outlineLevel="1">
      <c r="B74" s="263"/>
      <c r="C74" s="303" t="s">
        <v>369</v>
      </c>
      <c r="D74" s="194" t="str">
        <f ca="1">_xll.meLWOCurveMarketDataCreate(D73,C64,C65:D70,F64,F66:G70,F72,F74:G86,I64,I66:M86,O64,O66:Q86)</f>
        <v>EUR_SWAP_6M_CURVE_MARKETDATA@28:4</v>
      </c>
      <c r="E74" s="264" t="s">
        <v>6</v>
      </c>
      <c r="F74" s="211" t="s">
        <v>311</v>
      </c>
      <c r="G74" s="184">
        <v>-2.6099999999999999E-3</v>
      </c>
      <c r="H74" s="264"/>
      <c r="I74" s="136"/>
      <c r="J74" s="171"/>
      <c r="K74" s="171"/>
      <c r="L74" s="185"/>
      <c r="M74" s="315"/>
      <c r="N74" s="259"/>
      <c r="O74" s="136" t="s">
        <v>41</v>
      </c>
      <c r="P74" s="137">
        <v>1.04E-2</v>
      </c>
      <c r="Q74" s="322" t="b">
        <v>1</v>
      </c>
      <c r="R74" s="264"/>
      <c r="S74" s="264"/>
      <c r="T74" s="265"/>
      <c r="Y74" s="435"/>
      <c r="Z74" s="435"/>
      <c r="AA74" s="435"/>
    </row>
    <row r="75" spans="2:27" s="257" customFormat="1" hidden="1" outlineLevel="1">
      <c r="B75" s="263"/>
      <c r="C75" s="264"/>
      <c r="D75" s="264"/>
      <c r="E75" s="264" t="s">
        <v>6</v>
      </c>
      <c r="F75" s="136" t="s">
        <v>45</v>
      </c>
      <c r="G75" s="180">
        <v>-2.5400000000000002E-3</v>
      </c>
      <c r="H75" s="264"/>
      <c r="I75" s="136"/>
      <c r="J75" s="171"/>
      <c r="K75" s="171"/>
      <c r="L75" s="185"/>
      <c r="M75" s="315"/>
      <c r="N75" s="259"/>
      <c r="O75" s="136" t="s">
        <v>42</v>
      </c>
      <c r="P75" s="137">
        <v>1.1270000000000001E-2</v>
      </c>
      <c r="Q75" s="322" t="b">
        <v>1</v>
      </c>
      <c r="R75" s="264"/>
      <c r="S75" s="264"/>
      <c r="T75" s="265"/>
      <c r="Y75" s="435"/>
      <c r="Z75" s="435"/>
      <c r="AA75" s="435"/>
    </row>
    <row r="76" spans="2:27" s="257" customFormat="1" hidden="1" outlineLevel="1">
      <c r="B76" s="263"/>
      <c r="C76" s="300" t="s">
        <v>370</v>
      </c>
      <c r="D76" s="267"/>
      <c r="E76" s="264" t="s">
        <v>6</v>
      </c>
      <c r="F76" s="136" t="s">
        <v>47</v>
      </c>
      <c r="G76" s="180">
        <v>-2.4599999999999999E-3</v>
      </c>
      <c r="H76" s="264"/>
      <c r="I76" s="136"/>
      <c r="J76" s="171"/>
      <c r="K76" s="171"/>
      <c r="L76" s="185"/>
      <c r="M76" s="315"/>
      <c r="N76" s="259"/>
      <c r="O76" s="136" t="s">
        <v>43</v>
      </c>
      <c r="P76" s="137">
        <v>1.204E-2</v>
      </c>
      <c r="Q76" s="322" t="b">
        <v>1</v>
      </c>
      <c r="R76" s="264"/>
      <c r="S76" s="264"/>
      <c r="T76" s="265"/>
      <c r="Y76" s="435"/>
      <c r="Z76" s="435"/>
      <c r="AA76" s="435"/>
    </row>
    <row r="77" spans="2:27" s="257" customFormat="1" hidden="1" outlineLevel="1">
      <c r="B77" s="263"/>
      <c r="C77" s="299" t="s">
        <v>367</v>
      </c>
      <c r="D77" s="307" t="s">
        <v>395</v>
      </c>
      <c r="E77" s="264" t="s">
        <v>6</v>
      </c>
      <c r="F77" s="136" t="s">
        <v>49</v>
      </c>
      <c r="G77" s="180">
        <v>-2.3799999999999997E-3</v>
      </c>
      <c r="H77" s="264"/>
      <c r="I77" s="136"/>
      <c r="J77" s="171"/>
      <c r="K77" s="171"/>
      <c r="L77" s="185"/>
      <c r="M77" s="315"/>
      <c r="N77" s="259"/>
      <c r="O77" s="136" t="s">
        <v>44</v>
      </c>
      <c r="P77" s="137">
        <v>1.3809999999999999E-2</v>
      </c>
      <c r="Q77" s="322" t="b">
        <v>1</v>
      </c>
      <c r="R77" s="264"/>
      <c r="S77" s="264"/>
      <c r="T77" s="265"/>
      <c r="Y77" s="435"/>
      <c r="Z77" s="435"/>
      <c r="AA77" s="435"/>
    </row>
    <row r="78" spans="2:27" s="257" customFormat="1" hidden="1" outlineLevel="1">
      <c r="B78" s="263"/>
      <c r="C78" s="275" t="s">
        <v>372</v>
      </c>
      <c r="D78" s="282" t="s">
        <v>396</v>
      </c>
      <c r="E78" s="264"/>
      <c r="F78" s="136" t="s">
        <v>52</v>
      </c>
      <c r="G78" s="180">
        <v>-2.2799999999999999E-3</v>
      </c>
      <c r="H78" s="264"/>
      <c r="I78" s="136"/>
      <c r="J78" s="171"/>
      <c r="K78" s="171"/>
      <c r="L78" s="185"/>
      <c r="M78" s="315"/>
      <c r="N78" s="259"/>
      <c r="O78" s="136" t="s">
        <v>46</v>
      </c>
      <c r="P78" s="137">
        <v>1.5349999999999999E-2</v>
      </c>
      <c r="Q78" s="322" t="b">
        <v>1</v>
      </c>
      <c r="R78" s="264"/>
      <c r="S78" s="264"/>
      <c r="T78" s="265"/>
      <c r="Y78" s="435"/>
      <c r="Z78" s="435"/>
      <c r="AA78" s="435"/>
    </row>
    <row r="79" spans="2:27" s="257" customFormat="1" hidden="1" outlineLevel="1">
      <c r="B79" s="263"/>
      <c r="C79" s="275" t="s">
        <v>374</v>
      </c>
      <c r="D79" s="282" t="s">
        <v>2</v>
      </c>
      <c r="E79" s="264" t="s">
        <v>6</v>
      </c>
      <c r="F79" s="136" t="s">
        <v>53</v>
      </c>
      <c r="G79" s="180">
        <v>-2.1800000000000001E-3</v>
      </c>
      <c r="H79" s="264"/>
      <c r="I79" s="136"/>
      <c r="J79" s="171"/>
      <c r="K79" s="171"/>
      <c r="L79" s="185"/>
      <c r="M79" s="315"/>
      <c r="N79" s="259"/>
      <c r="O79" s="136" t="s">
        <v>48</v>
      </c>
      <c r="P79" s="137">
        <v>1.5820000000000001E-2</v>
      </c>
      <c r="Q79" s="322" t="b">
        <v>1</v>
      </c>
      <c r="R79" s="264"/>
      <c r="S79" s="264"/>
      <c r="T79" s="265"/>
      <c r="Y79" s="435"/>
      <c r="Z79" s="435"/>
      <c r="AA79" s="435"/>
    </row>
    <row r="80" spans="2:27" s="257" customFormat="1" hidden="1" outlineLevel="1">
      <c r="B80" s="263"/>
      <c r="C80" s="276" t="s">
        <v>375</v>
      </c>
      <c r="D80" s="283"/>
      <c r="E80" s="264" t="s">
        <v>6</v>
      </c>
      <c r="F80" s="136" t="s">
        <v>54</v>
      </c>
      <c r="G80" s="180">
        <v>-2.0899999999999998E-3</v>
      </c>
      <c r="H80" s="264"/>
      <c r="I80" s="136"/>
      <c r="J80" s="171"/>
      <c r="K80" s="171"/>
      <c r="L80" s="185"/>
      <c r="M80" s="315"/>
      <c r="N80" s="259"/>
      <c r="O80" s="136" t="s">
        <v>50</v>
      </c>
      <c r="P80" s="137">
        <v>1.592E-2</v>
      </c>
      <c r="Q80" s="322" t="b">
        <v>1</v>
      </c>
      <c r="R80" s="264"/>
      <c r="S80" s="264"/>
      <c r="T80" s="265"/>
      <c r="Y80" s="435"/>
      <c r="Z80" s="435"/>
      <c r="AA80" s="435"/>
    </row>
    <row r="81" spans="1:27" s="257" customFormat="1" hidden="1" outlineLevel="1">
      <c r="B81" s="263"/>
      <c r="C81" s="264"/>
      <c r="D81" s="264"/>
      <c r="E81" s="264" t="s">
        <v>6</v>
      </c>
      <c r="F81" s="136" t="s">
        <v>55</v>
      </c>
      <c r="G81" s="180">
        <v>-1.9400000000000001E-3</v>
      </c>
      <c r="H81" s="264"/>
      <c r="I81" s="136"/>
      <c r="J81" s="171"/>
      <c r="K81" s="171"/>
      <c r="L81" s="185"/>
      <c r="M81" s="315"/>
      <c r="N81" s="259"/>
      <c r="O81" s="136" t="s">
        <v>59</v>
      </c>
      <c r="P81" s="137">
        <v>1.5810000000000001E-2</v>
      </c>
      <c r="Q81" s="322" t="b">
        <v>1</v>
      </c>
      <c r="R81" s="264"/>
      <c r="S81" s="264"/>
      <c r="T81" s="265"/>
      <c r="Y81" s="435"/>
      <c r="Z81" s="435"/>
      <c r="AA81" s="435"/>
    </row>
    <row r="82" spans="1:27" s="257" customFormat="1" hidden="1" outlineLevel="1">
      <c r="B82" s="263"/>
      <c r="C82" s="300" t="s">
        <v>376</v>
      </c>
      <c r="D82" s="264"/>
      <c r="E82" s="264"/>
      <c r="F82" s="136" t="s">
        <v>56</v>
      </c>
      <c r="G82" s="180">
        <v>-1.7599999999999998E-3</v>
      </c>
      <c r="H82" s="264"/>
      <c r="I82" s="136"/>
      <c r="J82" s="171"/>
      <c r="K82" s="171"/>
      <c r="L82" s="185"/>
      <c r="M82" s="315"/>
      <c r="N82" s="259"/>
      <c r="O82" s="136" t="s">
        <v>60</v>
      </c>
      <c r="P82" s="137">
        <v>1.5429999999999999E-2</v>
      </c>
      <c r="Q82" s="322" t="b">
        <v>1</v>
      </c>
      <c r="R82" s="264"/>
      <c r="S82" s="264"/>
      <c r="T82" s="265"/>
      <c r="Y82" s="435"/>
      <c r="Z82" s="435"/>
      <c r="AA82" s="435"/>
    </row>
    <row r="83" spans="1:27" s="257" customFormat="1" hidden="1" outlineLevel="1">
      <c r="B83" s="263"/>
      <c r="C83" s="305" t="s">
        <v>367</v>
      </c>
      <c r="D83" s="191" t="str">
        <f t="array" aca="1" ref="D83:D86" ca="1">IF(D58,_xll.meLWOCurveCalibrate(D77,D78,D74,D79,D80),"#LOAD DEPENDENT CURVE")</f>
        <v>EUR_SWAP_6M_CURVE@34:4</v>
      </c>
      <c r="E83" s="264"/>
      <c r="F83" s="136" t="s">
        <v>57</v>
      </c>
      <c r="G83" s="180">
        <v>-1.5499999999999999E-3</v>
      </c>
      <c r="H83" s="264"/>
      <c r="I83" s="136"/>
      <c r="J83" s="171"/>
      <c r="K83" s="171"/>
      <c r="L83" s="185"/>
      <c r="M83" s="315"/>
      <c r="N83" s="259"/>
      <c r="O83" s="136"/>
      <c r="P83" s="137"/>
      <c r="Q83" s="288"/>
      <c r="R83" s="264"/>
      <c r="S83" s="264"/>
      <c r="T83" s="265"/>
      <c r="Y83" s="435"/>
      <c r="Z83" s="435"/>
      <c r="AA83" s="435"/>
    </row>
    <row r="84" spans="1:27" s="257" customFormat="1" hidden="1" outlineLevel="1">
      <c r="B84" s="263"/>
      <c r="C84" s="281" t="s">
        <v>314</v>
      </c>
      <c r="D84" s="188" t="str">
        <f ca="1"/>
        <v>EURYC</v>
      </c>
      <c r="E84" s="264"/>
      <c r="F84" s="136" t="s">
        <v>58</v>
      </c>
      <c r="G84" s="180">
        <v>-1.2999999999999999E-3</v>
      </c>
      <c r="H84" s="264"/>
      <c r="I84" s="136"/>
      <c r="J84" s="171"/>
      <c r="K84" s="171"/>
      <c r="L84" s="185"/>
      <c r="M84" s="315"/>
      <c r="N84" s="259"/>
      <c r="O84" s="136"/>
      <c r="P84" s="137"/>
      <c r="Q84" s="288"/>
      <c r="R84" s="264"/>
      <c r="S84" s="264"/>
      <c r="T84" s="265"/>
      <c r="Y84" s="435"/>
      <c r="Z84" s="435"/>
      <c r="AA84" s="435"/>
    </row>
    <row r="85" spans="1:27" s="257" customFormat="1" hidden="1" outlineLevel="1">
      <c r="B85" s="263"/>
      <c r="C85" s="281" t="s">
        <v>377</v>
      </c>
      <c r="D85" s="188" t="str">
        <f ca="1"/>
        <v>EUR6ML</v>
      </c>
      <c r="E85" s="264"/>
      <c r="F85" s="136"/>
      <c r="G85" s="180"/>
      <c r="H85" s="264"/>
      <c r="I85" s="136"/>
      <c r="J85" s="171"/>
      <c r="K85" s="171"/>
      <c r="L85" s="185"/>
      <c r="M85" s="315"/>
      <c r="N85" s="259"/>
      <c r="O85" s="136"/>
      <c r="P85" s="137"/>
      <c r="Q85" s="288"/>
      <c r="R85" s="264"/>
      <c r="S85" s="264"/>
      <c r="T85" s="265"/>
      <c r="Y85" s="435"/>
      <c r="Z85" s="435"/>
      <c r="AA85" s="435"/>
    </row>
    <row r="86" spans="1:27" s="257" customFormat="1" hidden="1" outlineLevel="1">
      <c r="B86" s="263"/>
      <c r="C86" s="304" t="s">
        <v>378</v>
      </c>
      <c r="D86" s="214" t="str">
        <f ca="1"/>
        <v>0.01200 sec</v>
      </c>
      <c r="E86" s="264"/>
      <c r="F86" s="203"/>
      <c r="G86" s="201"/>
      <c r="H86" s="264"/>
      <c r="I86" s="203"/>
      <c r="J86" s="183"/>
      <c r="K86" s="183"/>
      <c r="L86" s="193"/>
      <c r="M86" s="312"/>
      <c r="N86" s="259"/>
      <c r="O86" s="203"/>
      <c r="P86" s="215"/>
      <c r="Q86" s="320"/>
      <c r="R86" s="264"/>
      <c r="S86" s="264"/>
      <c r="T86" s="265"/>
      <c r="Y86" s="435"/>
      <c r="Z86" s="435"/>
      <c r="AA86" s="435"/>
    </row>
    <row r="87" spans="1:27" s="257" customFormat="1" hidden="1" outlineLevel="1">
      <c r="B87" s="263"/>
      <c r="C87" s="308" t="s">
        <v>379</v>
      </c>
      <c r="D87" s="290" t="b">
        <f ca="1">LEFT(D83,3)=LEFT(D73,3)</f>
        <v>1</v>
      </c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5"/>
      <c r="Y87" s="435"/>
      <c r="Z87" s="435"/>
      <c r="AA87" s="435"/>
    </row>
    <row r="88" spans="1:27" s="257" customFormat="1" hidden="1" outlineLevel="1">
      <c r="B88" s="269"/>
      <c r="C88" s="182"/>
      <c r="D88" s="273"/>
      <c r="E88" s="270"/>
      <c r="F88" s="270"/>
      <c r="G88" s="270"/>
      <c r="H88" s="270"/>
      <c r="I88" s="270"/>
      <c r="J88" s="270"/>
      <c r="K88" s="270"/>
      <c r="L88" s="270"/>
      <c r="M88" s="270"/>
      <c r="N88" s="270"/>
      <c r="O88" s="270"/>
      <c r="P88" s="270"/>
      <c r="Q88" s="270"/>
      <c r="R88" s="270"/>
      <c r="S88" s="270"/>
      <c r="T88" s="271"/>
      <c r="Y88" s="435"/>
      <c r="Z88" s="435"/>
      <c r="AA88" s="435"/>
    </row>
    <row r="89" spans="1:27" s="257" customFormat="1" collapsed="1">
      <c r="A89" s="272" t="s">
        <v>22</v>
      </c>
      <c r="Y89" s="435"/>
      <c r="Z89" s="435"/>
      <c r="AA89" s="43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E300"/>
  <sheetViews>
    <sheetView showGridLines="0" workbookViewId="0"/>
  </sheetViews>
  <sheetFormatPr defaultRowHeight="15"/>
  <cols>
    <col min="1" max="1" width="9.140625" style="110"/>
    <col min="2" max="2" width="16.7109375" style="110" customWidth="1"/>
    <col min="3" max="3" width="12.7109375" style="110" customWidth="1"/>
    <col min="4" max="4" width="12.7109375" style="142" customWidth="1"/>
    <col min="5" max="5" width="12.7109375" style="110" customWidth="1"/>
    <col min="6" max="16384" width="9.140625" style="110"/>
  </cols>
  <sheetData>
    <row r="2" spans="2:5" ht="20.25">
      <c r="B2" s="94" t="s">
        <v>313</v>
      </c>
    </row>
    <row r="4" spans="2:5" s="138" customFormat="1">
      <c r="D4" s="142"/>
    </row>
    <row r="5" spans="2:5" s="138" customFormat="1">
      <c r="B5" s="139" t="s">
        <v>314</v>
      </c>
      <c r="C5" s="132" t="s">
        <v>2</v>
      </c>
      <c r="D5" s="135"/>
    </row>
    <row r="6" spans="2:5" s="138" customFormat="1">
      <c r="D6" s="142"/>
    </row>
    <row r="7" spans="2:5" s="138" customFormat="1">
      <c r="D7" s="142"/>
    </row>
    <row r="8" spans="2:5" s="138" customFormat="1" ht="18.75">
      <c r="B8" s="133" t="s">
        <v>232</v>
      </c>
      <c r="D8" s="142"/>
    </row>
    <row r="9" spans="2:5">
      <c r="B9" s="141" t="s">
        <v>312</v>
      </c>
      <c r="C9" s="140" t="s">
        <v>62</v>
      </c>
      <c r="D9" s="143" t="s">
        <v>21</v>
      </c>
      <c r="E9" s="140" t="s">
        <v>22</v>
      </c>
    </row>
    <row r="10" spans="2:5">
      <c r="B10" s="145">
        <f ca="1">Settings.COB</f>
        <v>43243</v>
      </c>
      <c r="C10" s="130">
        <f ca="1">_xll.meCurveForwardRates($B10,$C$5,C$9)</f>
        <v>0</v>
      </c>
      <c r="D10" s="130">
        <f ca="1">_xll.meCurveForwardRates($B10,$C$5,D$9)</f>
        <v>3.8024359691067701E-16</v>
      </c>
      <c r="E10" s="130">
        <f ca="1">_xll.meCurveForwardRates($B10,$C$5,E$9)</f>
        <v>0</v>
      </c>
    </row>
    <row r="11" spans="2:5">
      <c r="B11" s="145">
        <f t="array" aca="1" ref="B11" ca="1">_xll.meDateFromTenor(B10,"1M","FOLLOWING","TGT")</f>
        <v>43276</v>
      </c>
      <c r="C11" s="130">
        <f ca="1">_xll.meCurveForwardRates($B11,$C$5,C$9)</f>
        <v>0</v>
      </c>
      <c r="D11" s="130">
        <f ca="1">_xll.meCurveForwardRates($B11,$C$5,D$9)</f>
        <v>-5.9071699055526556E-15</v>
      </c>
      <c r="E11" s="130">
        <f ca="1">_xll.meCurveForwardRates($B11,$C$5,E$9)</f>
        <v>0</v>
      </c>
    </row>
    <row r="12" spans="2:5">
      <c r="B12" s="145">
        <f ca="1">_xll.meDateFromTenor(B11,"1M","FOLLOWING","TGT")</f>
        <v>43306</v>
      </c>
      <c r="C12" s="130">
        <f ca="1">_xll.meCurveForwardRates($B12,$C$5,C$9)</f>
        <v>-3.610000000011636E-3</v>
      </c>
      <c r="D12" s="130">
        <f ca="1">_xll.meCurveForwardRates($B12,$C$5,D$9)</f>
        <v>-1.1699797662356301E-14</v>
      </c>
      <c r="E12" s="130">
        <f ca="1">_xll.meCurveForwardRates($B12,$C$5,E$9)</f>
        <v>0</v>
      </c>
    </row>
    <row r="13" spans="2:5">
      <c r="B13" s="145">
        <f ca="1">_xll.meDateFromTenor(B12,"1M","FOLLOWING","TGT")</f>
        <v>43339</v>
      </c>
      <c r="C13" s="130">
        <f ca="1">_xll.meCurveForwardRates($B13,$C$5,C$9)</f>
        <v>-3.5999999999836289E-3</v>
      </c>
      <c r="D13" s="130">
        <f ca="1">_xll.meCurveForwardRates($B13,$C$5,D$9)</f>
        <v>-1.8246274056883008E-14</v>
      </c>
      <c r="E13" s="130">
        <f ca="1">_xll.meCurveForwardRates($B13,$C$5,E$9)</f>
        <v>0</v>
      </c>
    </row>
    <row r="14" spans="2:5">
      <c r="B14" s="145">
        <f ca="1">_xll.meDateFromTenor(B13,"1M","FOLLOWING","TGT")</f>
        <v>43370</v>
      </c>
      <c r="C14" s="130">
        <f ca="1">_xll.meCurveForwardRates($B14,$C$5,C$9)</f>
        <v>-3.5999999999836289E-3</v>
      </c>
      <c r="D14" s="130">
        <f ca="1">_xll.meCurveForwardRates($B14,$C$5,D$9)</f>
        <v>-2.4585989569486458E-14</v>
      </c>
      <c r="E14" s="130">
        <f ca="1">_xll.meCurveForwardRates($B14,$C$5,E$9)</f>
        <v>0</v>
      </c>
    </row>
    <row r="15" spans="2:5">
      <c r="B15" s="145"/>
      <c r="C15" s="130"/>
      <c r="D15" s="130"/>
      <c r="E15" s="130"/>
    </row>
    <row r="16" spans="2:5">
      <c r="B16" s="145"/>
      <c r="C16" s="130"/>
      <c r="D16" s="130"/>
      <c r="E16" s="130"/>
    </row>
    <row r="17" spans="2:5" ht="18.75">
      <c r="B17" s="133" t="s">
        <v>397</v>
      </c>
      <c r="C17" s="130"/>
      <c r="D17" s="130"/>
      <c r="E17" s="130"/>
    </row>
    <row r="18" spans="2:5">
      <c r="B18" s="196" t="s">
        <v>398</v>
      </c>
      <c r="C18" s="389" t="s">
        <v>441</v>
      </c>
    </row>
    <row r="19" spans="2:5">
      <c r="B19" s="212" t="s">
        <v>399</v>
      </c>
      <c r="C19" s="390" t="s">
        <v>46</v>
      </c>
    </row>
    <row r="21" spans="2:5">
      <c r="B21" s="145" t="str">
        <f t="array" aca="1" ref="B21:E300" ca="1">_xll.meLWOCurveForwardRatesTable(C5,C9:E9,C18,C19)</f>
        <v>Fixing Dates</v>
      </c>
      <c r="C21" s="130" t="str">
        <f ca="1"/>
        <v>EUROIS</v>
      </c>
      <c r="D21" s="130" t="str">
        <f ca="1"/>
        <v>EUR3ML</v>
      </c>
      <c r="E21" s="130" t="str">
        <f ca="1"/>
        <v>EUR6ML</v>
      </c>
    </row>
    <row r="22" spans="2:5">
      <c r="B22" s="145">
        <f ca="1"/>
        <v>43243</v>
      </c>
      <c r="C22" s="130">
        <f ca="1"/>
        <v>-3.6400000000558208E-3</v>
      </c>
      <c r="D22" s="130">
        <f ca="1"/>
        <v>1.4696548118389257E-5</v>
      </c>
      <c r="E22" s="130">
        <f ca="1"/>
        <v>1.6645161290322516E-4</v>
      </c>
    </row>
    <row r="23" spans="2:5">
      <c r="B23" s="145">
        <f ca="1"/>
        <v>43276</v>
      </c>
      <c r="C23" s="130">
        <f ca="1"/>
        <v>-3.6099999999716862E-3</v>
      </c>
      <c r="D23" s="130">
        <f ca="1"/>
        <v>-2.2789235699381073E-4</v>
      </c>
      <c r="E23" s="130">
        <f ca="1"/>
        <v>-2.5800000000000003E-3</v>
      </c>
    </row>
    <row r="24" spans="2:5">
      <c r="B24" s="145">
        <f ca="1"/>
        <v>43304</v>
      </c>
      <c r="C24" s="130">
        <f ca="1"/>
        <v>-3.6099999999317364E-3</v>
      </c>
      <c r="D24" s="130">
        <f ca="1"/>
        <v>-4.3421103549494096E-4</v>
      </c>
      <c r="E24" s="130">
        <f ca="1"/>
        <v>-2.5053333333333334E-3</v>
      </c>
    </row>
    <row r="25" spans="2:5">
      <c r="B25" s="145">
        <f ca="1"/>
        <v>43335</v>
      </c>
      <c r="C25" s="130">
        <f ca="1"/>
        <v>-3.5999999999435893E-3</v>
      </c>
      <c r="D25" s="130">
        <f ca="1"/>
        <v>-6.6369907510035802E-4</v>
      </c>
      <c r="E25" s="130">
        <f ca="1"/>
        <v>-2.4384848484848482E-3</v>
      </c>
    </row>
    <row r="26" spans="2:5">
      <c r="B26" s="145">
        <f ca="1"/>
        <v>43367</v>
      </c>
      <c r="C26" s="130">
        <f ca="1"/>
        <v>-3.5899999999955538E-3</v>
      </c>
      <c r="D26" s="130">
        <f ca="1"/>
        <v>-9.0076901680166406E-4</v>
      </c>
      <c r="E26" s="130">
        <f ca="1"/>
        <v>-2.3431034482758622E-3</v>
      </c>
    </row>
    <row r="27" spans="2:5">
      <c r="B27" s="145">
        <f ca="1"/>
        <v>43396</v>
      </c>
      <c r="C27" s="130">
        <f ca="1"/>
        <v>-3.5899999999555858E-3</v>
      </c>
      <c r="D27" s="130">
        <f ca="1"/>
        <v>-1.1073301420218753E-3</v>
      </c>
      <c r="E27" s="130">
        <f ca="1"/>
        <v>-2.2653333333333332E-3</v>
      </c>
    </row>
    <row r="28" spans="2:5">
      <c r="B28" s="145">
        <f ca="1"/>
        <v>43427</v>
      </c>
      <c r="C28" s="130">
        <f ca="1"/>
        <v>-3.5799999999941083E-3</v>
      </c>
      <c r="D28" s="130">
        <f ca="1"/>
        <v>-1.307619220268519E-3</v>
      </c>
      <c r="E28" s="130">
        <f ca="1"/>
        <v>-2.1784375000000003E-3</v>
      </c>
    </row>
    <row r="29" spans="2:5">
      <c r="B29" s="145">
        <f ca="1"/>
        <v>43458</v>
      </c>
      <c r="C29" s="130">
        <f ca="1"/>
        <v>-3.579999999994156E-3</v>
      </c>
      <c r="D29" s="130">
        <f ca="1"/>
        <v>-1.4765926120504937E-3</v>
      </c>
      <c r="E29" s="130">
        <f ca="1"/>
        <v>-2.0887096774193548E-3</v>
      </c>
    </row>
    <row r="30" spans="2:5">
      <c r="B30" s="145">
        <f ca="1"/>
        <v>43488</v>
      </c>
      <c r="C30" s="130">
        <f ca="1"/>
        <v>-3.5800000000474467E-3</v>
      </c>
      <c r="D30" s="130">
        <f ca="1"/>
        <v>-1.6103706522724191E-3</v>
      </c>
      <c r="E30" s="130">
        <f ca="1"/>
        <v>-1.9589655172413791E-3</v>
      </c>
    </row>
    <row r="31" spans="2:5">
      <c r="B31" s="145">
        <f ca="1"/>
        <v>43521</v>
      </c>
      <c r="C31" s="130">
        <f ca="1"/>
        <v>-3.5961946179341579E-3</v>
      </c>
      <c r="D31" s="130">
        <f ca="1"/>
        <v>-1.7276849211680233E-3</v>
      </c>
      <c r="E31" s="130">
        <f ca="1"/>
        <v>-1.81E-3</v>
      </c>
    </row>
    <row r="32" spans="2:5">
      <c r="B32" s="145">
        <f ca="1"/>
        <v>43549</v>
      </c>
      <c r="C32" s="130">
        <f ca="1"/>
        <v>-3.5821099567767815E-3</v>
      </c>
      <c r="D32" s="130">
        <f ca="1"/>
        <v>-1.8052696882364663E-3</v>
      </c>
      <c r="E32" s="130">
        <f ca="1"/>
        <v>-1.64E-3</v>
      </c>
    </row>
    <row r="33" spans="2:5">
      <c r="B33" s="145">
        <f ca="1"/>
        <v>43578</v>
      </c>
      <c r="C33" s="130">
        <f ca="1"/>
        <v>-3.5128483001267822E-3</v>
      </c>
      <c r="D33" s="130">
        <f ca="1"/>
        <v>-1.8642242038318954E-3</v>
      </c>
      <c r="E33" s="130">
        <f ca="1"/>
        <v>-1.4435483870967741E-3</v>
      </c>
    </row>
    <row r="34" spans="2:5">
      <c r="B34" s="145">
        <f ca="1"/>
        <v>43608</v>
      </c>
      <c r="C34" s="130">
        <f ca="1"/>
        <v>-3.3827199042280164E-3</v>
      </c>
      <c r="D34" s="130">
        <f ca="1"/>
        <v>-1.9013267969270056E-3</v>
      </c>
      <c r="E34" s="130">
        <f ca="1"/>
        <v>-1.5593383231238911E-3</v>
      </c>
    </row>
    <row r="35" spans="2:5">
      <c r="B35" s="145">
        <f ca="1"/>
        <v>43640</v>
      </c>
      <c r="C35" s="130">
        <f ca="1"/>
        <v>-3.1968338973609291E-3</v>
      </c>
      <c r="D35" s="130">
        <f ca="1"/>
        <v>-1.9131212151717457E-3</v>
      </c>
      <c r="E35" s="130">
        <f ca="1"/>
        <v>-1.6585441541544885E-3</v>
      </c>
    </row>
    <row r="36" spans="2:5">
      <c r="B36" s="145">
        <f ca="1"/>
        <v>43669</v>
      </c>
      <c r="C36" s="130">
        <f ca="1"/>
        <v>-3.0098297562686335E-3</v>
      </c>
      <c r="D36" s="130">
        <f ca="1"/>
        <v>-1.8987416105957608E-3</v>
      </c>
      <c r="E36" s="130">
        <f ca="1"/>
        <v>-1.7421562578719297E-3</v>
      </c>
    </row>
    <row r="37" spans="2:5">
      <c r="B37" s="145">
        <f ca="1"/>
        <v>43700</v>
      </c>
      <c r="C37" s="130">
        <f ca="1"/>
        <v>-2.7832790708037891E-3</v>
      </c>
      <c r="D37" s="130">
        <f ca="1"/>
        <v>-1.8569248279231934E-3</v>
      </c>
      <c r="E37" s="130">
        <f ca="1"/>
        <v>-1.8315347135698839E-3</v>
      </c>
    </row>
    <row r="38" spans="2:5">
      <c r="B38" s="145">
        <f ca="1"/>
        <v>43731</v>
      </c>
      <c r="C38" s="130">
        <f ca="1"/>
        <v>-2.5594681385499121E-3</v>
      </c>
      <c r="D38" s="130">
        <f ca="1"/>
        <v>-1.7878604127110267E-3</v>
      </c>
      <c r="E38" s="130">
        <f ca="1"/>
        <v>-1.920913169267838E-3</v>
      </c>
    </row>
    <row r="39" spans="2:5">
      <c r="B39" s="145">
        <f ca="1"/>
        <v>43761</v>
      </c>
      <c r="C39" s="130">
        <f ca="1"/>
        <v>-2.3341576061186669E-3</v>
      </c>
      <c r="D39" s="130">
        <f ca="1"/>
        <v>-1.6960007334584526E-3</v>
      </c>
      <c r="E39" s="130">
        <f ca="1"/>
        <v>-2.0074084489755356E-3</v>
      </c>
    </row>
    <row r="40" spans="2:5">
      <c r="B40" s="145">
        <f ca="1"/>
        <v>43794</v>
      </c>
      <c r="C40" s="130">
        <f ca="1"/>
        <v>-2.0846261136096629E-3</v>
      </c>
      <c r="D40" s="130">
        <f ca="1"/>
        <v>-1.5679279739247072E-3</v>
      </c>
      <c r="E40" s="130">
        <f ca="1"/>
        <v>-1.790218072099499E-3</v>
      </c>
    </row>
    <row r="41" spans="2:5">
      <c r="B41" s="145">
        <f ca="1"/>
        <v>43822</v>
      </c>
      <c r="C41" s="130">
        <f ca="1"/>
        <v>-1.8649607634602173E-3</v>
      </c>
      <c r="D41" s="130">
        <f ca="1"/>
        <v>-1.4377429689485458E-3</v>
      </c>
      <c r="E41" s="130">
        <f ca="1"/>
        <v>-1.4431124802322883E-3</v>
      </c>
    </row>
    <row r="42" spans="2:5">
      <c r="B42" s="145">
        <f ca="1"/>
        <v>43853</v>
      </c>
      <c r="C42" s="130">
        <f ca="1"/>
        <v>-1.6016774000293722E-3</v>
      </c>
      <c r="D42" s="130">
        <f ca="1"/>
        <v>-1.2695030883282075E-3</v>
      </c>
      <c r="E42" s="130">
        <f ca="1"/>
        <v>-8.8675893531128857E-4</v>
      </c>
    </row>
    <row r="43" spans="2:5">
      <c r="B43" s="145">
        <f ca="1"/>
        <v>43885</v>
      </c>
      <c r="C43" s="130">
        <f ca="1"/>
        <v>-1.3175599359538429E-3</v>
      </c>
      <c r="D43" s="130">
        <f ca="1"/>
        <v>-1.066878621462817E-3</v>
      </c>
      <c r="E43" s="130">
        <f ca="1"/>
        <v>-1.7774954117247673E-4</v>
      </c>
    </row>
    <row r="44" spans="2:5">
      <c r="B44" s="145">
        <f ca="1"/>
        <v>43913</v>
      </c>
      <c r="C44" s="130">
        <f ca="1"/>
        <v>-1.0535207934037098E-3</v>
      </c>
      <c r="D44" s="130">
        <f ca="1"/>
        <v>-8.6398838801794004E-4</v>
      </c>
      <c r="E44" s="130">
        <f ca="1"/>
        <v>5.0940520746441933E-4</v>
      </c>
    </row>
    <row r="45" spans="2:5">
      <c r="B45" s="145">
        <f ca="1"/>
        <v>43944</v>
      </c>
      <c r="C45" s="130">
        <f ca="1"/>
        <v>-7.4355224289668603E-4</v>
      </c>
      <c r="D45" s="130">
        <f ca="1"/>
        <v>-6.1280330240306568E-4</v>
      </c>
      <c r="E45" s="130">
        <f ca="1"/>
        <v>1.2930436116816331E-3</v>
      </c>
    </row>
    <row r="46" spans="2:5">
      <c r="B46" s="145">
        <f ca="1"/>
        <v>43976</v>
      </c>
      <c r="C46" s="130">
        <f ca="1"/>
        <v>-4.0412395110323159E-4</v>
      </c>
      <c r="D46" s="130">
        <f ca="1"/>
        <v>-3.2663698282794316E-4</v>
      </c>
      <c r="E46" s="130">
        <f ca="1"/>
        <v>2.0722291795965725E-3</v>
      </c>
    </row>
    <row r="47" spans="2:5">
      <c r="B47" s="145">
        <f ca="1"/>
        <v>44005</v>
      </c>
      <c r="C47" s="130">
        <f ca="1"/>
        <v>-8.5614594054206648E-5</v>
      </c>
      <c r="D47" s="130">
        <f ca="1"/>
        <v>-4.5218791346850082E-5</v>
      </c>
      <c r="E47" s="130">
        <f ca="1"/>
        <v>2.7118182715202489E-3</v>
      </c>
    </row>
    <row r="48" spans="2:5">
      <c r="B48" s="145">
        <f ca="1"/>
        <v>44035</v>
      </c>
      <c r="C48" s="130">
        <f ca="1"/>
        <v>2.4839976020096886E-4</v>
      </c>
      <c r="D48" s="130">
        <f ca="1"/>
        <v>2.6922212662533078E-4</v>
      </c>
      <c r="E48" s="130">
        <f ca="1"/>
        <v>3.3031891875042975E-3</v>
      </c>
    </row>
    <row r="49" spans="2:5">
      <c r="B49" s="145">
        <f ca="1"/>
        <v>44067</v>
      </c>
      <c r="C49" s="130">
        <f ca="1"/>
        <v>6.0978164741598779E-4</v>
      </c>
      <c r="D49" s="130">
        <f ca="1"/>
        <v>6.3298187653616344E-4</v>
      </c>
      <c r="E49" s="130">
        <f ca="1"/>
        <v>3.8623748142398804E-3</v>
      </c>
    </row>
    <row r="50" spans="2:5">
      <c r="B50" s="145">
        <f ca="1"/>
        <v>44097</v>
      </c>
      <c r="C50" s="130">
        <f ca="1"/>
        <v>9.5091957811988318E-4</v>
      </c>
      <c r="D50" s="130">
        <f ca="1"/>
        <v>1.0018776259833316E-3</v>
      </c>
      <c r="E50" s="130">
        <f ca="1"/>
        <v>4.3262624875154984E-3</v>
      </c>
    </row>
    <row r="51" spans="2:5">
      <c r="B51" s="145">
        <f ca="1"/>
        <v>44127</v>
      </c>
      <c r="C51" s="130">
        <f ca="1"/>
        <v>1.3029923976049008E-3</v>
      </c>
      <c r="D51" s="130">
        <f ca="1"/>
        <v>1.3953342639424996E-3</v>
      </c>
      <c r="E51" s="130">
        <f ca="1"/>
        <v>4.7383146969280166E-3</v>
      </c>
    </row>
    <row r="52" spans="2:5">
      <c r="B52" s="145">
        <f ca="1"/>
        <v>44158</v>
      </c>
      <c r="C52" s="130">
        <f ca="1"/>
        <v>1.6433010228578185E-3</v>
      </c>
      <c r="D52" s="130">
        <f ca="1"/>
        <v>1.824070979950201E-3</v>
      </c>
      <c r="E52" s="130">
        <f ca="1"/>
        <v>5.1164695917762818E-3</v>
      </c>
    </row>
    <row r="53" spans="2:5">
      <c r="B53" s="145">
        <f ca="1"/>
        <v>44188</v>
      </c>
      <c r="C53" s="130">
        <f ca="1"/>
        <v>1.9811371591238539E-3</v>
      </c>
      <c r="D53" s="130">
        <f ca="1"/>
        <v>2.258186835479156E-3</v>
      </c>
      <c r="E53" s="130">
        <f ca="1"/>
        <v>5.4429136502509726E-3</v>
      </c>
    </row>
    <row r="54" spans="2:5">
      <c r="B54" s="145">
        <f ca="1"/>
        <v>44221</v>
      </c>
      <c r="C54" s="130">
        <f ca="1"/>
        <v>2.3541646453839687E-3</v>
      </c>
      <c r="D54" s="130">
        <f ca="1"/>
        <v>2.7635795098696573E-3</v>
      </c>
      <c r="E54" s="130">
        <f ca="1"/>
        <v>5.7653539728135814E-3</v>
      </c>
    </row>
    <row r="55" spans="2:5">
      <c r="B55" s="145">
        <f ca="1"/>
        <v>44250</v>
      </c>
      <c r="C55" s="130">
        <f ca="1"/>
        <v>2.6723772510095596E-3</v>
      </c>
      <c r="D55" s="130">
        <f ca="1"/>
        <v>3.2374828971000343E-3</v>
      </c>
      <c r="E55" s="130">
        <f ca="1"/>
        <v>6.0229479005323716E-3</v>
      </c>
    </row>
    <row r="56" spans="2:5">
      <c r="B56" s="145">
        <f ca="1"/>
        <v>44278</v>
      </c>
      <c r="C56" s="130">
        <f ca="1"/>
        <v>2.9732475764632331E-3</v>
      </c>
      <c r="D56" s="130">
        <f ca="1"/>
        <v>3.7231546410551822E-3</v>
      </c>
      <c r="E56" s="130">
        <f ca="1"/>
        <v>6.2542258435035851E-3</v>
      </c>
    </row>
    <row r="57" spans="2:5">
      <c r="B57" s="145">
        <f ca="1"/>
        <v>44309</v>
      </c>
      <c r="C57" s="130">
        <f ca="1"/>
        <v>3.3065462010828501E-3</v>
      </c>
      <c r="D57" s="130">
        <f ca="1"/>
        <v>4.2740158812635699E-3</v>
      </c>
      <c r="E57" s="130">
        <f ca="1"/>
        <v>6.4965924089627957E-3</v>
      </c>
    </row>
    <row r="58" spans="2:5">
      <c r="B58" s="145">
        <f ca="1"/>
        <v>44340</v>
      </c>
      <c r="C58" s="130">
        <f ca="1"/>
        <v>3.6087199015444457E-3</v>
      </c>
      <c r="D58" s="130">
        <f ca="1"/>
        <v>4.8112782594728282E-3</v>
      </c>
      <c r="E58" s="130">
        <f ca="1"/>
        <v>6.7313289005137243E-3</v>
      </c>
    </row>
    <row r="59" spans="2:5">
      <c r="B59" s="145">
        <f ca="1"/>
        <v>44370</v>
      </c>
      <c r="C59" s="130">
        <f ca="1"/>
        <v>3.9033718791614685E-3</v>
      </c>
      <c r="D59" s="130">
        <f ca="1"/>
        <v>5.2959924717156728E-3</v>
      </c>
      <c r="E59" s="130">
        <f ca="1"/>
        <v>6.9570203466829293E-3</v>
      </c>
    </row>
    <row r="60" spans="2:5">
      <c r="B60" s="145">
        <f ca="1"/>
        <v>44400</v>
      </c>
      <c r="C60" s="130">
        <f ca="1"/>
        <v>4.2026148677632028E-3</v>
      </c>
      <c r="D60" s="130">
        <f ca="1"/>
        <v>5.7441387331952417E-3</v>
      </c>
      <c r="E60" s="130">
        <f ca="1"/>
        <v>7.1833943094145687E-3</v>
      </c>
    </row>
    <row r="61" spans="2:5">
      <c r="B61" s="145">
        <f ca="1"/>
        <v>44431</v>
      </c>
      <c r="C61" s="130">
        <f ca="1"/>
        <v>4.4870195637436595E-3</v>
      </c>
      <c r="D61" s="130">
        <f ca="1"/>
        <v>6.1727201832516626E-3</v>
      </c>
      <c r="E61" s="130">
        <f ca="1"/>
        <v>7.4192157899798349E-3</v>
      </c>
    </row>
    <row r="62" spans="2:5">
      <c r="B62" s="145">
        <f ca="1"/>
        <v>44462</v>
      </c>
      <c r="C62" s="130">
        <f ca="1"/>
        <v>4.7747843549395159E-3</v>
      </c>
      <c r="D62" s="130">
        <f ca="1"/>
        <v>6.5693695261583506E-3</v>
      </c>
      <c r="E62" s="130">
        <f ca="1"/>
        <v>7.6581874814601724E-3</v>
      </c>
    </row>
    <row r="63" spans="2:5">
      <c r="B63" s="145">
        <f ca="1"/>
        <v>44494</v>
      </c>
      <c r="C63" s="130">
        <f ca="1"/>
        <v>5.0641180661692613E-3</v>
      </c>
      <c r="D63" s="130">
        <f ca="1"/>
        <v>6.9441196181469845E-3</v>
      </c>
      <c r="E63" s="130">
        <f ca="1"/>
        <v>7.909476826202546E-3</v>
      </c>
    </row>
    <row r="64" spans="2:5">
      <c r="B64" s="145">
        <f ca="1"/>
        <v>44523</v>
      </c>
      <c r="C64" s="130">
        <f ca="1"/>
        <v>5.3195626625246652E-3</v>
      </c>
      <c r="D64" s="130">
        <f ca="1"/>
        <v>7.2510883064960353E-3</v>
      </c>
      <c r="E64" s="130">
        <f ca="1"/>
        <v>8.142372415724972E-3</v>
      </c>
    </row>
    <row r="65" spans="2:5">
      <c r="B65" s="145">
        <f ca="1"/>
        <v>44553</v>
      </c>
      <c r="C65" s="130">
        <f ca="1"/>
        <v>5.576143394305808E-3</v>
      </c>
      <c r="D65" s="130">
        <f ca="1"/>
        <v>7.5345015158700132E-3</v>
      </c>
      <c r="E65" s="130">
        <f ca="1"/>
        <v>8.3891317725960143E-3</v>
      </c>
    </row>
    <row r="66" spans="2:5">
      <c r="B66" s="145">
        <f ca="1"/>
        <v>44585</v>
      </c>
      <c r="C66" s="130">
        <f ca="1"/>
        <v>5.8400316815277117E-3</v>
      </c>
      <c r="D66" s="130">
        <f ca="1"/>
        <v>7.8008099295202209E-3</v>
      </c>
      <c r="E66" s="130">
        <f ca="1"/>
        <v>8.6571724813849886E-3</v>
      </c>
    </row>
    <row r="67" spans="2:5">
      <c r="B67" s="145">
        <f ca="1"/>
        <v>44615</v>
      </c>
      <c r="C67" s="130">
        <f ca="1"/>
        <v>6.0782367987579017E-3</v>
      </c>
      <c r="D67" s="130">
        <f ca="1"/>
        <v>8.0199321140350596E-3</v>
      </c>
      <c r="E67" s="130">
        <f ca="1"/>
        <v>8.9107103742496405E-3</v>
      </c>
    </row>
    <row r="68" spans="2:5">
      <c r="B68" s="145">
        <f ca="1"/>
        <v>44643</v>
      </c>
      <c r="C68" s="130">
        <f ca="1"/>
        <v>6.2916943551894148E-3</v>
      </c>
      <c r="D68" s="130">
        <f ca="1"/>
        <v>8.2012661592246565E-3</v>
      </c>
      <c r="E68" s="130">
        <f ca="1"/>
        <v>9.1473632349088427E-3</v>
      </c>
    </row>
    <row r="69" spans="2:5">
      <c r="B69" s="145">
        <f ca="1"/>
        <v>44676</v>
      </c>
      <c r="C69" s="130">
        <f ca="1"/>
        <v>6.5309058365326201E-3</v>
      </c>
      <c r="D69" s="130">
        <f ca="1"/>
        <v>8.3958596186363751E-3</v>
      </c>
      <c r="E69" s="130">
        <f ca="1"/>
        <v>9.4238573047570676E-3</v>
      </c>
    </row>
    <row r="70" spans="2:5">
      <c r="B70" s="145">
        <f ca="1"/>
        <v>44704</v>
      </c>
      <c r="C70" s="130">
        <f ca="1"/>
        <v>6.7233686722023454E-3</v>
      </c>
      <c r="D70" s="130">
        <f ca="1"/>
        <v>8.5540561074360245E-3</v>
      </c>
      <c r="E70" s="130">
        <f ca="1"/>
        <v>9.6543817710506106E-3</v>
      </c>
    </row>
    <row r="71" spans="2:5">
      <c r="B71" s="145">
        <f ca="1"/>
        <v>44735</v>
      </c>
      <c r="C71" s="130">
        <f ca="1"/>
        <v>6.9311126220050982E-3</v>
      </c>
      <c r="D71" s="130">
        <f ca="1"/>
        <v>8.7309393362416197E-3</v>
      </c>
      <c r="E71" s="130">
        <f ca="1"/>
        <v>9.9034469906104528E-3</v>
      </c>
    </row>
    <row r="72" spans="2:5">
      <c r="B72" s="145">
        <f ca="1"/>
        <v>44767</v>
      </c>
      <c r="C72" s="130">
        <f ca="1"/>
        <v>7.1468509277051199E-3</v>
      </c>
      <c r="D72" s="130">
        <f ca="1"/>
        <v>8.9194751241346033E-3</v>
      </c>
      <c r="E72" s="130">
        <f ca="1"/>
        <v>1.0154082183070795E-2</v>
      </c>
    </row>
    <row r="73" spans="2:5">
      <c r="B73" s="145">
        <f ca="1"/>
        <v>44796</v>
      </c>
      <c r="C73" s="130">
        <f ca="1"/>
        <v>7.343525293058796E-3</v>
      </c>
      <c r="D73" s="130">
        <f ca="1"/>
        <v>9.097732843284051E-3</v>
      </c>
      <c r="E73" s="130">
        <f ca="1"/>
        <v>1.0376371705391655E-2</v>
      </c>
    </row>
    <row r="74" spans="2:5">
      <c r="B74" s="145">
        <f ca="1"/>
        <v>44827</v>
      </c>
      <c r="C74" s="130">
        <f ca="1"/>
        <v>7.5626848972824984E-3</v>
      </c>
      <c r="D74" s="130">
        <f ca="1"/>
        <v>9.2976538262743071E-3</v>
      </c>
      <c r="E74" s="130">
        <f ca="1"/>
        <v>1.0609759765813792E-2</v>
      </c>
    </row>
    <row r="75" spans="2:5">
      <c r="B75" s="145">
        <f ca="1"/>
        <v>44858</v>
      </c>
      <c r="C75" s="130">
        <f ca="1"/>
        <v>7.770453727741107E-3</v>
      </c>
      <c r="D75" s="130">
        <f ca="1"/>
        <v>9.5055285493100185E-3</v>
      </c>
      <c r="E75" s="130">
        <f ca="1"/>
        <v>1.0839660406446593E-2</v>
      </c>
    </row>
    <row r="76" spans="2:5">
      <c r="B76" s="145">
        <f ca="1"/>
        <v>44888</v>
      </c>
      <c r="C76" s="130">
        <f ca="1"/>
        <v>7.9809330139836987E-3</v>
      </c>
      <c r="D76" s="130">
        <f ca="1"/>
        <v>9.7117002990325507E-3</v>
      </c>
      <c r="E76" s="130">
        <f ca="1"/>
        <v>1.105967670453821E-2</v>
      </c>
    </row>
    <row r="77" spans="2:5">
      <c r="B77" s="145">
        <f ca="1"/>
        <v>44918</v>
      </c>
      <c r="C77" s="130">
        <f ca="1"/>
        <v>8.205507352467863E-3</v>
      </c>
      <c r="D77" s="130">
        <f ca="1"/>
        <v>9.9209464680834417E-3</v>
      </c>
      <c r="E77" s="130">
        <f ca="1"/>
        <v>1.127786102621741E-2</v>
      </c>
    </row>
    <row r="78" spans="2:5">
      <c r="B78" s="145">
        <f ca="1"/>
        <v>44949</v>
      </c>
      <c r="C78" s="130">
        <f ca="1"/>
        <v>8.4189085259214636E-3</v>
      </c>
      <c r="D78" s="130">
        <f ca="1"/>
        <v>1.0141876322627327E-2</v>
      </c>
      <c r="E78" s="130">
        <f ca="1"/>
        <v>1.1500800472592708E-2</v>
      </c>
    </row>
    <row r="79" spans="2:5">
      <c r="B79" s="145">
        <f ca="1"/>
        <v>44980</v>
      </c>
      <c r="C79" s="130">
        <f ca="1"/>
        <v>8.6472691763109493E-3</v>
      </c>
      <c r="D79" s="130">
        <f ca="1"/>
        <v>1.0370165907627175E-2</v>
      </c>
      <c r="E79" s="130">
        <f ca="1"/>
        <v>1.1720195690480641E-2</v>
      </c>
    </row>
    <row r="80" spans="2:5">
      <c r="B80" s="145">
        <f ca="1"/>
        <v>45008</v>
      </c>
      <c r="C80" s="130">
        <f ca="1"/>
        <v>8.8573188180682307E-3</v>
      </c>
      <c r="D80" s="130">
        <f ca="1"/>
        <v>1.0584190231303556E-2</v>
      </c>
      <c r="E80" s="130">
        <f ca="1"/>
        <v>1.1914484248303561E-2</v>
      </c>
    </row>
    <row r="81" spans="2:5">
      <c r="B81" s="145">
        <f ca="1"/>
        <v>45040</v>
      </c>
      <c r="C81" s="130">
        <f ca="1"/>
        <v>9.1026337441210345E-3</v>
      </c>
      <c r="D81" s="130">
        <f ca="1"/>
        <v>1.0834199948968663E-2</v>
      </c>
      <c r="E81" s="130">
        <f ca="1"/>
        <v>1.213105120591779E-2</v>
      </c>
    </row>
    <row r="82" spans="2:5">
      <c r="B82" s="145">
        <f ca="1"/>
        <v>45069</v>
      </c>
      <c r="C82" s="130">
        <f ca="1"/>
        <v>9.3298304769880835E-3</v>
      </c>
      <c r="D82" s="130">
        <f ca="1"/>
        <v>1.1060502039062085E-2</v>
      </c>
      <c r="E82" s="130">
        <f ca="1"/>
        <v>1.2321391308754717E-2</v>
      </c>
    </row>
    <row r="83" spans="2:5">
      <c r="B83" s="145">
        <f ca="1"/>
        <v>45100</v>
      </c>
      <c r="C83" s="130">
        <f ca="1"/>
        <v>9.5805391005571953E-3</v>
      </c>
      <c r="D83" s="130">
        <f ca="1"/>
        <v>1.129684468463733E-2</v>
      </c>
      <c r="E83" s="130">
        <f ca="1"/>
        <v>1.2517960442504333E-2</v>
      </c>
    </row>
    <row r="84" spans="2:5">
      <c r="B84" s="145">
        <f ca="1"/>
        <v>45131</v>
      </c>
      <c r="C84" s="130">
        <f ca="1"/>
        <v>9.8089526527649837E-3</v>
      </c>
      <c r="D84" s="130">
        <f ca="1"/>
        <v>1.1524103329335339E-2</v>
      </c>
      <c r="E84" s="130">
        <f ca="1"/>
        <v>1.2708081628174977E-2</v>
      </c>
    </row>
    <row r="85" spans="2:5">
      <c r="B85" s="145">
        <f ca="1"/>
        <v>45161</v>
      </c>
      <c r="C85" s="130">
        <f ca="1"/>
        <v>1.0031660733698752E-2</v>
      </c>
      <c r="D85" s="130">
        <f ca="1"/>
        <v>1.1732733476805646E-2</v>
      </c>
      <c r="E85" s="130">
        <f ca="1"/>
        <v>1.2886953642228915E-2</v>
      </c>
    </row>
    <row r="86" spans="2:5">
      <c r="B86" s="145">
        <f ca="1"/>
        <v>45194</v>
      </c>
      <c r="C86" s="130">
        <f ca="1"/>
        <v>1.0269114818173891E-2</v>
      </c>
      <c r="D86" s="130">
        <f ca="1"/>
        <v>1.1947328871055237E-2</v>
      </c>
      <c r="E86" s="130">
        <f ca="1"/>
        <v>1.3079088135308375E-2</v>
      </c>
    </row>
    <row r="87" spans="2:5">
      <c r="B87" s="145">
        <f ca="1"/>
        <v>45222</v>
      </c>
      <c r="C87" s="130">
        <f ca="1"/>
        <v>1.0463829147713851E-2</v>
      </c>
      <c r="D87" s="130">
        <f ca="1"/>
        <v>1.2118996222421069E-2</v>
      </c>
      <c r="E87" s="130">
        <f ca="1"/>
        <v>1.3239256479475355E-2</v>
      </c>
    </row>
    <row r="88" spans="2:5">
      <c r="B88" s="145">
        <f ca="1"/>
        <v>45253</v>
      </c>
      <c r="C88" s="130">
        <f ca="1"/>
        <v>1.0672148223623276E-2</v>
      </c>
      <c r="D88" s="130">
        <f ca="1"/>
        <v>1.2300968636029265E-2</v>
      </c>
      <c r="E88" s="130">
        <f ca="1"/>
        <v>1.3414551213213341E-2</v>
      </c>
    </row>
    <row r="89" spans="2:5">
      <c r="B89" s="145">
        <f ca="1"/>
        <v>45287</v>
      </c>
      <c r="C89" s="130">
        <f ca="1"/>
        <v>1.0891358289246259E-2</v>
      </c>
      <c r="D89" s="130">
        <f ca="1"/>
        <v>1.2494049303555771E-2</v>
      </c>
      <c r="E89" s="130">
        <f ca="1"/>
        <v>1.360544106466337E-2</v>
      </c>
    </row>
    <row r="90" spans="2:5">
      <c r="B90" s="145">
        <f ca="1"/>
        <v>45314</v>
      </c>
      <c r="C90" s="130">
        <f ca="1"/>
        <v>1.1027423818889685E-2</v>
      </c>
      <c r="D90" s="130">
        <f ca="1"/>
        <v>1.2642911665998815E-2</v>
      </c>
      <c r="E90" s="130">
        <f ca="1"/>
        <v>1.3755891015139828E-2</v>
      </c>
    </row>
    <row r="91" spans="2:5">
      <c r="B91" s="145">
        <f ca="1"/>
        <v>45345</v>
      </c>
      <c r="C91" s="130">
        <f ca="1"/>
        <v>1.1215774588801405E-2</v>
      </c>
      <c r="D91" s="130">
        <f ca="1"/>
        <v>1.2809404155886203E-2</v>
      </c>
      <c r="E91" s="130">
        <f ca="1"/>
        <v>1.3927730529555853E-2</v>
      </c>
    </row>
    <row r="92" spans="2:5">
      <c r="B92" s="145">
        <f ca="1"/>
        <v>45376</v>
      </c>
      <c r="C92" s="130">
        <f ca="1"/>
        <v>1.1382860553650783E-2</v>
      </c>
      <c r="D92" s="130">
        <f ca="1"/>
        <v>1.2971442925402534E-2</v>
      </c>
      <c r="E92" s="130">
        <f ca="1"/>
        <v>1.4098711785612205E-2</v>
      </c>
    </row>
    <row r="93" spans="2:5">
      <c r="B93" s="145">
        <f ca="1"/>
        <v>45405</v>
      </c>
      <c r="C93" s="130">
        <f ca="1"/>
        <v>1.1536018226355055E-2</v>
      </c>
      <c r="D93" s="130">
        <f ca="1"/>
        <v>1.3119523206304223E-2</v>
      </c>
      <c r="E93" s="130">
        <f ca="1"/>
        <v>1.4257910917530099E-2</v>
      </c>
    </row>
    <row r="94" spans="2:5">
      <c r="B94" s="145">
        <f ca="1"/>
        <v>45435</v>
      </c>
      <c r="C94" s="130">
        <f ca="1"/>
        <v>1.1685433682922358E-2</v>
      </c>
      <c r="D94" s="130">
        <f ca="1"/>
        <v>1.3269795015152869E-2</v>
      </c>
      <c r="E94" s="130">
        <f ca="1"/>
        <v>1.4421861718768227E-2</v>
      </c>
    </row>
    <row r="95" spans="2:5">
      <c r="B95" s="145">
        <f ca="1"/>
        <v>45467</v>
      </c>
      <c r="C95" s="130">
        <f ca="1"/>
        <v>1.1838842052933332E-2</v>
      </c>
      <c r="D95" s="130">
        <f ca="1"/>
        <v>1.3427824543667392E-2</v>
      </c>
      <c r="E95" s="130">
        <f ca="1"/>
        <v>1.4595914033870016E-2</v>
      </c>
    </row>
    <row r="96" spans="2:5">
      <c r="B96" s="145">
        <f ca="1"/>
        <v>45496</v>
      </c>
      <c r="C96" s="130">
        <f ca="1"/>
        <v>1.1977856151325919E-2</v>
      </c>
      <c r="D96" s="130">
        <f ca="1"/>
        <v>1.3571201550411215E-2</v>
      </c>
      <c r="E96" s="130">
        <f ca="1"/>
        <v>1.4752762267149543E-2</v>
      </c>
    </row>
    <row r="97" spans="2:5">
      <c r="B97" s="145">
        <f ca="1"/>
        <v>45527</v>
      </c>
      <c r="C97" s="130">
        <f ca="1"/>
        <v>1.2131714797626821E-2</v>
      </c>
      <c r="D97" s="130">
        <f ca="1"/>
        <v>1.3727438453422631E-2</v>
      </c>
      <c r="E97" s="130">
        <f ca="1"/>
        <v>1.4919282490941385E-2</v>
      </c>
    </row>
    <row r="98" spans="2:5">
      <c r="B98" s="145">
        <f ca="1"/>
        <v>45558</v>
      </c>
      <c r="C98" s="130">
        <f ca="1"/>
        <v>1.2275508214239252E-2</v>
      </c>
      <c r="D98" s="130">
        <f ca="1"/>
        <v>1.3888842855162316E-2</v>
      </c>
      <c r="E98" s="130">
        <f ca="1"/>
        <v>1.5084401783174951E-2</v>
      </c>
    </row>
    <row r="99" spans="2:5">
      <c r="B99" s="145">
        <f ca="1"/>
        <v>45588</v>
      </c>
      <c r="C99" s="130">
        <f ca="1"/>
        <v>1.2420404787463011E-2</v>
      </c>
      <c r="D99" s="130">
        <f ca="1"/>
        <v>1.4048140853602026E-2</v>
      </c>
      <c r="E99" s="130">
        <f ca="1"/>
        <v>1.5242651281868544E-2</v>
      </c>
    </row>
    <row r="100" spans="2:5">
      <c r="B100" s="145">
        <f ca="1"/>
        <v>45621</v>
      </c>
      <c r="C100" s="130">
        <f ca="1"/>
        <v>1.2580602625973634E-2</v>
      </c>
      <c r="D100" s="130">
        <f ca="1"/>
        <v>1.4223265036849252E-2</v>
      </c>
      <c r="E100" s="130">
        <f ca="1"/>
        <v>1.5414729197163793E-2</v>
      </c>
    </row>
    <row r="101" spans="2:5">
      <c r="B101" s="145">
        <f ca="1"/>
        <v>45649</v>
      </c>
      <c r="C101" s="130">
        <f ca="1"/>
        <v>1.2717425284620578E-2</v>
      </c>
      <c r="D101" s="130">
        <f ca="1"/>
        <v>1.4369478912568756E-2</v>
      </c>
      <c r="E101" s="130">
        <f ca="1"/>
        <v>1.5558882538012455E-2</v>
      </c>
    </row>
    <row r="102" spans="2:5">
      <c r="B102" s="145">
        <f ca="1"/>
        <v>45680</v>
      </c>
      <c r="C102" s="130">
        <f ca="1"/>
        <v>1.2905722396203578E-2</v>
      </c>
      <c r="D102" s="130">
        <f ca="1"/>
        <v>1.4529679591474795E-2</v>
      </c>
      <c r="E102" s="130">
        <f ca="1"/>
        <v>1.5716490768694226E-2</v>
      </c>
    </row>
    <row r="103" spans="2:5">
      <c r="B103" s="145">
        <f ca="1"/>
        <v>45712</v>
      </c>
      <c r="C103" s="130">
        <f ca="1"/>
        <v>1.3065613747882314E-2</v>
      </c>
      <c r="D103" s="130">
        <f ca="1"/>
        <v>1.4694510235294431E-2</v>
      </c>
      <c r="E103" s="130">
        <f ca="1"/>
        <v>1.5876355985729458E-2</v>
      </c>
    </row>
    <row r="104" spans="2:5">
      <c r="B104" s="145">
        <f ca="1"/>
        <v>45740</v>
      </c>
      <c r="C104" s="130">
        <f ca="1"/>
        <v>1.3206919873558643E-2</v>
      </c>
      <c r="D104" s="130">
        <f ca="1"/>
        <v>1.4839122051358719E-2</v>
      </c>
      <c r="E104" s="130">
        <f ca="1"/>
        <v>1.6013463863185549E-2</v>
      </c>
    </row>
    <row r="105" spans="2:5">
      <c r="B105" s="145">
        <f ca="1"/>
        <v>45770</v>
      </c>
      <c r="C105" s="130">
        <f ca="1"/>
        <v>1.3360084804780977E-2</v>
      </c>
      <c r="D105" s="130">
        <f ca="1"/>
        <v>1.4993443283775358E-2</v>
      </c>
      <c r="E105" s="130">
        <f ca="1"/>
        <v>1.6157162271328754E-2</v>
      </c>
    </row>
    <row r="106" spans="2:5">
      <c r="B106" s="145">
        <f ca="1"/>
        <v>45800</v>
      </c>
      <c r="C106" s="130">
        <f ca="1"/>
        <v>1.3520795927269505E-2</v>
      </c>
      <c r="D106" s="130">
        <f ca="1"/>
        <v>1.5145467258242073E-2</v>
      </c>
      <c r="E106" s="130">
        <f ca="1"/>
        <v>1.6297213933553188E-2</v>
      </c>
    </row>
    <row r="107" spans="2:5">
      <c r="B107" s="145">
        <f ca="1"/>
        <v>45831</v>
      </c>
      <c r="C107" s="130">
        <f ca="1"/>
        <v>1.367527000871728E-2</v>
      </c>
      <c r="D107" s="130">
        <f ca="1"/>
        <v>1.5298675301831021E-2</v>
      </c>
      <c r="E107" s="130">
        <f ca="1"/>
        <v>1.6437835255608317E-2</v>
      </c>
    </row>
    <row r="108" spans="2:5">
      <c r="B108" s="145">
        <f ca="1"/>
        <v>45861</v>
      </c>
      <c r="C108" s="130">
        <f ca="1"/>
        <v>1.382782250055176E-2</v>
      </c>
      <c r="D108" s="130">
        <f ca="1"/>
        <v>1.5443400081105089E-2</v>
      </c>
      <c r="E108" s="130">
        <f ca="1"/>
        <v>1.6570166425490324E-2</v>
      </c>
    </row>
    <row r="109" spans="2:5">
      <c r="B109" s="145">
        <f ca="1"/>
        <v>45894</v>
      </c>
      <c r="C109" s="130">
        <f ca="1"/>
        <v>1.3992809275358353E-2</v>
      </c>
      <c r="D109" s="130">
        <f ca="1"/>
        <v>1.5599459234032016E-2</v>
      </c>
      <c r="E109" s="130">
        <f ca="1"/>
        <v>1.6711896544017005E-2</v>
      </c>
    </row>
    <row r="110" spans="2:5">
      <c r="B110" s="145">
        <f ca="1"/>
        <v>45923</v>
      </c>
      <c r="C110" s="130">
        <f ca="1"/>
        <v>1.4135303644142817E-2</v>
      </c>
      <c r="D110" s="130">
        <f ca="1"/>
        <v>1.5734372414211103E-2</v>
      </c>
      <c r="E110" s="130">
        <f ca="1"/>
        <v>1.6833495900636715E-2</v>
      </c>
    </row>
    <row r="111" spans="2:5">
      <c r="B111" s="145">
        <f ca="1"/>
        <v>45953</v>
      </c>
      <c r="C111" s="130">
        <f ca="1"/>
        <v>1.4280199153888772E-2</v>
      </c>
      <c r="D111" s="130">
        <f ca="1"/>
        <v>1.5871048603864353E-2</v>
      </c>
      <c r="E111" s="130">
        <f ca="1"/>
        <v>1.6956741852510063E-2</v>
      </c>
    </row>
    <row r="112" spans="2:5">
      <c r="B112" s="145">
        <f ca="1"/>
        <v>45985</v>
      </c>
      <c r="C112" s="130">
        <f ca="1"/>
        <v>1.4431929138545262E-2</v>
      </c>
      <c r="D112" s="130">
        <f ca="1"/>
        <v>1.6012453812328634E-2</v>
      </c>
      <c r="E112" s="130">
        <f ca="1"/>
        <v>1.7085747761916254E-2</v>
      </c>
    </row>
    <row r="113" spans="2:5">
      <c r="B113" s="145">
        <f ca="1"/>
        <v>46014</v>
      </c>
      <c r="C113" s="130">
        <f ca="1"/>
        <v>1.4566884229487652E-2</v>
      </c>
      <c r="D113" s="130">
        <f ca="1"/>
        <v>1.6136067967668734E-2</v>
      </c>
      <c r="E113" s="130">
        <f ca="1"/>
        <v>1.7200741171353558E-2</v>
      </c>
    </row>
    <row r="114" spans="2:5">
      <c r="B114" s="145">
        <f ca="1"/>
        <v>46045</v>
      </c>
      <c r="C114" s="130">
        <f ca="1"/>
        <v>1.4713546911594811E-2</v>
      </c>
      <c r="D114" s="130">
        <f ca="1"/>
        <v>1.6264810141703893E-2</v>
      </c>
      <c r="E114" s="130">
        <f ca="1"/>
        <v>1.7321509413351328E-2</v>
      </c>
    </row>
    <row r="115" spans="2:5">
      <c r="B115" s="145">
        <f ca="1"/>
        <v>46076</v>
      </c>
      <c r="C115" s="130">
        <f ca="1"/>
        <v>1.4847151089772066E-2</v>
      </c>
      <c r="D115" s="130">
        <f ca="1"/>
        <v>1.6392070407530376E-2</v>
      </c>
      <c r="E115" s="130">
        <f ca="1"/>
        <v>1.7439776170581782E-2</v>
      </c>
    </row>
    <row r="116" spans="2:5">
      <c r="B116" s="145">
        <f ca="1"/>
        <v>46104</v>
      </c>
      <c r="C116" s="130">
        <f ca="1"/>
        <v>1.4969999246934198E-2</v>
      </c>
      <c r="D116" s="130">
        <f ca="1"/>
        <v>1.6507028345324231E-2</v>
      </c>
      <c r="E116" s="130">
        <f ca="1"/>
        <v>1.7544214856620281E-2</v>
      </c>
    </row>
    <row r="117" spans="2:5">
      <c r="B117" s="145">
        <f ca="1"/>
        <v>46135</v>
      </c>
      <c r="C117" s="130">
        <f ca="1"/>
        <v>1.5103259468112055E-2</v>
      </c>
      <c r="D117" s="130">
        <f ca="1"/>
        <v>1.6633023925035E-2</v>
      </c>
      <c r="E117" s="130">
        <f ca="1"/>
        <v>1.7656947423111882E-2</v>
      </c>
    </row>
    <row r="118" spans="2:5">
      <c r="B118" s="145">
        <f ca="1"/>
        <v>46167</v>
      </c>
      <c r="C118" s="130">
        <f ca="1"/>
        <v>1.5237774613134752E-2</v>
      </c>
      <c r="D118" s="130">
        <f ca="1"/>
        <v>1.6759235982722356E-2</v>
      </c>
      <c r="E118" s="130">
        <f ca="1"/>
        <v>1.7769837177358444E-2</v>
      </c>
    </row>
    <row r="119" spans="2:5">
      <c r="B119" s="145">
        <f ca="1"/>
        <v>46196</v>
      </c>
      <c r="C119" s="130">
        <f ca="1"/>
        <v>1.5356342493768424E-2</v>
      </c>
      <c r="D119" s="130">
        <f ca="1"/>
        <v>1.6868564033705298E-2</v>
      </c>
      <c r="E119" s="130">
        <f ca="1"/>
        <v>1.7868940743628887E-2</v>
      </c>
    </row>
    <row r="120" spans="2:5">
      <c r="B120" s="145">
        <f ca="1"/>
        <v>46226</v>
      </c>
      <c r="C120" s="130">
        <f ca="1"/>
        <v>1.5474967269610642E-2</v>
      </c>
      <c r="D120" s="130">
        <f ca="1"/>
        <v>1.6977093616884636E-2</v>
      </c>
      <c r="E120" s="130">
        <f ca="1"/>
        <v>1.7968571116500406E-2</v>
      </c>
    </row>
    <row r="121" spans="2:5">
      <c r="B121" s="145">
        <f ca="1"/>
        <v>46258</v>
      </c>
      <c r="C121" s="130">
        <f ca="1"/>
        <v>1.5596960368113649E-2</v>
      </c>
      <c r="D121" s="130">
        <f ca="1"/>
        <v>1.7088948594184344E-2</v>
      </c>
      <c r="E121" s="130">
        <f ca="1"/>
        <v>1.807209904059736E-2</v>
      </c>
    </row>
    <row r="122" spans="2:5">
      <c r="B122" s="145">
        <f ca="1"/>
        <v>46288</v>
      </c>
      <c r="C122" s="130">
        <f ca="1"/>
        <v>1.5706959560998029E-2</v>
      </c>
      <c r="D122" s="130">
        <f ca="1"/>
        <v>1.7190999380440792E-2</v>
      </c>
      <c r="E122" s="130">
        <f ca="1"/>
        <v>1.8167053222041176E-2</v>
      </c>
    </row>
    <row r="123" spans="2:5">
      <c r="B123" s="145">
        <f ca="1"/>
        <v>46318</v>
      </c>
      <c r="C123" s="130">
        <f ca="1"/>
        <v>1.5816747160559443E-2</v>
      </c>
      <c r="D123" s="130">
        <f ca="1"/>
        <v>1.7289827724540258E-2</v>
      </c>
      <c r="E123" s="130">
        <f ca="1"/>
        <v>1.8260426547907348E-2</v>
      </c>
    </row>
    <row r="124" spans="2:5">
      <c r="B124" s="145">
        <f ca="1"/>
        <v>46349</v>
      </c>
      <c r="C124" s="130">
        <f ca="1"/>
        <v>1.5917183267750445E-2</v>
      </c>
      <c r="D124" s="130">
        <f ca="1"/>
        <v>1.7387635268125028E-2</v>
      </c>
      <c r="E124" s="130">
        <f ca="1"/>
        <v>1.8355723875782021E-2</v>
      </c>
    </row>
    <row r="125" spans="2:5">
      <c r="B125" s="145">
        <f ca="1"/>
        <v>46379</v>
      </c>
      <c r="C125" s="130">
        <f ca="1"/>
        <v>1.601384644992903E-2</v>
      </c>
      <c r="D125" s="130">
        <f ca="1"/>
        <v>1.7477506790185629E-2</v>
      </c>
      <c r="E125" s="130">
        <f ca="1"/>
        <v>1.8447137208634251E-2</v>
      </c>
    </row>
    <row r="126" spans="2:5">
      <c r="B126" s="145">
        <f ca="1"/>
        <v>46412</v>
      </c>
      <c r="C126" s="130">
        <f ca="1"/>
        <v>1.6114890539344597E-2</v>
      </c>
      <c r="D126" s="130">
        <f ca="1"/>
        <v>1.7571971547488238E-2</v>
      </c>
      <c r="E126" s="130">
        <f ca="1"/>
        <v>1.8546477907222244E-2</v>
      </c>
    </row>
    <row r="127" spans="2:5">
      <c r="B127" s="145">
        <f ca="1"/>
        <v>46441</v>
      </c>
      <c r="C127" s="130">
        <f ca="1"/>
        <v>1.6199091735679925E-2</v>
      </c>
      <c r="D127" s="130">
        <f ca="1"/>
        <v>1.7652512752855967E-2</v>
      </c>
      <c r="E127" s="130">
        <f ca="1"/>
        <v>1.8632300770415614E-2</v>
      </c>
    </row>
    <row r="128" spans="2:5">
      <c r="B128" s="145">
        <f ca="1"/>
        <v>46469</v>
      </c>
      <c r="C128" s="130">
        <f ca="1"/>
        <v>1.6276207428631239E-2</v>
      </c>
      <c r="D128" s="130">
        <f ca="1"/>
        <v>1.7729189614304908E-2</v>
      </c>
      <c r="E128" s="130">
        <f ca="1"/>
        <v>1.8713483049381384E-2</v>
      </c>
    </row>
    <row r="129" spans="2:5">
      <c r="B129" s="145">
        <f ca="1"/>
        <v>46500</v>
      </c>
      <c r="C129" s="130">
        <f ca="1"/>
        <v>1.6359898675234283E-2</v>
      </c>
      <c r="D129" s="130">
        <f ca="1"/>
        <v>1.7813807900925384E-2</v>
      </c>
      <c r="E129" s="130">
        <f ca="1"/>
        <v>1.8801021641942701E-2</v>
      </c>
    </row>
    <row r="130" spans="2:5">
      <c r="B130" s="145">
        <f ca="1"/>
        <v>46531</v>
      </c>
      <c r="C130" s="130">
        <f ca="1"/>
        <v>1.6431874784037168E-2</v>
      </c>
      <c r="D130" s="130">
        <f ca="1"/>
        <v>1.7899094487869218E-2</v>
      </c>
      <c r="E130" s="130">
        <f ca="1"/>
        <v>1.8885653168589887E-2</v>
      </c>
    </row>
    <row r="131" spans="2:5">
      <c r="B131" s="145">
        <f ca="1"/>
        <v>46561</v>
      </c>
      <c r="C131" s="130">
        <f ca="1"/>
        <v>1.6503314037270206E-2</v>
      </c>
      <c r="D131" s="130">
        <f ca="1"/>
        <v>1.7982813956594627E-2</v>
      </c>
      <c r="E131" s="130">
        <f ca="1"/>
        <v>1.8964540257258283E-2</v>
      </c>
    </row>
    <row r="132" spans="2:5">
      <c r="B132" s="145">
        <f ca="1"/>
        <v>46591</v>
      </c>
      <c r="C132" s="130">
        <f ca="1"/>
        <v>1.658063245091862E-2</v>
      </c>
      <c r="D132" s="130">
        <f ca="1"/>
        <v>1.8066521683369325E-2</v>
      </c>
      <c r="E132" s="130">
        <f ca="1"/>
        <v>1.9041061051517622E-2</v>
      </c>
    </row>
    <row r="133" spans="2:5">
      <c r="B133" s="145">
        <f ca="1"/>
        <v>46622</v>
      </c>
      <c r="C133" s="130">
        <f ca="1"/>
        <v>1.6656614130369958E-2</v>
      </c>
      <c r="D133" s="130">
        <f ca="1"/>
        <v>1.8151257121516117E-2</v>
      </c>
      <c r="E133" s="130">
        <f ca="1"/>
        <v>1.911852786414929E-2</v>
      </c>
    </row>
    <row r="134" spans="2:5">
      <c r="B134" s="145">
        <f ca="1"/>
        <v>46653</v>
      </c>
      <c r="C134" s="130">
        <f ca="1"/>
        <v>1.6738964294977392E-2</v>
      </c>
      <c r="D134" s="130">
        <f ca="1"/>
        <v>1.8232954340078406E-2</v>
      </c>
      <c r="E134" s="130">
        <f ca="1"/>
        <v>1.9195269242662388E-2</v>
      </c>
    </row>
    <row r="135" spans="2:5">
      <c r="B135" s="145">
        <f ca="1"/>
        <v>46685</v>
      </c>
      <c r="C135" s="130">
        <f ca="1"/>
        <v>1.6827585982576523E-2</v>
      </c>
      <c r="D135" s="130">
        <f ca="1"/>
        <v>1.8315607261057347E-2</v>
      </c>
      <c r="E135" s="130">
        <f ca="1"/>
        <v>1.9274695719612375E-2</v>
      </c>
    </row>
    <row r="136" spans="2:5">
      <c r="B136" s="145">
        <f ca="1"/>
        <v>46714</v>
      </c>
      <c r="C136" s="130">
        <f ca="1"/>
        <v>1.6911091208990214E-2</v>
      </c>
      <c r="D136" s="130">
        <f ca="1"/>
        <v>1.8391063532409557E-2</v>
      </c>
      <c r="E136" s="130">
        <f ca="1"/>
        <v>1.93476933190748E-2</v>
      </c>
    </row>
    <row r="137" spans="2:5">
      <c r="B137" s="145">
        <f ca="1"/>
        <v>46744</v>
      </c>
      <c r="C137" s="130">
        <f ca="1"/>
        <v>1.7000909659336656E-2</v>
      </c>
      <c r="D137" s="130">
        <f ca="1"/>
        <v>1.8471579621679397E-2</v>
      </c>
      <c r="E137" s="130">
        <f ca="1"/>
        <v>1.9424848855956658E-2</v>
      </c>
    </row>
    <row r="138" spans="2:5">
      <c r="B138" s="145">
        <f ca="1"/>
        <v>46776</v>
      </c>
      <c r="C138" s="130">
        <f ca="1"/>
        <v>1.705394216348477E-2</v>
      </c>
      <c r="D138" s="130">
        <f ca="1"/>
        <v>1.8561612280044628E-2</v>
      </c>
      <c r="E138" s="130">
        <f ca="1"/>
        <v>1.9508395478166664E-2</v>
      </c>
    </row>
    <row r="139" spans="2:5">
      <c r="B139" s="145">
        <f ca="1"/>
        <v>46806</v>
      </c>
      <c r="C139" s="130">
        <f ca="1"/>
        <v>1.7151046186147472E-2</v>
      </c>
      <c r="D139" s="130">
        <f ca="1"/>
        <v>1.8651350428061601E-2</v>
      </c>
      <c r="E139" s="130">
        <f ca="1"/>
        <v>1.9587298002962911E-2</v>
      </c>
    </row>
    <row r="140" spans="2:5">
      <c r="B140" s="145">
        <f ca="1"/>
        <v>46835</v>
      </c>
      <c r="C140" s="130">
        <f ca="1"/>
        <v>1.7248751470970238E-2</v>
      </c>
      <c r="D140" s="130">
        <f ca="1"/>
        <v>1.8743533368637343E-2</v>
      </c>
      <c r="E140" s="130">
        <f ca="1"/>
        <v>1.9663520390985307E-2</v>
      </c>
    </row>
    <row r="141" spans="2:5">
      <c r="B141" s="145">
        <f ca="1"/>
        <v>46867</v>
      </c>
      <c r="C141" s="130">
        <f ca="1"/>
        <v>1.7361303959339609E-2</v>
      </c>
      <c r="D141" s="130">
        <f ca="1"/>
        <v>1.8847512501242347E-2</v>
      </c>
      <c r="E141" s="130">
        <f ca="1"/>
        <v>1.9746851659037376E-2</v>
      </c>
    </row>
    <row r="142" spans="2:5">
      <c r="B142" s="145">
        <f ca="1"/>
        <v>46896</v>
      </c>
      <c r="C142" s="130">
        <f ca="1"/>
        <v>1.7467627128328656E-2</v>
      </c>
      <c r="D142" s="130">
        <f ca="1"/>
        <v>1.8939039076693226E-2</v>
      </c>
      <c r="E142" s="130">
        <f ca="1"/>
        <v>1.9821022678608018E-2</v>
      </c>
    </row>
    <row r="143" spans="2:5">
      <c r="B143" s="145">
        <f ca="1"/>
        <v>46927</v>
      </c>
      <c r="C143" s="130">
        <f ca="1"/>
        <v>1.7585251277629249E-2</v>
      </c>
      <c r="D143" s="130">
        <f ca="1"/>
        <v>1.9030061565210588E-2</v>
      </c>
      <c r="E143" s="130">
        <f ca="1"/>
        <v>1.9898233970018192E-2</v>
      </c>
    </row>
    <row r="144" spans="2:5">
      <c r="B144" s="145">
        <f ca="1"/>
        <v>46958</v>
      </c>
      <c r="C144" s="130">
        <f ca="1"/>
        <v>1.7687732197219651E-2</v>
      </c>
      <c r="D144" s="130">
        <f ca="1"/>
        <v>1.9115433583474218E-2</v>
      </c>
      <c r="E144" s="130">
        <f ca="1"/>
        <v>1.997279713428415E-2</v>
      </c>
    </row>
    <row r="145" spans="2:5">
      <c r="B145" s="145">
        <f ca="1"/>
        <v>46988</v>
      </c>
      <c r="C145" s="130">
        <f ca="1"/>
        <v>1.7785089270993804E-2</v>
      </c>
      <c r="D145" s="130">
        <f ca="1"/>
        <v>1.9195486369713657E-2</v>
      </c>
      <c r="E145" s="130">
        <f ca="1"/>
        <v>2.00419939917269E-2</v>
      </c>
    </row>
    <row r="146" spans="2:5">
      <c r="B146" s="145">
        <f ca="1"/>
        <v>47021</v>
      </c>
      <c r="C146" s="130">
        <f ca="1"/>
        <v>1.78849987910795E-2</v>
      </c>
      <c r="D146" s="130">
        <f ca="1"/>
        <v>1.9282916296558646E-2</v>
      </c>
      <c r="E146" s="130">
        <f ca="1"/>
        <v>2.0114236251267723E-2</v>
      </c>
    </row>
    <row r="147" spans="2:5">
      <c r="B147" s="145">
        <f ca="1"/>
        <v>47049</v>
      </c>
      <c r="C147" s="130">
        <f ca="1"/>
        <v>1.796362331782022E-2</v>
      </c>
      <c r="D147" s="130">
        <f ca="1"/>
        <v>1.9355036614888948E-2</v>
      </c>
      <c r="E147" s="130">
        <f ca="1"/>
        <v>2.017194390918357E-2</v>
      </c>
    </row>
    <row r="148" spans="2:5">
      <c r="B148" s="145">
        <f ca="1"/>
        <v>47080</v>
      </c>
      <c r="C148" s="130">
        <f ca="1"/>
        <v>1.8044049140610263E-2</v>
      </c>
      <c r="D148" s="130">
        <f ca="1"/>
        <v>1.9429945819879096E-2</v>
      </c>
      <c r="E148" s="130">
        <f ca="1"/>
        <v>2.0231552061196336E-2</v>
      </c>
    </row>
    <row r="149" spans="2:5">
      <c r="B149" s="145">
        <f ca="1"/>
        <v>47114</v>
      </c>
      <c r="C149" s="130">
        <f ca="1"/>
        <v>1.8124036260657669E-2</v>
      </c>
      <c r="D149" s="130">
        <f ca="1"/>
        <v>1.9503308262553615E-2</v>
      </c>
      <c r="E149" s="130">
        <f ca="1"/>
        <v>2.0291400176698365E-2</v>
      </c>
    </row>
    <row r="150" spans="2:5">
      <c r="B150" s="145">
        <f ca="1"/>
        <v>47141</v>
      </c>
      <c r="C150" s="130">
        <f ca="1"/>
        <v>1.8231160222758541E-2</v>
      </c>
      <c r="D150" s="130">
        <f ca="1"/>
        <v>1.9554848764821321E-2</v>
      </c>
      <c r="E150" s="130">
        <f ca="1"/>
        <v>2.0335298826327144E-2</v>
      </c>
    </row>
    <row r="151" spans="2:5">
      <c r="B151" s="145">
        <f ca="1"/>
        <v>47172</v>
      </c>
      <c r="C151" s="130">
        <f ca="1"/>
        <v>1.8292849163091748E-2</v>
      </c>
      <c r="D151" s="130">
        <f ca="1"/>
        <v>1.9606965616267017E-2</v>
      </c>
      <c r="E151" s="130">
        <f ca="1"/>
        <v>2.0382323871084566E-2</v>
      </c>
    </row>
    <row r="152" spans="2:5">
      <c r="B152" s="145">
        <f ca="1"/>
        <v>47200</v>
      </c>
      <c r="C152" s="130">
        <f ca="1"/>
        <v>1.8339273533839393E-2</v>
      </c>
      <c r="D152" s="130">
        <f ca="1"/>
        <v>1.9648064195033045E-2</v>
      </c>
      <c r="E152" s="130">
        <f ca="1"/>
        <v>2.0422271094551608E-2</v>
      </c>
    </row>
    <row r="153" spans="2:5">
      <c r="B153" s="145">
        <f ca="1"/>
        <v>47231</v>
      </c>
      <c r="C153" s="130">
        <f ca="1"/>
        <v>1.8380834276629412E-2</v>
      </c>
      <c r="D153" s="130">
        <f ca="1"/>
        <v>1.9688794599059017E-2</v>
      </c>
      <c r="E153" s="130">
        <f ca="1"/>
        <v>2.0464390340213332E-2</v>
      </c>
    </row>
    <row r="154" spans="2:5">
      <c r="B154" s="145">
        <f ca="1"/>
        <v>47261</v>
      </c>
      <c r="C154" s="130">
        <f ca="1"/>
        <v>1.8415787675045044E-2</v>
      </c>
      <c r="D154" s="130">
        <f ca="1"/>
        <v>1.9725702957931517E-2</v>
      </c>
      <c r="E154" s="130">
        <f ca="1"/>
        <v>2.0503724143989016E-2</v>
      </c>
    </row>
    <row r="155" spans="2:5">
      <c r="B155" s="145">
        <f ca="1"/>
        <v>47294</v>
      </c>
      <c r="C155" s="130">
        <f ca="1"/>
        <v>1.8450118121930318E-2</v>
      </c>
      <c r="D155" s="130">
        <f ca="1"/>
        <v>1.9765839075058231E-2</v>
      </c>
      <c r="E155" s="130">
        <f ca="1"/>
        <v>2.0546097057277796E-2</v>
      </c>
    </row>
    <row r="156" spans="2:5">
      <c r="B156" s="145">
        <f ca="1"/>
        <v>47322</v>
      </c>
      <c r="C156" s="130">
        <f ca="1"/>
        <v>1.8480019488672946E-2</v>
      </c>
      <c r="D156" s="130">
        <f ca="1"/>
        <v>1.9800269552442126E-2</v>
      </c>
      <c r="E156" s="130">
        <f ca="1"/>
        <v>2.0581576834424662E-2</v>
      </c>
    </row>
    <row r="157" spans="2:5">
      <c r="B157" s="145">
        <f ca="1"/>
        <v>47353</v>
      </c>
      <c r="C157" s="130">
        <f ca="1"/>
        <v>1.8513966849275525E-2</v>
      </c>
      <c r="D157" s="130">
        <f ca="1"/>
        <v>1.9839251620465195E-2</v>
      </c>
      <c r="E157" s="130">
        <f ca="1"/>
        <v>2.0620535661622533E-2</v>
      </c>
    </row>
    <row r="158" spans="2:5">
      <c r="B158" s="145">
        <f ca="1"/>
        <v>47385</v>
      </c>
      <c r="C158" s="130">
        <f ca="1"/>
        <v>1.855008628840701E-2</v>
      </c>
      <c r="D158" s="130">
        <f ca="1"/>
        <v>1.9880829546692916E-2</v>
      </c>
      <c r="E158" s="130">
        <f ca="1"/>
        <v>2.0660596661354717E-2</v>
      </c>
    </row>
    <row r="159" spans="2:5">
      <c r="B159" s="145">
        <f ca="1"/>
        <v>47414</v>
      </c>
      <c r="C159" s="130">
        <f ca="1"/>
        <v>1.8583954700470012E-2</v>
      </c>
      <c r="D159" s="130">
        <f ca="1"/>
        <v>1.9919482997683296E-2</v>
      </c>
      <c r="E159" s="130">
        <f ca="1"/>
        <v>2.0696944404588424E-2</v>
      </c>
    </row>
    <row r="160" spans="2:5">
      <c r="B160" s="145">
        <f ca="1"/>
        <v>47445</v>
      </c>
      <c r="C160" s="130">
        <f ca="1"/>
        <v>1.8623553202098356E-2</v>
      </c>
      <c r="D160" s="130">
        <f ca="1"/>
        <v>1.9961403079495097E-2</v>
      </c>
      <c r="E160" s="130">
        <f ca="1"/>
        <v>2.0736030785358985E-2</v>
      </c>
    </row>
    <row r="161" spans="2:5">
      <c r="B161" s="145">
        <f ca="1"/>
        <v>47476</v>
      </c>
      <c r="C161" s="130">
        <f ca="1"/>
        <v>1.8662377539892385E-2</v>
      </c>
      <c r="D161" s="130">
        <f ca="1"/>
        <v>2.0003619270784586E-2</v>
      </c>
      <c r="E161" s="130">
        <f ca="1"/>
        <v>2.0775470110490909E-2</v>
      </c>
    </row>
    <row r="162" spans="2:5">
      <c r="B162" s="145">
        <f ca="1"/>
        <v>47506</v>
      </c>
      <c r="C162" s="130">
        <f ca="1"/>
        <v>1.8699108807200122E-2</v>
      </c>
      <c r="D162" s="130">
        <f ca="1"/>
        <v>2.0044981177577172E-2</v>
      </c>
      <c r="E162" s="130">
        <f ca="1"/>
        <v>2.0813691534112749E-2</v>
      </c>
    </row>
    <row r="163" spans="2:5">
      <c r="B163" s="145">
        <f ca="1"/>
        <v>47539</v>
      </c>
      <c r="C163" s="130">
        <f ca="1"/>
        <v>1.8743645421916266E-2</v>
      </c>
      <c r="D163" s="130">
        <f ca="1"/>
        <v>2.0091529907392405E-2</v>
      </c>
      <c r="E163" s="130">
        <f ca="1"/>
        <v>2.0855315762087278E-2</v>
      </c>
    </row>
    <row r="164" spans="2:5">
      <c r="B164" s="145">
        <f ca="1"/>
        <v>47567</v>
      </c>
      <c r="C164" s="130">
        <f ca="1"/>
        <v>1.8782935047948875E-2</v>
      </c>
      <c r="D164" s="130">
        <f ca="1"/>
        <v>2.0132074111811442E-2</v>
      </c>
      <c r="E164" s="130">
        <f ca="1"/>
        <v>2.0889906092505937E-2</v>
      </c>
    </row>
    <row r="165" spans="2:5">
      <c r="B165" s="145">
        <f ca="1"/>
        <v>47596</v>
      </c>
      <c r="C165" s="130">
        <f ca="1"/>
        <v>1.8825223969913096E-2</v>
      </c>
      <c r="D165" s="130">
        <f ca="1"/>
        <v>2.0174398922943312E-2</v>
      </c>
      <c r="E165" s="130">
        <f ca="1"/>
        <v>2.0924661715672855E-2</v>
      </c>
    </row>
    <row r="166" spans="2:5">
      <c r="B166" s="145">
        <f ca="1"/>
        <v>47626</v>
      </c>
      <c r="C166" s="130">
        <f ca="1"/>
        <v>1.8870690496548784E-2</v>
      </c>
      <c r="D166" s="130">
        <f ca="1"/>
        <v>2.0217566343090583E-2</v>
      </c>
      <c r="E166" s="130">
        <f ca="1"/>
        <v>2.0959090842884671E-2</v>
      </c>
    </row>
    <row r="167" spans="2:5">
      <c r="B167" s="145">
        <f ca="1"/>
        <v>47658</v>
      </c>
      <c r="C167" s="130">
        <f ca="1"/>
        <v>1.8919730682528765E-2</v>
      </c>
      <c r="D167" s="130">
        <f ca="1"/>
        <v>2.026194865517161E-2</v>
      </c>
      <c r="E167" s="130">
        <f ca="1"/>
        <v>2.0993749831604756E-2</v>
      </c>
    </row>
    <row r="168" spans="2:5">
      <c r="B168" s="145">
        <f ca="1"/>
        <v>47687</v>
      </c>
      <c r="C168" s="130">
        <f ca="1"/>
        <v>1.8962879277797665E-2</v>
      </c>
      <c r="D168" s="130">
        <f ca="1"/>
        <v>2.0300624842007311E-2</v>
      </c>
      <c r="E168" s="130">
        <f ca="1"/>
        <v>2.1023420340751858E-2</v>
      </c>
    </row>
    <row r="169" spans="2:5">
      <c r="B169" s="145">
        <f ca="1"/>
        <v>47718</v>
      </c>
      <c r="C169" s="130">
        <f ca="1"/>
        <v>1.9010036072578642E-2</v>
      </c>
      <c r="D169" s="130">
        <f ca="1"/>
        <v>2.0340581634747588E-2</v>
      </c>
      <c r="E169" s="130">
        <f ca="1"/>
        <v>2.1053576384684382E-2</v>
      </c>
    </row>
    <row r="170" spans="2:5">
      <c r="B170" s="145">
        <f ca="1"/>
        <v>47749</v>
      </c>
      <c r="C170" s="130">
        <f ca="1"/>
        <v>1.905091802768798E-2</v>
      </c>
      <c r="D170" s="130">
        <f ca="1"/>
        <v>2.0379283311698783E-2</v>
      </c>
      <c r="E170" s="130">
        <f ca="1"/>
        <v>2.1082393830436946E-2</v>
      </c>
    </row>
    <row r="171" spans="2:5">
      <c r="B171" s="145">
        <f ca="1"/>
        <v>47779</v>
      </c>
      <c r="C171" s="130">
        <f ca="1"/>
        <v>1.9091474297218483E-2</v>
      </c>
      <c r="D171" s="130">
        <f ca="1"/>
        <v>2.0415382438699756E-2</v>
      </c>
      <c r="E171" s="130">
        <f ca="1"/>
        <v>2.1109271036420244E-2</v>
      </c>
    </row>
    <row r="172" spans="2:5">
      <c r="B172" s="145">
        <f ca="1"/>
        <v>47812</v>
      </c>
      <c r="C172" s="130">
        <f ca="1"/>
        <v>1.913454106648927E-2</v>
      </c>
      <c r="D172" s="130">
        <f ca="1"/>
        <v>2.0453238286671158E-2</v>
      </c>
      <c r="E172" s="130">
        <f ca="1"/>
        <v>2.1137994105206493E-2</v>
      </c>
    </row>
    <row r="173" spans="2:5">
      <c r="B173" s="145">
        <f ca="1"/>
        <v>47840</v>
      </c>
      <c r="C173" s="130">
        <f ca="1"/>
        <v>1.9169828131359368E-2</v>
      </c>
      <c r="D173" s="130">
        <f ca="1"/>
        <v>2.048366972073401E-2</v>
      </c>
      <c r="E173" s="130">
        <f ca="1"/>
        <v>2.1161800562645536E-2</v>
      </c>
    </row>
    <row r="174" spans="2:5">
      <c r="B174" s="145">
        <f ca="1"/>
        <v>47871</v>
      </c>
      <c r="C174" s="130">
        <f ca="1"/>
        <v>1.920757131954649E-2</v>
      </c>
      <c r="D174" s="130">
        <f ca="1"/>
        <v>2.0515802843326641E-2</v>
      </c>
      <c r="E174" s="130">
        <f ca="1"/>
        <v>2.1187096393194035E-2</v>
      </c>
    </row>
    <row r="175" spans="2:5">
      <c r="B175" s="145">
        <f ca="1"/>
        <v>47903</v>
      </c>
      <c r="C175" s="130">
        <f ca="1"/>
        <v>1.9245062320078266E-2</v>
      </c>
      <c r="D175" s="130">
        <f ca="1"/>
        <v>2.0547662997772713E-2</v>
      </c>
      <c r="E175" s="130">
        <f ca="1"/>
        <v>2.1211351368422227E-2</v>
      </c>
    </row>
    <row r="176" spans="2:5">
      <c r="B176" s="145">
        <f ca="1"/>
        <v>47931</v>
      </c>
      <c r="C176" s="130">
        <f ca="1"/>
        <v>1.9276653554986294E-2</v>
      </c>
      <c r="D176" s="130">
        <f ca="1"/>
        <v>2.0574768381297015E-2</v>
      </c>
      <c r="E176" s="130">
        <f ca="1"/>
        <v>2.1230454580117474E-2</v>
      </c>
    </row>
    <row r="177" spans="2:5">
      <c r="B177" s="145">
        <f ca="1"/>
        <v>47961</v>
      </c>
      <c r="C177" s="130">
        <f ca="1"/>
        <v>1.9309261010134641E-2</v>
      </c>
      <c r="D177" s="130">
        <f ca="1"/>
        <v>2.0603223084583688E-2</v>
      </c>
      <c r="E177" s="130">
        <f ca="1"/>
        <v>2.1248140257196724E-2</v>
      </c>
    </row>
    <row r="178" spans="2:5">
      <c r="B178" s="145">
        <f ca="1"/>
        <v>47991</v>
      </c>
      <c r="C178" s="130">
        <f ca="1"/>
        <v>1.9342637388663236E-2</v>
      </c>
      <c r="D178" s="130">
        <f ca="1"/>
        <v>2.0631250214791643E-2</v>
      </c>
      <c r="E178" s="130">
        <f ca="1"/>
        <v>2.1262354763318943E-2</v>
      </c>
    </row>
    <row r="179" spans="2:5">
      <c r="B179" s="145">
        <f ca="1"/>
        <v>48022</v>
      </c>
      <c r="C179" s="130">
        <f ca="1"/>
        <v>1.9371592694576192E-2</v>
      </c>
      <c r="D179" s="130">
        <f ca="1"/>
        <v>2.0659597356842082E-2</v>
      </c>
      <c r="E179" s="130">
        <f ca="1"/>
        <v>2.1272930900227215E-2</v>
      </c>
    </row>
    <row r="180" spans="2:5">
      <c r="B180" s="145">
        <f ca="1"/>
        <v>48052</v>
      </c>
      <c r="C180" s="130">
        <f ca="1"/>
        <v>1.9400324998792039E-2</v>
      </c>
      <c r="D180" s="130">
        <f ca="1"/>
        <v>2.0684481521996336E-2</v>
      </c>
      <c r="E180" s="130">
        <f ca="1"/>
        <v>2.1279627592858175E-2</v>
      </c>
    </row>
    <row r="181" spans="2:5">
      <c r="B181" s="145">
        <f ca="1"/>
        <v>48085</v>
      </c>
      <c r="C181" s="130">
        <f ca="1"/>
        <v>1.9430463393292092E-2</v>
      </c>
      <c r="D181" s="130">
        <f ca="1"/>
        <v>2.0705976015719735E-2</v>
      </c>
      <c r="E181" s="130">
        <f ca="1"/>
        <v>2.1283834740036027E-2</v>
      </c>
    </row>
    <row r="182" spans="2:5">
      <c r="B182" s="145">
        <f ca="1"/>
        <v>48114</v>
      </c>
      <c r="C182" s="130">
        <f ca="1"/>
        <v>1.9455693924236583E-2</v>
      </c>
      <c r="D182" s="130">
        <f ca="1"/>
        <v>2.0718050346804105E-2</v>
      </c>
      <c r="E182" s="130">
        <f ca="1"/>
        <v>2.1285528284490391E-2</v>
      </c>
    </row>
    <row r="183" spans="2:5">
      <c r="B183" s="145">
        <f ca="1"/>
        <v>48144</v>
      </c>
      <c r="C183" s="130">
        <f ca="1"/>
        <v>1.948057483165095E-2</v>
      </c>
      <c r="D183" s="130">
        <f ca="1"/>
        <v>2.0725635632133966E-2</v>
      </c>
      <c r="E183" s="130">
        <f ca="1"/>
        <v>2.1286025004348699E-2</v>
      </c>
    </row>
    <row r="184" spans="2:5">
      <c r="B184" s="145">
        <f ca="1"/>
        <v>48176</v>
      </c>
      <c r="C184" s="130">
        <f ca="1"/>
        <v>1.9505738191206993E-2</v>
      </c>
      <c r="D184" s="130">
        <f ca="1"/>
        <v>2.0731349530940649E-2</v>
      </c>
      <c r="E184" s="130">
        <f ca="1"/>
        <v>2.1285943051466569E-2</v>
      </c>
    </row>
    <row r="185" spans="2:5">
      <c r="B185" s="145">
        <f ca="1"/>
        <v>48205</v>
      </c>
      <c r="C185" s="130">
        <f ca="1"/>
        <v>1.9527328358381058E-2</v>
      </c>
      <c r="D185" s="130">
        <f ca="1"/>
        <v>2.0736908123719713E-2</v>
      </c>
      <c r="E185" s="130">
        <f ca="1"/>
        <v>2.1285950356726945E-2</v>
      </c>
    </row>
    <row r="186" spans="2:5">
      <c r="B186" s="145">
        <f ca="1"/>
        <v>48236</v>
      </c>
      <c r="C186" s="130">
        <f ca="1"/>
        <v>1.9497424371041357E-2</v>
      </c>
      <c r="D186" s="130">
        <f ca="1"/>
        <v>2.074442450928396E-2</v>
      </c>
      <c r="E186" s="130">
        <f ca="1"/>
        <v>2.1286285476767367E-2</v>
      </c>
    </row>
    <row r="187" spans="2:5">
      <c r="B187" s="145">
        <f ca="1"/>
        <v>48267</v>
      </c>
      <c r="C187" s="130">
        <f ca="1"/>
        <v>1.9516093662087789E-2</v>
      </c>
      <c r="D187" s="130">
        <f ca="1"/>
        <v>2.0754333107286367E-2</v>
      </c>
      <c r="E187" s="130">
        <f ca="1"/>
        <v>2.1287074466530401E-2</v>
      </c>
    </row>
    <row r="188" spans="2:5">
      <c r="B188" s="145">
        <f ca="1"/>
        <v>48296</v>
      </c>
      <c r="C188" s="130">
        <f ca="1"/>
        <v>1.95340158095339E-2</v>
      </c>
      <c r="D188" s="130">
        <f ca="1"/>
        <v>2.0766070871513585E-2</v>
      </c>
      <c r="E188" s="130">
        <f ca="1"/>
        <v>2.1288328902514059E-2</v>
      </c>
    </row>
    <row r="189" spans="2:5">
      <c r="B189" s="145">
        <f ca="1"/>
        <v>48327</v>
      </c>
      <c r="C189" s="130">
        <f ca="1"/>
        <v>1.955356579143391E-2</v>
      </c>
      <c r="D189" s="130">
        <f ca="1"/>
        <v>2.077935164625035E-2</v>
      </c>
      <c r="E189" s="130">
        <f ca="1"/>
        <v>2.1290334439692964E-2</v>
      </c>
    </row>
    <row r="190" spans="2:5">
      <c r="B190" s="145">
        <f ca="1"/>
        <v>48358</v>
      </c>
      <c r="C190" s="130">
        <f ca="1"/>
        <v>1.95686020197622E-2</v>
      </c>
      <c r="D190" s="130">
        <f ca="1"/>
        <v>2.07906869397382E-2</v>
      </c>
      <c r="E190" s="130">
        <f ca="1"/>
        <v>2.1293143101818728E-2</v>
      </c>
    </row>
    <row r="191" spans="2:5">
      <c r="B191" s="145">
        <f ca="1"/>
        <v>48388</v>
      </c>
      <c r="C191" s="130">
        <f ca="1"/>
        <v>1.9583518049521013E-2</v>
      </c>
      <c r="D191" s="130">
        <f ca="1"/>
        <v>2.0798088581819696E-2</v>
      </c>
      <c r="E191" s="130">
        <f ca="1"/>
        <v>2.129661995130188E-2</v>
      </c>
    </row>
    <row r="192" spans="2:5">
      <c r="B192" s="145">
        <f ca="1"/>
        <v>48418</v>
      </c>
      <c r="C192" s="130">
        <f ca="1"/>
        <v>1.9598772359500364E-2</v>
      </c>
      <c r="D192" s="130">
        <f ca="1"/>
        <v>2.0804270846576777E-2</v>
      </c>
      <c r="E192" s="130">
        <f ca="1"/>
        <v>2.1300310957055889E-2</v>
      </c>
    </row>
    <row r="193" spans="2:5">
      <c r="B193" s="145">
        <f ca="1"/>
        <v>48449</v>
      </c>
      <c r="C193" s="130">
        <f ca="1"/>
        <v>1.9610242329270153E-2</v>
      </c>
      <c r="D193" s="130">
        <f ca="1"/>
        <v>2.0812975453801428E-2</v>
      </c>
      <c r="E193" s="130">
        <f ca="1"/>
        <v>2.1303632463887411E-2</v>
      </c>
    </row>
    <row r="194" spans="2:5">
      <c r="B194" s="145">
        <f ca="1"/>
        <v>48480</v>
      </c>
      <c r="C194" s="130">
        <f ca="1"/>
        <v>1.9621976533678295E-2</v>
      </c>
      <c r="D194" s="130">
        <f ca="1"/>
        <v>2.0826694958649413E-2</v>
      </c>
      <c r="E194" s="130">
        <f ca="1"/>
        <v>2.1305716066647738E-2</v>
      </c>
    </row>
    <row r="195" spans="2:5">
      <c r="B195" s="145">
        <f ca="1"/>
        <v>48512</v>
      </c>
      <c r="C195" s="130">
        <f ca="1"/>
        <v>1.9632806916668726E-2</v>
      </c>
      <c r="D195" s="130">
        <f ca="1"/>
        <v>2.0843630207571448E-2</v>
      </c>
      <c r="E195" s="130">
        <f ca="1"/>
        <v>2.1305778266966693E-2</v>
      </c>
    </row>
    <row r="196" spans="2:5">
      <c r="B196" s="145">
        <f ca="1"/>
        <v>48541</v>
      </c>
      <c r="C196" s="130">
        <f ca="1"/>
        <v>1.9641489170944253E-2</v>
      </c>
      <c r="D196" s="130">
        <f ca="1"/>
        <v>2.0857901672964353E-2</v>
      </c>
      <c r="E196" s="130">
        <f ca="1"/>
        <v>2.130332331232487E-2</v>
      </c>
    </row>
    <row r="197" spans="2:5">
      <c r="B197" s="145">
        <f ca="1"/>
        <v>48571</v>
      </c>
      <c r="C197" s="130">
        <f ca="1"/>
        <v>1.9649350032038881E-2</v>
      </c>
      <c r="D197" s="130">
        <f ca="1"/>
        <v>2.0868643541255096E-2</v>
      </c>
      <c r="E197" s="130">
        <f ca="1"/>
        <v>2.1297745474789454E-2</v>
      </c>
    </row>
    <row r="198" spans="2:5">
      <c r="B198" s="145">
        <f ca="1"/>
        <v>48603</v>
      </c>
      <c r="C198" s="130">
        <f ca="1"/>
        <v>1.971036555721864E-2</v>
      </c>
      <c r="D198" s="130">
        <f ca="1"/>
        <v>2.0875225095199297E-2</v>
      </c>
      <c r="E198" s="130">
        <f ca="1"/>
        <v>2.1288587594009811E-2</v>
      </c>
    </row>
    <row r="199" spans="2:5">
      <c r="B199" s="145">
        <f ca="1"/>
        <v>48633</v>
      </c>
      <c r="C199" s="130">
        <f ca="1"/>
        <v>1.9715923724185319E-2</v>
      </c>
      <c r="D199" s="130">
        <f ca="1"/>
        <v>2.0877229664792132E-2</v>
      </c>
      <c r="E199" s="130">
        <f ca="1"/>
        <v>2.1277422336148596E-2</v>
      </c>
    </row>
    <row r="200" spans="2:5">
      <c r="B200" s="145">
        <f ca="1"/>
        <v>48661</v>
      </c>
      <c r="C200" s="130">
        <f ca="1"/>
        <v>1.9720093017668396E-2</v>
      </c>
      <c r="D200" s="130">
        <f ca="1"/>
        <v>2.0875893448787108E-2</v>
      </c>
      <c r="E200" s="130">
        <f ca="1"/>
        <v>2.1265119712664468E-2</v>
      </c>
    </row>
    <row r="201" spans="2:5">
      <c r="B201" s="145">
        <f ca="1"/>
        <v>48694</v>
      </c>
      <c r="C201" s="130">
        <f ca="1"/>
        <v>1.9723763785518083E-2</v>
      </c>
      <c r="D201" s="130">
        <f ca="1"/>
        <v>2.0871339832773374E-2</v>
      </c>
      <c r="E201" s="130">
        <f ca="1"/>
        <v>2.1248747035444195E-2</v>
      </c>
    </row>
    <row r="202" spans="2:5">
      <c r="B202" s="145">
        <f ca="1"/>
        <v>48722</v>
      </c>
      <c r="C202" s="130">
        <f ca="1"/>
        <v>1.9725816885767893E-2</v>
      </c>
      <c r="D202" s="130">
        <f ca="1"/>
        <v>2.0865890764673732E-2</v>
      </c>
      <c r="E202" s="130">
        <f ca="1"/>
        <v>2.1233646858191249E-2</v>
      </c>
    </row>
    <row r="203" spans="2:5">
      <c r="B203" s="145">
        <f ca="1"/>
        <v>48753</v>
      </c>
      <c r="C203" s="130">
        <f ca="1"/>
        <v>1.9726974187689563E-2</v>
      </c>
      <c r="D203" s="130">
        <f ca="1"/>
        <v>2.0859049208157145E-2</v>
      </c>
      <c r="E203" s="130">
        <f ca="1"/>
        <v>2.1216003726359088E-2</v>
      </c>
    </row>
    <row r="204" spans="2:5">
      <c r="B204" s="145">
        <f ca="1"/>
        <v>48785</v>
      </c>
      <c r="C204" s="130">
        <f ca="1"/>
        <v>1.9726965482253191E-2</v>
      </c>
      <c r="D204" s="130">
        <f ca="1"/>
        <v>2.0851283353392678E-2</v>
      </c>
      <c r="E204" s="130">
        <f ca="1"/>
        <v>2.1196903593514012E-2</v>
      </c>
    </row>
    <row r="205" spans="2:5">
      <c r="B205" s="145">
        <f ca="1"/>
        <v>48814</v>
      </c>
      <c r="C205" s="130">
        <f ca="1"/>
        <v>1.972589472277211E-2</v>
      </c>
      <c r="D205" s="130">
        <f ca="1"/>
        <v>2.0843610572690175E-2</v>
      </c>
      <c r="E205" s="130">
        <f ca="1"/>
        <v>2.1178868270378279E-2</v>
      </c>
    </row>
    <row r="206" spans="2:5">
      <c r="B206" s="145">
        <f ca="1"/>
        <v>48845</v>
      </c>
      <c r="C206" s="130">
        <f ca="1"/>
        <v>1.9724635503967091E-2</v>
      </c>
      <c r="D206" s="130">
        <f ca="1"/>
        <v>2.0834694225984333E-2</v>
      </c>
      <c r="E206" s="130">
        <f ca="1"/>
        <v>2.1158881948106421E-2</v>
      </c>
    </row>
    <row r="207" spans="2:5">
      <c r="B207" s="145">
        <f ca="1"/>
        <v>48876</v>
      </c>
      <c r="C207" s="130">
        <f ca="1"/>
        <v>1.9720275268909872E-2</v>
      </c>
      <c r="D207" s="130">
        <f ca="1"/>
        <v>2.082485627109152E-2</v>
      </c>
      <c r="E207" s="130">
        <f ca="1"/>
        <v>2.1138222088231167E-2</v>
      </c>
    </row>
    <row r="208" spans="2:5">
      <c r="B208" s="145">
        <f ca="1"/>
        <v>48906</v>
      </c>
      <c r="C208" s="130">
        <f ca="1"/>
        <v>1.9715936678555514E-2</v>
      </c>
      <c r="D208" s="130">
        <f ca="1"/>
        <v>2.0814245007812007E-2</v>
      </c>
      <c r="E208" s="130">
        <f ca="1"/>
        <v>2.1117642456668487E-2</v>
      </c>
    </row>
    <row r="209" spans="2:5">
      <c r="B209" s="145">
        <f ca="1"/>
        <v>48936</v>
      </c>
      <c r="C209" s="130">
        <f ca="1"/>
        <v>1.9711874576771107E-2</v>
      </c>
      <c r="D209" s="130">
        <f ca="1"/>
        <v>2.0802416487988397E-2</v>
      </c>
      <c r="E209" s="130">
        <f ca="1"/>
        <v>2.1096522200659877E-2</v>
      </c>
    </row>
    <row r="210" spans="2:5">
      <c r="B210" s="145">
        <f ca="1"/>
        <v>48967</v>
      </c>
      <c r="C210" s="130">
        <f ca="1"/>
        <v>1.9703909188259178E-2</v>
      </c>
      <c r="D210" s="130">
        <f ca="1"/>
        <v>2.078909168359094E-2</v>
      </c>
      <c r="E210" s="130">
        <f ca="1"/>
        <v>2.1074075872934396E-2</v>
      </c>
    </row>
    <row r="211" spans="2:5">
      <c r="B211" s="145">
        <f ca="1"/>
        <v>48998</v>
      </c>
      <c r="C211" s="130">
        <f ca="1"/>
        <v>1.9696160982102504E-2</v>
      </c>
      <c r="D211" s="130">
        <f ca="1"/>
        <v>2.077492978601353E-2</v>
      </c>
      <c r="E211" s="130">
        <f ca="1"/>
        <v>2.1050913348120023E-2</v>
      </c>
    </row>
    <row r="212" spans="2:5">
      <c r="B212" s="145">
        <f ca="1"/>
        <v>49026</v>
      </c>
      <c r="C212" s="130">
        <f ca="1"/>
        <v>1.9688220971546065E-2</v>
      </c>
      <c r="D212" s="130">
        <f ca="1"/>
        <v>2.0761623764685565E-2</v>
      </c>
      <c r="E212" s="130">
        <f ca="1"/>
        <v>2.1029306189081599E-2</v>
      </c>
    </row>
    <row r="213" spans="2:5">
      <c r="B213" s="145">
        <f ca="1"/>
        <v>49058</v>
      </c>
      <c r="C213" s="130">
        <f ca="1"/>
        <v>1.9678073465510607E-2</v>
      </c>
      <c r="D213" s="130">
        <f ca="1"/>
        <v>2.0745787445535253E-2</v>
      </c>
      <c r="E213" s="130">
        <f ca="1"/>
        <v>2.1003731864557715E-2</v>
      </c>
    </row>
    <row r="214" spans="2:5">
      <c r="B214" s="145">
        <f ca="1"/>
        <v>49087</v>
      </c>
      <c r="C214" s="130">
        <f ca="1"/>
        <v>1.9667882607912811E-2</v>
      </c>
      <c r="D214" s="130">
        <f ca="1"/>
        <v>2.0730731183219386E-2</v>
      </c>
      <c r="E214" s="130">
        <f ca="1"/>
        <v>2.097966920523046E-2</v>
      </c>
    </row>
    <row r="215" spans="2:5">
      <c r="B215" s="145">
        <f ca="1"/>
        <v>49118</v>
      </c>
      <c r="C215" s="130">
        <f ca="1"/>
        <v>1.9656626430012935E-2</v>
      </c>
      <c r="D215" s="130">
        <f ca="1"/>
        <v>2.0713769051506337E-2</v>
      </c>
      <c r="E215" s="130">
        <f ca="1"/>
        <v>2.095296900740971E-2</v>
      </c>
    </row>
    <row r="216" spans="2:5">
      <c r="B216" s="145">
        <f ca="1"/>
        <v>49149</v>
      </c>
      <c r="C216" s="130">
        <f ca="1"/>
        <v>1.9642977558744688E-2</v>
      </c>
      <c r="D216" s="130">
        <f ca="1"/>
        <v>2.0695824275638267E-2</v>
      </c>
      <c r="E216" s="130">
        <f ca="1"/>
        <v>2.0925377145458435E-2</v>
      </c>
    </row>
    <row r="217" spans="2:5">
      <c r="B217" s="145">
        <f ca="1"/>
        <v>49179</v>
      </c>
      <c r="C217" s="130">
        <f ca="1"/>
        <v>1.9629410497110564E-2</v>
      </c>
      <c r="D217" s="130">
        <f ca="1"/>
        <v>2.0677451445704705E-2</v>
      </c>
      <c r="E217" s="130">
        <f ca="1"/>
        <v>2.0897985904057413E-2</v>
      </c>
    </row>
    <row r="218" spans="2:5">
      <c r="B218" s="145">
        <f ca="1"/>
        <v>49212</v>
      </c>
      <c r="C218" s="130">
        <f ca="1"/>
        <v>1.9613358087174387E-2</v>
      </c>
      <c r="D218" s="130">
        <f ca="1"/>
        <v>2.0656051753407192E-2</v>
      </c>
      <c r="E218" s="130">
        <f ca="1"/>
        <v>2.08672574947384E-2</v>
      </c>
    </row>
    <row r="219" spans="2:5">
      <c r="B219" s="145">
        <f ca="1"/>
        <v>49240</v>
      </c>
      <c r="C219" s="130">
        <f ca="1"/>
        <v>1.9598825815148633E-2</v>
      </c>
      <c r="D219" s="130">
        <f ca="1"/>
        <v>2.0637008086522784E-2</v>
      </c>
      <c r="E219" s="130">
        <f ca="1"/>
        <v>2.0840840881568151E-2</v>
      </c>
    </row>
    <row r="220" spans="2:5">
      <c r="B220" s="145">
        <f ca="1"/>
        <v>49271</v>
      </c>
      <c r="C220" s="130">
        <f ca="1"/>
        <v>1.9581753772543967E-2</v>
      </c>
      <c r="D220" s="130">
        <f ca="1"/>
        <v>2.0615113245267741E-2</v>
      </c>
      <c r="E220" s="130">
        <f ca="1"/>
        <v>2.0811384989008374E-2</v>
      </c>
    </row>
    <row r="221" spans="2:5">
      <c r="B221" s="145">
        <f ca="1"/>
        <v>49305</v>
      </c>
      <c r="C221" s="130">
        <f ca="1"/>
        <v>1.9561855887069726E-2</v>
      </c>
      <c r="D221" s="130">
        <f ca="1"/>
        <v>2.0590235780713954E-2</v>
      </c>
      <c r="E221" s="130">
        <f ca="1"/>
        <v>2.0778911831713778E-2</v>
      </c>
    </row>
    <row r="222" spans="2:5">
      <c r="B222" s="145">
        <f ca="1"/>
        <v>49332</v>
      </c>
      <c r="C222" s="130">
        <f ca="1"/>
        <v>1.9545196087105133E-2</v>
      </c>
      <c r="D222" s="130">
        <f ca="1"/>
        <v>2.0569731632819391E-2</v>
      </c>
      <c r="E222" s="130">
        <f ca="1"/>
        <v>2.075267274704784E-2</v>
      </c>
    </row>
    <row r="223" spans="2:5">
      <c r="B223" s="145">
        <f ca="1"/>
        <v>49363</v>
      </c>
      <c r="C223" s="130">
        <f ca="1"/>
        <v>1.9525519655597678E-2</v>
      </c>
      <c r="D223" s="130">
        <f ca="1"/>
        <v>2.054518347948707E-2</v>
      </c>
      <c r="E223" s="130">
        <f ca="1"/>
        <v>2.0721542457268351E-2</v>
      </c>
    </row>
    <row r="224" spans="2:5">
      <c r="B224" s="145">
        <f ca="1"/>
        <v>49395</v>
      </c>
      <c r="C224" s="130">
        <f ca="1"/>
        <v>1.9503362242981312E-2</v>
      </c>
      <c r="D224" s="130">
        <f ca="1"/>
        <v>2.0518640660009541E-2</v>
      </c>
      <c r="E224" s="130">
        <f ca="1"/>
        <v>2.0687721611726929E-2</v>
      </c>
    </row>
    <row r="225" spans="2:5">
      <c r="B225" s="145">
        <f ca="1"/>
        <v>49422</v>
      </c>
      <c r="C225" s="130">
        <f ca="1"/>
        <v>1.9484188098604121E-2</v>
      </c>
      <c r="D225" s="130">
        <f ca="1"/>
        <v>2.0495739127683245E-2</v>
      </c>
      <c r="E225" s="130">
        <f ca="1"/>
        <v>2.0657409702784093E-2</v>
      </c>
    </row>
    <row r="226" spans="2:5">
      <c r="B226" s="145">
        <f ca="1"/>
        <v>49452</v>
      </c>
      <c r="C226" s="130">
        <f ca="1"/>
        <v>1.9462007400710656E-2</v>
      </c>
      <c r="D226" s="130">
        <f ca="1"/>
        <v>2.04704069199763E-2</v>
      </c>
      <c r="E226" s="130">
        <f ca="1"/>
        <v>2.0621353517592776E-2</v>
      </c>
    </row>
    <row r="227" spans="2:5">
      <c r="B227" s="145">
        <f ca="1"/>
        <v>49485</v>
      </c>
      <c r="C227" s="130">
        <f ca="1"/>
        <v>1.9436558596846409E-2</v>
      </c>
      <c r="D227" s="130">
        <f ca="1"/>
        <v>2.0442870188192186E-2</v>
      </c>
      <c r="E227" s="130">
        <f ca="1"/>
        <v>2.0578426156134717E-2</v>
      </c>
    </row>
    <row r="228" spans="2:5">
      <c r="B228" s="145">
        <f ca="1"/>
        <v>49513</v>
      </c>
      <c r="C228" s="130">
        <f ca="1"/>
        <v>1.941411715054514E-2</v>
      </c>
      <c r="D228" s="130">
        <f ca="1"/>
        <v>2.0417836965982449E-2</v>
      </c>
      <c r="E228" s="130">
        <f ca="1"/>
        <v>2.0539691890004468E-2</v>
      </c>
    </row>
    <row r="229" spans="2:5">
      <c r="B229" s="145">
        <f ca="1"/>
        <v>49544</v>
      </c>
      <c r="C229" s="130">
        <f ca="1"/>
        <v>1.938835727165034E-2</v>
      </c>
      <c r="D229" s="130">
        <f ca="1"/>
        <v>2.0385571415059613E-2</v>
      </c>
      <c r="E229" s="130">
        <f ca="1"/>
        <v>2.0494952109299039E-2</v>
      </c>
    </row>
    <row r="230" spans="2:5">
      <c r="B230" s="145">
        <f ca="1"/>
        <v>49576</v>
      </c>
      <c r="C230" s="130">
        <f ca="1"/>
        <v>1.9360770703100851E-2</v>
      </c>
      <c r="D230" s="130">
        <f ca="1"/>
        <v>2.0345030171626671E-2</v>
      </c>
      <c r="E230" s="130">
        <f ca="1"/>
        <v>2.0447399309582739E-2</v>
      </c>
    </row>
    <row r="231" spans="2:5">
      <c r="B231" s="145">
        <f ca="1"/>
        <v>49605</v>
      </c>
      <c r="C231" s="130">
        <f ca="1"/>
        <v>1.9334914215349986E-2</v>
      </c>
      <c r="D231" s="130">
        <f ca="1"/>
        <v>2.0303753102447499E-2</v>
      </c>
      <c r="E231" s="130">
        <f ca="1"/>
        <v>2.0403701699633094E-2</v>
      </c>
    </row>
    <row r="232" spans="2:5">
      <c r="B232" s="145">
        <f ca="1"/>
        <v>49636</v>
      </c>
      <c r="C232" s="130">
        <f ca="1"/>
        <v>1.9306467872725039E-2</v>
      </c>
      <c r="D232" s="130">
        <f ca="1"/>
        <v>2.0258231541702938E-2</v>
      </c>
      <c r="E232" s="130">
        <f ca="1"/>
        <v>2.0356986468196329E-2</v>
      </c>
    </row>
    <row r="233" spans="2:5">
      <c r="B233" s="145">
        <f ca="1"/>
        <v>49667</v>
      </c>
      <c r="C233" s="130">
        <f ca="1"/>
        <v>1.9276966579077057E-2</v>
      </c>
      <c r="D233" s="130">
        <f ca="1"/>
        <v>2.0214293440332761E-2</v>
      </c>
      <c r="E233" s="130">
        <f ca="1"/>
        <v>2.0310853859011557E-2</v>
      </c>
    </row>
    <row r="234" spans="2:5">
      <c r="B234" s="145">
        <f ca="1"/>
        <v>49697</v>
      </c>
      <c r="C234" s="130">
        <f ca="1"/>
        <v>1.9194992295859237E-2</v>
      </c>
      <c r="D234" s="130">
        <f ca="1"/>
        <v>2.0174169008114608E-2</v>
      </c>
      <c r="E234" s="130">
        <f ca="1"/>
        <v>2.0267134009024662E-2</v>
      </c>
    </row>
    <row r="235" spans="2:5">
      <c r="B235" s="145">
        <f ca="1"/>
        <v>49730</v>
      </c>
      <c r="C235" s="130">
        <f ca="1"/>
        <v>1.9161871588027447E-2</v>
      </c>
      <c r="D235" s="130">
        <f ca="1"/>
        <v>2.0132781113116661E-2</v>
      </c>
      <c r="E235" s="130">
        <f ca="1"/>
        <v>2.0220225036079228E-2</v>
      </c>
    </row>
    <row r="236" spans="2:5">
      <c r="B236" s="145">
        <f ca="1"/>
        <v>49758</v>
      </c>
      <c r="C236" s="130">
        <f ca="1"/>
        <v>1.9132977438769721E-2</v>
      </c>
      <c r="D236" s="130">
        <f ca="1"/>
        <v>2.0099713049831543E-2</v>
      </c>
      <c r="E236" s="130">
        <f ca="1"/>
        <v>2.0181536400019018E-2</v>
      </c>
    </row>
    <row r="237" spans="2:5">
      <c r="B237" s="145">
        <f ca="1"/>
        <v>49788</v>
      </c>
      <c r="C237" s="130">
        <f ca="1"/>
        <v>1.9101226829132747E-2</v>
      </c>
      <c r="D237" s="130">
        <f ca="1"/>
        <v>2.0064897697350745E-2</v>
      </c>
      <c r="E237" s="130">
        <f ca="1"/>
        <v>2.0141387811532425E-2</v>
      </c>
    </row>
    <row r="238" spans="2:5">
      <c r="B238" s="145">
        <f ca="1"/>
        <v>49818</v>
      </c>
      <c r="C238" s="130">
        <f ca="1"/>
        <v>1.9068561525755728E-2</v>
      </c>
      <c r="D238" s="130">
        <f ca="1"/>
        <v>2.0028864926184844E-2</v>
      </c>
      <c r="E238" s="130">
        <f ca="1"/>
        <v>2.010275751190559E-2</v>
      </c>
    </row>
    <row r="239" spans="2:5">
      <c r="B239" s="145">
        <f ca="1"/>
        <v>49849</v>
      </c>
      <c r="C239" s="130">
        <f ca="1"/>
        <v>1.9034136618865421E-2</v>
      </c>
      <c r="D239" s="130">
        <f ca="1"/>
        <v>1.9988999237200385E-2</v>
      </c>
      <c r="E239" s="130">
        <f ca="1"/>
        <v>2.0064496337581349E-2</v>
      </c>
    </row>
    <row r="240" spans="2:5">
      <c r="B240" s="145">
        <f ca="1"/>
        <v>49879</v>
      </c>
      <c r="C240" s="130">
        <f ca="1"/>
        <v>1.899992355696186E-2</v>
      </c>
      <c r="D240" s="130">
        <f ca="1"/>
        <v>1.9949856131719779E-2</v>
      </c>
      <c r="E240" s="130">
        <f ca="1"/>
        <v>2.0028520716993257E-2</v>
      </c>
    </row>
    <row r="241" spans="2:5">
      <c r="B241" s="145">
        <f ca="1"/>
        <v>49912</v>
      </c>
      <c r="C241" s="130">
        <f ca="1"/>
        <v>1.8961362808503256E-2</v>
      </c>
      <c r="D241" s="130">
        <f ca="1"/>
        <v>1.9909751648469635E-2</v>
      </c>
      <c r="E241" s="130">
        <f ca="1"/>
        <v>1.9989258987595928E-2</v>
      </c>
    </row>
    <row r="242" spans="2:5">
      <c r="B242" s="145">
        <f ca="1"/>
        <v>49941</v>
      </c>
      <c r="C242" s="130">
        <f ca="1"/>
        <v>1.8926687473100261E-2</v>
      </c>
      <c r="D242" s="130">
        <f ca="1"/>
        <v>1.9879201198756628E-2</v>
      </c>
      <c r="E242" s="130">
        <f ca="1"/>
        <v>1.9954278136865605E-2</v>
      </c>
    </row>
    <row r="243" spans="2:5">
      <c r="B243" s="145">
        <f ca="1"/>
        <v>49971</v>
      </c>
      <c r="C243" s="130">
        <f ca="1"/>
        <v>1.8890053729325975E-2</v>
      </c>
      <c r="D243" s="130">
        <f ca="1"/>
        <v>1.9850334017644987E-2</v>
      </c>
      <c r="E243" s="130">
        <f ca="1"/>
        <v>1.991688454136771E-2</v>
      </c>
    </row>
    <row r="244" spans="2:5">
      <c r="B244" s="145">
        <f ca="1"/>
        <v>50003</v>
      </c>
      <c r="C244" s="130">
        <f ca="1"/>
        <v>1.8850118418347831E-2</v>
      </c>
      <c r="D244" s="130">
        <f ca="1"/>
        <v>1.9819246047841518E-2</v>
      </c>
      <c r="E244" s="130">
        <f ca="1"/>
        <v>1.9874829823756258E-2</v>
      </c>
    </row>
    <row r="245" spans="2:5">
      <c r="B245" s="145">
        <f ca="1"/>
        <v>50032</v>
      </c>
      <c r="C245" s="130">
        <f ca="1"/>
        <v>1.8813172536154207E-2</v>
      </c>
      <c r="D245" s="130">
        <f ca="1"/>
        <v>1.9788195325266177E-2</v>
      </c>
      <c r="E245" s="130">
        <f ca="1"/>
        <v>1.9834206637234297E-2</v>
      </c>
    </row>
    <row r="246" spans="2:5">
      <c r="B246" s="145">
        <f ca="1"/>
        <v>50063</v>
      </c>
      <c r="C246" s="130">
        <f ca="1"/>
        <v>1.8823914018508397E-2</v>
      </c>
      <c r="D246" s="130">
        <f ca="1"/>
        <v>1.9751119213983898E-2</v>
      </c>
      <c r="E246" s="130">
        <f ca="1"/>
        <v>1.9788205368423968E-2</v>
      </c>
    </row>
    <row r="247" spans="2:5">
      <c r="B247" s="145">
        <f ca="1"/>
        <v>50094</v>
      </c>
      <c r="C247" s="130">
        <f ca="1"/>
        <v>1.8782941855371479E-2</v>
      </c>
      <c r="D247" s="130">
        <f ca="1"/>
        <v>1.9709883263103262E-2</v>
      </c>
      <c r="E247" s="130">
        <f ca="1"/>
        <v>1.9739999383266225E-2</v>
      </c>
    </row>
    <row r="248" spans="2:5">
      <c r="B248" s="145">
        <f ca="1"/>
        <v>50122</v>
      </c>
      <c r="C248" s="130">
        <f ca="1"/>
        <v>1.8744940742019441E-2</v>
      </c>
      <c r="D248" s="130">
        <f ca="1"/>
        <v>1.9669100718899383E-2</v>
      </c>
      <c r="E248" s="130">
        <f ca="1"/>
        <v>1.9694934711992244E-2</v>
      </c>
    </row>
    <row r="249" spans="2:5">
      <c r="B249" s="145">
        <f ca="1"/>
        <v>50153</v>
      </c>
      <c r="C249" s="130">
        <f ca="1"/>
        <v>1.8702119159155865E-2</v>
      </c>
      <c r="D249" s="130">
        <f ca="1"/>
        <v>1.9621119663928155E-2</v>
      </c>
      <c r="E249" s="130">
        <f ca="1"/>
        <v>1.9643735566074395E-2</v>
      </c>
    </row>
    <row r="250" spans="2:5">
      <c r="B250" s="145">
        <f ca="1"/>
        <v>50185</v>
      </c>
      <c r="C250" s="130">
        <f ca="1"/>
        <v>1.865708683323155E-2</v>
      </c>
      <c r="D250" s="130">
        <f ca="1"/>
        <v>1.9570075634421299E-2</v>
      </c>
      <c r="E250" s="130">
        <f ca="1"/>
        <v>1.9589869716811422E-2</v>
      </c>
    </row>
    <row r="251" spans="2:5">
      <c r="B251" s="145">
        <f ca="1"/>
        <v>50214</v>
      </c>
      <c r="C251" s="130">
        <f ca="1"/>
        <v>1.8615560728173115E-2</v>
      </c>
      <c r="D251" s="130">
        <f ca="1"/>
        <v>1.9523630435229873E-2</v>
      </c>
      <c r="E251" s="130">
        <f ca="1"/>
        <v>1.9540474911975032E-2</v>
      </c>
    </row>
    <row r="252" spans="2:5">
      <c r="B252" s="145">
        <f ca="1"/>
        <v>50244</v>
      </c>
      <c r="C252" s="130">
        <f ca="1"/>
        <v>1.8571899679100758E-2</v>
      </c>
      <c r="D252" s="130">
        <f ca="1"/>
        <v>1.9475301150677655E-2</v>
      </c>
      <c r="E252" s="130">
        <f ca="1"/>
        <v>1.9488821623383702E-2</v>
      </c>
    </row>
    <row r="253" spans="2:5">
      <c r="B253" s="145">
        <f ca="1"/>
        <v>50276</v>
      </c>
      <c r="C253" s="130">
        <f ca="1"/>
        <v>1.8524536248323356E-2</v>
      </c>
      <c r="D253" s="130">
        <f ca="1"/>
        <v>1.9422944594891349E-2</v>
      </c>
      <c r="E253" s="130">
        <f ca="1"/>
        <v>1.9433040909509428E-2</v>
      </c>
    </row>
    <row r="254" spans="2:5">
      <c r="B254" s="145">
        <f ca="1"/>
        <v>50306</v>
      </c>
      <c r="C254" s="130">
        <f ca="1"/>
        <v>1.8479403150320765E-2</v>
      </c>
      <c r="D254" s="130">
        <f ca="1"/>
        <v>1.9372747366180228E-2</v>
      </c>
      <c r="E254" s="130">
        <f ca="1"/>
        <v>1.9380047040896561E-2</v>
      </c>
    </row>
    <row r="255" spans="2:5">
      <c r="B255" s="145">
        <f ca="1"/>
        <v>50336</v>
      </c>
      <c r="C255" s="130">
        <f ca="1"/>
        <v>1.8432981843511324E-2</v>
      </c>
      <c r="D255" s="130">
        <f ca="1"/>
        <v>1.9321598337154716E-2</v>
      </c>
      <c r="E255" s="130">
        <f ca="1"/>
        <v>1.9326319848368512E-2</v>
      </c>
    </row>
    <row r="256" spans="2:5">
      <c r="B256" s="145">
        <f ca="1"/>
        <v>50367</v>
      </c>
      <c r="C256" s="130">
        <f ca="1"/>
        <v>1.8385494574605168E-2</v>
      </c>
      <c r="D256" s="130">
        <f ca="1"/>
        <v>1.9268020640795313E-2</v>
      </c>
      <c r="E256" s="130">
        <f ca="1"/>
        <v>1.9269972705705424E-2</v>
      </c>
    </row>
    <row r="257" spans="2:5">
      <c r="B257" s="145">
        <f ca="1"/>
        <v>50397</v>
      </c>
      <c r="C257" s="130">
        <f ca="1"/>
        <v>1.8338266981592334E-2</v>
      </c>
      <c r="D257" s="130">
        <f ca="1"/>
        <v>1.9215656778358389E-2</v>
      </c>
      <c r="E257" s="130">
        <f ca="1"/>
        <v>1.921462565505147E-2</v>
      </c>
    </row>
    <row r="258" spans="2:5">
      <c r="B258" s="145">
        <f ca="1"/>
        <v>50430</v>
      </c>
      <c r="C258" s="130">
        <f ca="1"/>
        <v>1.8285543794096481E-2</v>
      </c>
      <c r="D258" s="130">
        <f ca="1"/>
        <v>1.9157207226344973E-2</v>
      </c>
      <c r="E258" s="130">
        <f ca="1"/>
        <v>1.9153043284760463E-2</v>
      </c>
    </row>
    <row r="259" spans="2:5">
      <c r="B259" s="145">
        <f ca="1"/>
        <v>50459</v>
      </c>
      <c r="C259" s="130">
        <f ca="1"/>
        <v>1.8238540115387211E-2</v>
      </c>
      <c r="D259" s="130">
        <f ca="1"/>
        <v>1.9104759849175895E-2</v>
      </c>
      <c r="E259" s="130">
        <f ca="1"/>
        <v>1.9098575830849871E-2</v>
      </c>
    </row>
    <row r="260" spans="2:5">
      <c r="B260" s="145">
        <f ca="1"/>
        <v>50487</v>
      </c>
      <c r="C260" s="130">
        <f ca="1"/>
        <v>1.8192570306627596E-2</v>
      </c>
      <c r="D260" s="130">
        <f ca="1"/>
        <v>1.905298569838498E-2</v>
      </c>
      <c r="E260" s="130">
        <f ca="1"/>
        <v>1.9045898806509001E-2</v>
      </c>
    </row>
    <row r="261" spans="2:5">
      <c r="B261" s="145">
        <f ca="1"/>
        <v>50522</v>
      </c>
      <c r="C261" s="130">
        <f ca="1"/>
        <v>1.8134313618354148E-2</v>
      </c>
      <c r="D261" s="130">
        <f ca="1"/>
        <v>1.8987460676622984E-2</v>
      </c>
      <c r="E261" s="130">
        <f ca="1"/>
        <v>1.8980245621748382E-2</v>
      </c>
    </row>
    <row r="262" spans="2:5">
      <c r="B262" s="145">
        <f ca="1"/>
        <v>50549</v>
      </c>
      <c r="C262" s="130">
        <f ca="1"/>
        <v>1.8088767282371378E-2</v>
      </c>
      <c r="D262" s="130">
        <f ca="1"/>
        <v>1.8937079899835244E-2</v>
      </c>
      <c r="E262" s="130">
        <f ca="1"/>
        <v>1.8929978928936352E-2</v>
      </c>
    </row>
    <row r="263" spans="2:5">
      <c r="B263" s="145" t="e">
        <f ca="1"/>
        <v>#N/A</v>
      </c>
      <c r="C263" s="130" t="e">
        <f ca="1"/>
        <v>#N/A</v>
      </c>
      <c r="D263" s="130" t="e">
        <f ca="1"/>
        <v>#N/A</v>
      </c>
      <c r="E263" s="130" t="e">
        <f ca="1"/>
        <v>#N/A</v>
      </c>
    </row>
    <row r="264" spans="2:5">
      <c r="B264" s="145" t="e">
        <f ca="1"/>
        <v>#N/A</v>
      </c>
      <c r="C264" s="130" t="e">
        <f ca="1"/>
        <v>#N/A</v>
      </c>
      <c r="D264" s="130" t="e">
        <f ca="1"/>
        <v>#N/A</v>
      </c>
      <c r="E264" s="130" t="e">
        <f ca="1"/>
        <v>#N/A</v>
      </c>
    </row>
    <row r="265" spans="2:5">
      <c r="B265" s="145" t="e">
        <f ca="1"/>
        <v>#N/A</v>
      </c>
      <c r="C265" s="130" t="e">
        <f ca="1"/>
        <v>#N/A</v>
      </c>
      <c r="D265" s="130" t="e">
        <f ca="1"/>
        <v>#N/A</v>
      </c>
      <c r="E265" s="130" t="e">
        <f ca="1"/>
        <v>#N/A</v>
      </c>
    </row>
    <row r="266" spans="2:5">
      <c r="B266" s="145" t="e">
        <f ca="1"/>
        <v>#N/A</v>
      </c>
      <c r="C266" s="130" t="e">
        <f ca="1"/>
        <v>#N/A</v>
      </c>
      <c r="D266" s="130" t="e">
        <f ca="1"/>
        <v>#N/A</v>
      </c>
      <c r="E266" s="130" t="e">
        <f ca="1"/>
        <v>#N/A</v>
      </c>
    </row>
    <row r="267" spans="2:5">
      <c r="B267" s="145" t="e">
        <f ca="1"/>
        <v>#N/A</v>
      </c>
      <c r="C267" s="130" t="e">
        <f ca="1"/>
        <v>#N/A</v>
      </c>
      <c r="D267" s="130" t="e">
        <f ca="1"/>
        <v>#N/A</v>
      </c>
      <c r="E267" s="130" t="e">
        <f ca="1"/>
        <v>#N/A</v>
      </c>
    </row>
    <row r="268" spans="2:5">
      <c r="B268" s="145" t="e">
        <f ca="1"/>
        <v>#N/A</v>
      </c>
      <c r="C268" s="130" t="e">
        <f ca="1"/>
        <v>#N/A</v>
      </c>
      <c r="D268" s="130" t="e">
        <f ca="1"/>
        <v>#N/A</v>
      </c>
      <c r="E268" s="130" t="e">
        <f ca="1"/>
        <v>#N/A</v>
      </c>
    </row>
    <row r="269" spans="2:5">
      <c r="B269" s="145" t="e">
        <f ca="1"/>
        <v>#N/A</v>
      </c>
      <c r="C269" s="130" t="e">
        <f ca="1"/>
        <v>#N/A</v>
      </c>
      <c r="D269" s="130" t="e">
        <f ca="1"/>
        <v>#N/A</v>
      </c>
      <c r="E269" s="130" t="e">
        <f ca="1"/>
        <v>#N/A</v>
      </c>
    </row>
    <row r="270" spans="2:5">
      <c r="B270" s="145" t="e">
        <f ca="1"/>
        <v>#N/A</v>
      </c>
      <c r="C270" s="130" t="e">
        <f ca="1"/>
        <v>#N/A</v>
      </c>
      <c r="D270" s="130" t="e">
        <f ca="1"/>
        <v>#N/A</v>
      </c>
      <c r="E270" s="130" t="e">
        <f ca="1"/>
        <v>#N/A</v>
      </c>
    </row>
    <row r="271" spans="2:5">
      <c r="B271" s="145" t="e">
        <f ca="1"/>
        <v>#N/A</v>
      </c>
      <c r="C271" s="130" t="e">
        <f ca="1"/>
        <v>#N/A</v>
      </c>
      <c r="D271" s="130" t="e">
        <f ca="1"/>
        <v>#N/A</v>
      </c>
      <c r="E271" s="130" t="e">
        <f ca="1"/>
        <v>#N/A</v>
      </c>
    </row>
    <row r="272" spans="2:5">
      <c r="B272" s="145" t="e">
        <f ca="1"/>
        <v>#N/A</v>
      </c>
      <c r="C272" s="130" t="e">
        <f ca="1"/>
        <v>#N/A</v>
      </c>
      <c r="D272" s="130" t="e">
        <f ca="1"/>
        <v>#N/A</v>
      </c>
      <c r="E272" s="130" t="e">
        <f ca="1"/>
        <v>#N/A</v>
      </c>
    </row>
    <row r="273" spans="2:5">
      <c r="B273" s="145" t="e">
        <f ca="1"/>
        <v>#N/A</v>
      </c>
      <c r="C273" s="130" t="e">
        <f ca="1"/>
        <v>#N/A</v>
      </c>
      <c r="D273" s="130" t="e">
        <f ca="1"/>
        <v>#N/A</v>
      </c>
      <c r="E273" s="130" t="e">
        <f ca="1"/>
        <v>#N/A</v>
      </c>
    </row>
    <row r="274" spans="2:5">
      <c r="B274" s="145" t="e">
        <f ca="1"/>
        <v>#N/A</v>
      </c>
      <c r="C274" s="130" t="e">
        <f ca="1"/>
        <v>#N/A</v>
      </c>
      <c r="D274" s="130" t="e">
        <f ca="1"/>
        <v>#N/A</v>
      </c>
      <c r="E274" s="130" t="e">
        <f ca="1"/>
        <v>#N/A</v>
      </c>
    </row>
    <row r="275" spans="2:5">
      <c r="B275" s="145" t="e">
        <f ca="1"/>
        <v>#N/A</v>
      </c>
      <c r="C275" s="130" t="e">
        <f ca="1"/>
        <v>#N/A</v>
      </c>
      <c r="D275" s="130" t="e">
        <f ca="1"/>
        <v>#N/A</v>
      </c>
      <c r="E275" s="130" t="e">
        <f ca="1"/>
        <v>#N/A</v>
      </c>
    </row>
    <row r="276" spans="2:5">
      <c r="B276" s="145" t="e">
        <f ca="1"/>
        <v>#N/A</v>
      </c>
      <c r="C276" s="130" t="e">
        <f ca="1"/>
        <v>#N/A</v>
      </c>
      <c r="D276" s="130" t="e">
        <f ca="1"/>
        <v>#N/A</v>
      </c>
      <c r="E276" s="130" t="e">
        <f ca="1"/>
        <v>#N/A</v>
      </c>
    </row>
    <row r="277" spans="2:5">
      <c r="B277" s="145" t="e">
        <f ca="1"/>
        <v>#N/A</v>
      </c>
      <c r="C277" s="130" t="e">
        <f ca="1"/>
        <v>#N/A</v>
      </c>
      <c r="D277" s="130" t="e">
        <f ca="1"/>
        <v>#N/A</v>
      </c>
      <c r="E277" s="130" t="e">
        <f ca="1"/>
        <v>#N/A</v>
      </c>
    </row>
    <row r="278" spans="2:5">
      <c r="B278" s="145" t="e">
        <f ca="1"/>
        <v>#N/A</v>
      </c>
      <c r="C278" s="130" t="e">
        <f ca="1"/>
        <v>#N/A</v>
      </c>
      <c r="D278" s="130" t="e">
        <f ca="1"/>
        <v>#N/A</v>
      </c>
      <c r="E278" s="130" t="e">
        <f ca="1"/>
        <v>#N/A</v>
      </c>
    </row>
    <row r="279" spans="2:5">
      <c r="B279" s="145" t="e">
        <f ca="1"/>
        <v>#N/A</v>
      </c>
      <c r="C279" s="130" t="e">
        <f ca="1"/>
        <v>#N/A</v>
      </c>
      <c r="D279" s="130" t="e">
        <f ca="1"/>
        <v>#N/A</v>
      </c>
      <c r="E279" s="130" t="e">
        <f ca="1"/>
        <v>#N/A</v>
      </c>
    </row>
    <row r="280" spans="2:5">
      <c r="B280" s="145" t="e">
        <f ca="1"/>
        <v>#N/A</v>
      </c>
      <c r="C280" s="130" t="e">
        <f ca="1"/>
        <v>#N/A</v>
      </c>
      <c r="D280" s="130" t="e">
        <f ca="1"/>
        <v>#N/A</v>
      </c>
      <c r="E280" s="130" t="e">
        <f ca="1"/>
        <v>#N/A</v>
      </c>
    </row>
    <row r="281" spans="2:5">
      <c r="B281" s="145" t="e">
        <f ca="1"/>
        <v>#N/A</v>
      </c>
      <c r="C281" s="130" t="e">
        <f ca="1"/>
        <v>#N/A</v>
      </c>
      <c r="D281" s="130" t="e">
        <f ca="1"/>
        <v>#N/A</v>
      </c>
      <c r="E281" s="130" t="e">
        <f ca="1"/>
        <v>#N/A</v>
      </c>
    </row>
    <row r="282" spans="2:5">
      <c r="B282" s="145" t="e">
        <f ca="1"/>
        <v>#N/A</v>
      </c>
      <c r="C282" s="130" t="e">
        <f ca="1"/>
        <v>#N/A</v>
      </c>
      <c r="D282" s="130" t="e">
        <f ca="1"/>
        <v>#N/A</v>
      </c>
      <c r="E282" s="130" t="e">
        <f ca="1"/>
        <v>#N/A</v>
      </c>
    </row>
    <row r="283" spans="2:5">
      <c r="B283" s="145" t="e">
        <f ca="1"/>
        <v>#N/A</v>
      </c>
      <c r="C283" s="130" t="e">
        <f ca="1"/>
        <v>#N/A</v>
      </c>
      <c r="D283" s="130" t="e">
        <f ca="1"/>
        <v>#N/A</v>
      </c>
      <c r="E283" s="130" t="e">
        <f ca="1"/>
        <v>#N/A</v>
      </c>
    </row>
    <row r="284" spans="2:5">
      <c r="B284" s="145" t="e">
        <f ca="1"/>
        <v>#N/A</v>
      </c>
      <c r="C284" s="130" t="e">
        <f ca="1"/>
        <v>#N/A</v>
      </c>
      <c r="D284" s="130" t="e">
        <f ca="1"/>
        <v>#N/A</v>
      </c>
      <c r="E284" s="130" t="e">
        <f ca="1"/>
        <v>#N/A</v>
      </c>
    </row>
    <row r="285" spans="2:5">
      <c r="B285" s="145" t="e">
        <f ca="1"/>
        <v>#N/A</v>
      </c>
      <c r="C285" s="130" t="e">
        <f ca="1"/>
        <v>#N/A</v>
      </c>
      <c r="D285" s="130" t="e">
        <f ca="1"/>
        <v>#N/A</v>
      </c>
      <c r="E285" s="130" t="e">
        <f ca="1"/>
        <v>#N/A</v>
      </c>
    </row>
    <row r="286" spans="2:5">
      <c r="B286" s="145" t="e">
        <f ca="1"/>
        <v>#N/A</v>
      </c>
      <c r="C286" s="130" t="e">
        <f ca="1"/>
        <v>#N/A</v>
      </c>
      <c r="D286" s="130" t="e">
        <f ca="1"/>
        <v>#N/A</v>
      </c>
      <c r="E286" s="130" t="e">
        <f ca="1"/>
        <v>#N/A</v>
      </c>
    </row>
    <row r="287" spans="2:5">
      <c r="B287" s="145" t="e">
        <f ca="1"/>
        <v>#N/A</v>
      </c>
      <c r="C287" s="130" t="e">
        <f ca="1"/>
        <v>#N/A</v>
      </c>
      <c r="D287" s="130" t="e">
        <f ca="1"/>
        <v>#N/A</v>
      </c>
      <c r="E287" s="130" t="e">
        <f ca="1"/>
        <v>#N/A</v>
      </c>
    </row>
    <row r="288" spans="2:5">
      <c r="B288" s="145" t="e">
        <f ca="1"/>
        <v>#N/A</v>
      </c>
      <c r="C288" s="130" t="e">
        <f ca="1"/>
        <v>#N/A</v>
      </c>
      <c r="D288" s="130" t="e">
        <f ca="1"/>
        <v>#N/A</v>
      </c>
      <c r="E288" s="130" t="e">
        <f ca="1"/>
        <v>#N/A</v>
      </c>
    </row>
    <row r="289" spans="2:5">
      <c r="B289" s="145" t="e">
        <f ca="1"/>
        <v>#N/A</v>
      </c>
      <c r="C289" s="130" t="e">
        <f ca="1"/>
        <v>#N/A</v>
      </c>
      <c r="D289" s="130" t="e">
        <f ca="1"/>
        <v>#N/A</v>
      </c>
      <c r="E289" s="130" t="e">
        <f ca="1"/>
        <v>#N/A</v>
      </c>
    </row>
    <row r="290" spans="2:5">
      <c r="B290" s="145" t="e">
        <f ca="1"/>
        <v>#N/A</v>
      </c>
      <c r="C290" s="130" t="e">
        <f ca="1"/>
        <v>#N/A</v>
      </c>
      <c r="D290" s="130" t="e">
        <f ca="1"/>
        <v>#N/A</v>
      </c>
      <c r="E290" s="130" t="e">
        <f ca="1"/>
        <v>#N/A</v>
      </c>
    </row>
    <row r="291" spans="2:5">
      <c r="B291" s="145" t="e">
        <f ca="1"/>
        <v>#N/A</v>
      </c>
      <c r="C291" s="130" t="e">
        <f ca="1"/>
        <v>#N/A</v>
      </c>
      <c r="D291" s="130" t="e">
        <f ca="1"/>
        <v>#N/A</v>
      </c>
      <c r="E291" s="130" t="e">
        <f ca="1"/>
        <v>#N/A</v>
      </c>
    </row>
    <row r="292" spans="2:5">
      <c r="B292" s="145" t="e">
        <f ca="1"/>
        <v>#N/A</v>
      </c>
      <c r="C292" s="130" t="e">
        <f ca="1"/>
        <v>#N/A</v>
      </c>
      <c r="D292" s="130" t="e">
        <f ca="1"/>
        <v>#N/A</v>
      </c>
      <c r="E292" s="130" t="e">
        <f ca="1"/>
        <v>#N/A</v>
      </c>
    </row>
    <row r="293" spans="2:5">
      <c r="B293" s="145" t="e">
        <f ca="1"/>
        <v>#N/A</v>
      </c>
      <c r="C293" s="130" t="e">
        <f ca="1"/>
        <v>#N/A</v>
      </c>
      <c r="D293" s="130" t="e">
        <f ca="1"/>
        <v>#N/A</v>
      </c>
      <c r="E293" s="130" t="e">
        <f ca="1"/>
        <v>#N/A</v>
      </c>
    </row>
    <row r="294" spans="2:5">
      <c r="B294" s="145" t="e">
        <f ca="1"/>
        <v>#N/A</v>
      </c>
      <c r="C294" s="130" t="e">
        <f ca="1"/>
        <v>#N/A</v>
      </c>
      <c r="D294" s="130" t="e">
        <f ca="1"/>
        <v>#N/A</v>
      </c>
      <c r="E294" s="130" t="e">
        <f ca="1"/>
        <v>#N/A</v>
      </c>
    </row>
    <row r="295" spans="2:5">
      <c r="B295" s="145" t="e">
        <f ca="1"/>
        <v>#N/A</v>
      </c>
      <c r="C295" s="130" t="e">
        <f ca="1"/>
        <v>#N/A</v>
      </c>
      <c r="D295" s="130" t="e">
        <f ca="1"/>
        <v>#N/A</v>
      </c>
      <c r="E295" s="130" t="e">
        <f ca="1"/>
        <v>#N/A</v>
      </c>
    </row>
    <row r="296" spans="2:5">
      <c r="B296" s="145" t="e">
        <f ca="1"/>
        <v>#N/A</v>
      </c>
      <c r="C296" s="130" t="e">
        <f ca="1"/>
        <v>#N/A</v>
      </c>
      <c r="D296" s="130" t="e">
        <f ca="1"/>
        <v>#N/A</v>
      </c>
      <c r="E296" s="130" t="e">
        <f ca="1"/>
        <v>#N/A</v>
      </c>
    </row>
    <row r="297" spans="2:5">
      <c r="B297" s="145" t="e">
        <f ca="1"/>
        <v>#N/A</v>
      </c>
      <c r="C297" s="130" t="e">
        <f ca="1"/>
        <v>#N/A</v>
      </c>
      <c r="D297" s="130" t="e">
        <f ca="1"/>
        <v>#N/A</v>
      </c>
      <c r="E297" s="130" t="e">
        <f ca="1"/>
        <v>#N/A</v>
      </c>
    </row>
    <row r="298" spans="2:5">
      <c r="B298" s="145" t="e">
        <f ca="1"/>
        <v>#N/A</v>
      </c>
      <c r="C298" s="130" t="e">
        <f ca="1"/>
        <v>#N/A</v>
      </c>
      <c r="D298" s="130" t="e">
        <f ca="1"/>
        <v>#N/A</v>
      </c>
      <c r="E298" s="130" t="e">
        <f ca="1"/>
        <v>#N/A</v>
      </c>
    </row>
    <row r="299" spans="2:5">
      <c r="B299" s="145" t="e">
        <f ca="1"/>
        <v>#N/A</v>
      </c>
      <c r="C299" s="130" t="e">
        <f ca="1"/>
        <v>#N/A</v>
      </c>
      <c r="D299" s="130" t="e">
        <f ca="1"/>
        <v>#N/A</v>
      </c>
      <c r="E299" s="130" t="e">
        <f ca="1"/>
        <v>#N/A</v>
      </c>
    </row>
    <row r="300" spans="2:5">
      <c r="B300" s="145" t="e">
        <f ca="1"/>
        <v>#N/A</v>
      </c>
      <c r="C300" s="130" t="e">
        <f ca="1"/>
        <v>#N/A</v>
      </c>
      <c r="D300" s="130" t="e">
        <f ca="1"/>
        <v>#N/A</v>
      </c>
      <c r="E300" s="130" t="e">
        <f ca="1"/>
        <v>#N/A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A2:E301"/>
  <sheetViews>
    <sheetView showGridLines="0" workbookViewId="0"/>
  </sheetViews>
  <sheetFormatPr defaultRowHeight="15"/>
  <cols>
    <col min="1" max="1" width="9.140625" style="324"/>
    <col min="2" max="2" width="16.7109375" style="324" customWidth="1"/>
    <col min="3" max="5" width="12.7109375" style="324" customWidth="1"/>
    <col min="6" max="16384" width="9.140625" style="324"/>
  </cols>
  <sheetData>
    <row r="2" spans="2:5" ht="20.25">
      <c r="B2" s="94" t="s">
        <v>313</v>
      </c>
    </row>
    <row r="5" spans="2:5">
      <c r="B5" s="349" t="s">
        <v>314</v>
      </c>
      <c r="C5" s="132" t="s">
        <v>2</v>
      </c>
      <c r="D5" s="135"/>
    </row>
    <row r="8" spans="2:5" ht="18.75">
      <c r="B8" s="133" t="s">
        <v>231</v>
      </c>
    </row>
    <row r="9" spans="2:5">
      <c r="B9" s="363" t="s">
        <v>400</v>
      </c>
      <c r="C9" s="364" t="s">
        <v>430</v>
      </c>
      <c r="D9" s="364"/>
      <c r="E9" s="364"/>
    </row>
    <row r="10" spans="2:5">
      <c r="B10" s="145">
        <f ca="1">Settings.COB</f>
        <v>43243</v>
      </c>
      <c r="C10" s="134">
        <f ca="1">_xll.meCurveDiscountFactors($B10,$C$5,C$9)</f>
        <v>1</v>
      </c>
      <c r="D10" s="130"/>
      <c r="E10" s="130"/>
    </row>
    <row r="11" spans="2:5">
      <c r="B11" s="145">
        <f t="array" aca="1" ref="B11" ca="1">_xll.meDateFromTenor(B10,"1M","FOLLOWING","TGT")</f>
        <v>43276</v>
      </c>
      <c r="C11" s="134">
        <f ca="1">_xll.meCurveDiscountFactors($B11,$C$5,C$9)</f>
        <v>1</v>
      </c>
      <c r="D11" s="130"/>
      <c r="E11" s="130"/>
    </row>
    <row r="12" spans="2:5">
      <c r="B12" s="145">
        <f ca="1">_xll.meDateFromTenor(B11,"1M","FOLLOWING","TGT")</f>
        <v>43306</v>
      </c>
      <c r="C12" s="134">
        <f ca="1">_xll.meCurveDiscountFactors($B12,$C$5,C$9)</f>
        <v>1</v>
      </c>
      <c r="D12" s="130"/>
      <c r="E12" s="130"/>
    </row>
    <row r="13" spans="2:5">
      <c r="B13" s="145">
        <f ca="1">_xll.meDateFromTenor(B12,"1M","FOLLOWING","TGT")</f>
        <v>43339</v>
      </c>
      <c r="C13" s="134">
        <f ca="1">_xll.meCurveDiscountFactors($B13,$C$5,C$9)</f>
        <v>1.000962694354353</v>
      </c>
      <c r="D13" s="130"/>
      <c r="E13" s="130"/>
    </row>
    <row r="14" spans="2:5">
      <c r="B14" s="145">
        <f ca="1">_xll.meDateFromTenor(B13,"1M","FOLLOWING","TGT")</f>
        <v>43370</v>
      </c>
      <c r="C14" s="134">
        <f ca="1">_xll.meCurveDiscountFactors($B14,$C$5,C$9)</f>
        <v>1.0012730436443731</v>
      </c>
      <c r="D14" s="130"/>
      <c r="E14" s="130"/>
    </row>
    <row r="15" spans="2:5">
      <c r="B15" s="145"/>
      <c r="C15" s="130"/>
      <c r="D15" s="130"/>
      <c r="E15" s="130"/>
    </row>
    <row r="16" spans="2:5">
      <c r="B16" s="145"/>
      <c r="C16" s="130"/>
      <c r="D16" s="130"/>
      <c r="E16" s="130"/>
    </row>
    <row r="17" spans="1:5" ht="18.75">
      <c r="B17" s="133" t="s">
        <v>401</v>
      </c>
      <c r="C17" s="130"/>
      <c r="D17" s="130"/>
      <c r="E17" s="130"/>
    </row>
    <row r="18" spans="1:5">
      <c r="B18" s="196" t="s">
        <v>398</v>
      </c>
      <c r="C18" s="389" t="s">
        <v>17</v>
      </c>
    </row>
    <row r="19" spans="1:5">
      <c r="B19" s="212" t="s">
        <v>399</v>
      </c>
      <c r="C19" s="390" t="s">
        <v>41</v>
      </c>
    </row>
    <row r="21" spans="1:5">
      <c r="A21" s="145"/>
      <c r="B21" s="145" t="str">
        <f t="array" aca="1" ref="B21:C300" ca="1">_xll.meLWOCurveDiscountFactorsTable(C5,C9,C18,C19)</f>
        <v>Payment Dates</v>
      </c>
      <c r="C21" s="130" t="str">
        <f ca="1"/>
        <v>EURDF</v>
      </c>
      <c r="D21" s="130"/>
      <c r="E21" s="130"/>
    </row>
    <row r="22" spans="1:5">
      <c r="B22" s="145">
        <f ca="1"/>
        <v>43243</v>
      </c>
      <c r="C22" s="134">
        <f ca="1"/>
        <v>1</v>
      </c>
      <c r="D22" s="130"/>
      <c r="E22" s="130"/>
    </row>
    <row r="23" spans="1:5">
      <c r="B23" s="145">
        <f ca="1"/>
        <v>43274</v>
      </c>
      <c r="C23" s="134">
        <f ca="1"/>
        <v>1.0003110790062859</v>
      </c>
      <c r="D23" s="130"/>
      <c r="E23" s="130"/>
    </row>
    <row r="24" spans="1:5">
      <c r="B24" s="145">
        <f ca="1"/>
        <v>43304</v>
      </c>
      <c r="C24" s="134">
        <f ca="1"/>
        <v>1.0006120541236034</v>
      </c>
      <c r="D24" s="130"/>
      <c r="E24" s="130"/>
    </row>
    <row r="25" spans="1:5">
      <c r="B25" s="145">
        <f ca="1"/>
        <v>43335</v>
      </c>
      <c r="C25" s="134">
        <f ca="1"/>
        <v>1.0009225449321184</v>
      </c>
      <c r="D25" s="130"/>
      <c r="E25" s="130"/>
    </row>
    <row r="26" spans="1:5">
      <c r="B26" s="145">
        <f ca="1"/>
        <v>43366</v>
      </c>
      <c r="C26" s="134">
        <f ca="1"/>
        <v>1.001232771154188</v>
      </c>
      <c r="D26" s="130"/>
      <c r="E26" s="130"/>
    </row>
    <row r="27" spans="1:5">
      <c r="B27" s="145">
        <f ca="1"/>
        <v>43396</v>
      </c>
      <c r="C27" s="134">
        <f ca="1"/>
        <v>1.0015323537930514</v>
      </c>
      <c r="D27" s="130"/>
      <c r="E27" s="130"/>
    </row>
    <row r="28" spans="1:5">
      <c r="B28" s="145">
        <f ca="1"/>
        <v>43427</v>
      </c>
      <c r="C28" s="134">
        <f ca="1"/>
        <v>1.0018413769166008</v>
      </c>
      <c r="D28" s="130"/>
      <c r="E28" s="130"/>
    </row>
    <row r="29" spans="1:5">
      <c r="B29" s="145">
        <f ca="1"/>
        <v>43457</v>
      </c>
      <c r="C29" s="134">
        <f ca="1"/>
        <v>1.0021403070205095</v>
      </c>
      <c r="D29" s="130"/>
      <c r="E29" s="130"/>
    </row>
    <row r="30" spans="1:5">
      <c r="B30" s="145">
        <f ca="1"/>
        <v>43488</v>
      </c>
      <c r="C30" s="134">
        <f ca="1"/>
        <v>1.0024492954888533</v>
      </c>
      <c r="D30" s="130"/>
      <c r="E30" s="130"/>
    </row>
    <row r="31" spans="1:5">
      <c r="B31" s="145">
        <f ca="1"/>
        <v>43519</v>
      </c>
      <c r="C31" s="134">
        <f ca="1"/>
        <v>1.0027589431481998</v>
      </c>
      <c r="D31" s="130"/>
      <c r="E31" s="130"/>
    </row>
    <row r="32" spans="1:5">
      <c r="B32" s="145">
        <f ca="1"/>
        <v>43547</v>
      </c>
      <c r="C32" s="134">
        <f ca="1"/>
        <v>1.0030393298445615</v>
      </c>
      <c r="D32" s="130"/>
      <c r="E32" s="130"/>
    </row>
    <row r="33" spans="2:5">
      <c r="B33" s="145">
        <f ca="1"/>
        <v>43578</v>
      </c>
      <c r="C33" s="134">
        <f ca="1"/>
        <v>1.003346459088591</v>
      </c>
      <c r="D33" s="130"/>
      <c r="E33" s="130"/>
    </row>
    <row r="34" spans="2:5">
      <c r="B34" s="145">
        <f ca="1"/>
        <v>43608</v>
      </c>
      <c r="C34" s="134">
        <f ca="1"/>
        <v>1.0036353739126391</v>
      </c>
      <c r="D34" s="130"/>
      <c r="E34" s="130"/>
    </row>
    <row r="35" spans="2:5">
      <c r="B35" s="145">
        <f ca="1"/>
        <v>43639</v>
      </c>
      <c r="C35" s="134">
        <f ca="1"/>
        <v>1.003920401829772</v>
      </c>
      <c r="D35" s="130"/>
      <c r="E35" s="130"/>
    </row>
    <row r="36" spans="2:5">
      <c r="B36" s="145">
        <f ca="1"/>
        <v>43669</v>
      </c>
      <c r="C36" s="134">
        <f ca="1"/>
        <v>1.0041807171885859</v>
      </c>
      <c r="D36" s="130"/>
      <c r="E36" s="130"/>
    </row>
    <row r="37" spans="2:5">
      <c r="B37" s="145">
        <f ca="1"/>
        <v>43700</v>
      </c>
      <c r="C37" s="134">
        <f ca="1"/>
        <v>1.0044319876254428</v>
      </c>
      <c r="D37" s="130"/>
      <c r="E37" s="130"/>
    </row>
    <row r="38" spans="2:5">
      <c r="B38" s="145">
        <f ca="1"/>
        <v>43731</v>
      </c>
      <c r="C38" s="134">
        <f ca="1"/>
        <v>1.0046637270298455</v>
      </c>
      <c r="D38" s="130"/>
      <c r="E38" s="130"/>
    </row>
    <row r="39" spans="2:5">
      <c r="B39" s="145">
        <f ca="1"/>
        <v>43761</v>
      </c>
      <c r="C39" s="134">
        <f ca="1"/>
        <v>1.0048689252210694</v>
      </c>
      <c r="D39" s="130"/>
      <c r="E39" s="130"/>
    </row>
    <row r="40" spans="2:5">
      <c r="B40" s="145">
        <f ca="1"/>
        <v>43792</v>
      </c>
      <c r="C40" s="134">
        <f ca="1"/>
        <v>1.0050611186681493</v>
      </c>
      <c r="D40" s="130"/>
      <c r="E40" s="130"/>
    </row>
    <row r="41" spans="2:5">
      <c r="B41" s="145">
        <f ca="1"/>
        <v>43822</v>
      </c>
      <c r="C41" s="134">
        <f ca="1"/>
        <v>1.0052276060084502</v>
      </c>
      <c r="D41" s="130"/>
      <c r="E41" s="130"/>
    </row>
    <row r="42" spans="2:5">
      <c r="B42" s="145">
        <f ca="1"/>
        <v>43853</v>
      </c>
      <c r="C42" s="134">
        <f ca="1"/>
        <v>1.0053780245876642</v>
      </c>
      <c r="D42" s="130"/>
      <c r="E42" s="130"/>
    </row>
    <row r="43" spans="2:5">
      <c r="B43" s="145">
        <f ca="1"/>
        <v>43884</v>
      </c>
      <c r="C43" s="134">
        <f ca="1"/>
        <v>1.00550530050844</v>
      </c>
      <c r="D43" s="130"/>
      <c r="E43" s="130"/>
    </row>
    <row r="44" spans="2:5">
      <c r="B44" s="145">
        <f ca="1"/>
        <v>43913</v>
      </c>
      <c r="C44" s="134">
        <f ca="1"/>
        <v>1.0056021943884124</v>
      </c>
      <c r="D44" s="130"/>
      <c r="E44" s="130"/>
    </row>
    <row r="45" spans="2:5">
      <c r="B45" s="145">
        <f ca="1"/>
        <v>43944</v>
      </c>
      <c r="C45" s="134">
        <f ca="1"/>
        <v>1.0056805715909063</v>
      </c>
      <c r="D45" s="130"/>
      <c r="E45" s="130"/>
    </row>
    <row r="46" spans="2:5">
      <c r="B46" s="145">
        <f ca="1"/>
        <v>43974</v>
      </c>
      <c r="C46" s="134">
        <f ca="1"/>
        <v>1.005730142454436</v>
      </c>
      <c r="D46" s="130"/>
      <c r="E46" s="130"/>
    </row>
    <row r="47" spans="2:5">
      <c r="B47" s="145">
        <f ca="1"/>
        <v>44005</v>
      </c>
      <c r="C47" s="134">
        <f ca="1"/>
        <v>1.005752804472005</v>
      </c>
      <c r="D47" s="130"/>
      <c r="E47" s="130"/>
    </row>
    <row r="48" spans="2:5">
      <c r="B48" s="145">
        <f ca="1"/>
        <v>44035</v>
      </c>
      <c r="C48" s="134">
        <f ca="1"/>
        <v>1.0057464815128412</v>
      </c>
      <c r="D48" s="130"/>
      <c r="E48" s="130"/>
    </row>
    <row r="49" spans="2:5">
      <c r="B49" s="145">
        <f ca="1"/>
        <v>44066</v>
      </c>
      <c r="C49" s="134">
        <f ca="1"/>
        <v>1.0057103375175784</v>
      </c>
      <c r="D49" s="130"/>
      <c r="E49" s="130"/>
    </row>
    <row r="50" spans="2:5">
      <c r="B50" s="145">
        <f ca="1"/>
        <v>44097</v>
      </c>
      <c r="C50" s="134">
        <f ca="1"/>
        <v>1.0056437410096279</v>
      </c>
      <c r="D50" s="130"/>
      <c r="E50" s="130"/>
    </row>
    <row r="51" spans="2:5">
      <c r="B51" s="145">
        <f ca="1"/>
        <v>44127</v>
      </c>
      <c r="C51" s="134">
        <f ca="1"/>
        <v>1.0055502513279042</v>
      </c>
      <c r="D51" s="130"/>
      <c r="E51" s="130"/>
    </row>
    <row r="52" spans="2:5">
      <c r="B52" s="145">
        <f ca="1"/>
        <v>44158</v>
      </c>
      <c r="C52" s="134">
        <f ca="1"/>
        <v>1.0054236810140194</v>
      </c>
      <c r="D52" s="130"/>
      <c r="E52" s="130"/>
    </row>
    <row r="53" spans="2:5">
      <c r="B53" s="145">
        <f ca="1"/>
        <v>44188</v>
      </c>
      <c r="C53" s="134">
        <f ca="1"/>
        <v>1.0052722923562902</v>
      </c>
      <c r="D53" s="130"/>
      <c r="E53" s="130"/>
    </row>
    <row r="54" spans="2:5">
      <c r="B54" s="145">
        <f ca="1"/>
        <v>44219</v>
      </c>
      <c r="C54" s="134">
        <f ca="1"/>
        <v>1.0050859643699779</v>
      </c>
      <c r="D54" s="130"/>
      <c r="E54" s="130"/>
    </row>
    <row r="55" spans="2:5">
      <c r="B55" s="145">
        <f ca="1"/>
        <v>44250</v>
      </c>
      <c r="C55" s="134">
        <f ca="1"/>
        <v>1.0048698607022029</v>
      </c>
      <c r="D55" s="130"/>
      <c r="E55" s="130"/>
    </row>
    <row r="56" spans="2:5">
      <c r="B56" s="145">
        <f ca="1"/>
        <v>44278</v>
      </c>
      <c r="C56" s="134">
        <f ca="1"/>
        <v>1.0046496283001032</v>
      </c>
      <c r="D56" s="130"/>
      <c r="E56" s="130"/>
    </row>
    <row r="57" spans="2:5">
      <c r="B57" s="145">
        <f ca="1"/>
        <v>44309</v>
      </c>
      <c r="C57" s="134">
        <f ca="1"/>
        <v>1.0043788475296334</v>
      </c>
      <c r="D57" s="130"/>
      <c r="E57" s="130"/>
    </row>
    <row r="58" spans="2:5">
      <c r="B58" s="145">
        <f ca="1"/>
        <v>44339</v>
      </c>
      <c r="C58" s="134">
        <f ca="1"/>
        <v>1.0040906901709428</v>
      </c>
      <c r="D58" s="130"/>
      <c r="E58" s="130"/>
    </row>
    <row r="59" spans="2:5">
      <c r="B59" s="145">
        <f ca="1"/>
        <v>44370</v>
      </c>
      <c r="C59" s="134">
        <f ca="1"/>
        <v>1.0037667981431724</v>
      </c>
      <c r="D59" s="130"/>
      <c r="E59" s="130"/>
    </row>
    <row r="60" spans="2:5">
      <c r="B60" s="145">
        <f ca="1"/>
        <v>44400</v>
      </c>
      <c r="C60" s="134">
        <f ca="1"/>
        <v>1.0034286063367126</v>
      </c>
      <c r="D60" s="130"/>
      <c r="E60" s="130"/>
    </row>
    <row r="61" spans="2:5">
      <c r="B61" s="145">
        <f ca="1"/>
        <v>44431</v>
      </c>
      <c r="C61" s="134">
        <f ca="1"/>
        <v>1.0030540454561478</v>
      </c>
      <c r="D61" s="130"/>
      <c r="E61" s="130"/>
    </row>
    <row r="62" spans="2:5">
      <c r="B62" s="145">
        <f ca="1"/>
        <v>44462</v>
      </c>
      <c r="C62" s="134">
        <f ca="1"/>
        <v>1.0026544857137492</v>
      </c>
      <c r="D62" s="130"/>
      <c r="E62" s="130"/>
    </row>
    <row r="63" spans="2:5">
      <c r="B63" s="145">
        <f ca="1"/>
        <v>44492</v>
      </c>
      <c r="C63" s="134">
        <f ca="1"/>
        <v>1.0022446058733721</v>
      </c>
      <c r="D63" s="130"/>
      <c r="E63" s="130"/>
    </row>
    <row r="64" spans="2:5">
      <c r="B64" s="145">
        <f ca="1"/>
        <v>44523</v>
      </c>
      <c r="C64" s="134">
        <f ca="1"/>
        <v>1.0017977281837125</v>
      </c>
      <c r="D64" s="130"/>
      <c r="E64" s="130"/>
    </row>
    <row r="65" spans="2:5">
      <c r="B65" s="145">
        <f ca="1"/>
        <v>44553</v>
      </c>
      <c r="C65" s="134">
        <f ca="1"/>
        <v>1.0013433261284319</v>
      </c>
      <c r="D65" s="130"/>
      <c r="E65" s="130"/>
    </row>
    <row r="66" spans="2:5">
      <c r="B66" s="145">
        <f ca="1"/>
        <v>44584</v>
      </c>
      <c r="C66" s="134">
        <f ca="1"/>
        <v>1.0008518971288318</v>
      </c>
      <c r="D66" s="130"/>
      <c r="E66" s="130"/>
    </row>
    <row r="67" spans="2:5">
      <c r="B67" s="145">
        <f ca="1"/>
        <v>44615</v>
      </c>
      <c r="C67" s="134">
        <f ca="1"/>
        <v>1.0003390709664957</v>
      </c>
      <c r="D67" s="130"/>
      <c r="E67" s="130"/>
    </row>
    <row r="68" spans="2:5">
      <c r="B68" s="145">
        <f ca="1"/>
        <v>44643</v>
      </c>
      <c r="C68" s="134">
        <f ca="1"/>
        <v>0.99985820904698575</v>
      </c>
      <c r="D68" s="130"/>
      <c r="E68" s="130"/>
    </row>
    <row r="69" spans="2:5">
      <c r="B69" s="145">
        <f ca="1"/>
        <v>44674</v>
      </c>
      <c r="C69" s="134">
        <f ca="1"/>
        <v>0.99930719556281788</v>
      </c>
      <c r="D69" s="130"/>
      <c r="E69" s="130"/>
    </row>
    <row r="70" spans="2:5">
      <c r="B70" s="145">
        <f ca="1"/>
        <v>44704</v>
      </c>
      <c r="C70" s="134">
        <f ca="1"/>
        <v>0.99875627143250023</v>
      </c>
      <c r="D70" s="130"/>
      <c r="E70" s="130"/>
    </row>
    <row r="71" spans="2:5">
      <c r="B71" s="145">
        <f ca="1"/>
        <v>44735</v>
      </c>
      <c r="C71" s="134">
        <f ca="1"/>
        <v>0.99816957570158138</v>
      </c>
      <c r="D71" s="130"/>
      <c r="E71" s="130"/>
    </row>
    <row r="72" spans="2:5">
      <c r="B72" s="145">
        <f ca="1"/>
        <v>44765</v>
      </c>
      <c r="C72" s="134">
        <f ca="1"/>
        <v>0.9975850953770643</v>
      </c>
      <c r="D72" s="130"/>
      <c r="E72" s="130"/>
    </row>
    <row r="73" spans="2:5">
      <c r="B73" s="145">
        <f ca="1"/>
        <v>44796</v>
      </c>
      <c r="C73" s="134">
        <f ca="1"/>
        <v>0.99696379175547356</v>
      </c>
      <c r="D73" s="130"/>
      <c r="E73" s="130"/>
    </row>
    <row r="74" spans="2:5">
      <c r="B74" s="145">
        <f ca="1"/>
        <v>44827</v>
      </c>
      <c r="C74" s="134">
        <f ca="1"/>
        <v>0.99632477210679871</v>
      </c>
      <c r="D74" s="130"/>
      <c r="E74" s="130"/>
    </row>
    <row r="75" spans="2:5">
      <c r="B75" s="145">
        <f ca="1"/>
        <v>44857</v>
      </c>
      <c r="C75" s="134">
        <f ca="1"/>
        <v>0.99568933599722487</v>
      </c>
      <c r="D75" s="130"/>
      <c r="E75" s="130"/>
    </row>
    <row r="76" spans="2:5">
      <c r="B76" s="145">
        <f ca="1"/>
        <v>44888</v>
      </c>
      <c r="C76" s="134">
        <f ca="1"/>
        <v>0.99501492969285577</v>
      </c>
      <c r="D76" s="130"/>
      <c r="E76" s="130"/>
    </row>
    <row r="77" spans="2:5">
      <c r="B77" s="145">
        <f ca="1"/>
        <v>44918</v>
      </c>
      <c r="C77" s="134">
        <f ca="1"/>
        <v>0.99434486836753155</v>
      </c>
      <c r="D77" s="130"/>
      <c r="E77" s="130"/>
    </row>
    <row r="78" spans="2:5">
      <c r="B78" s="145">
        <f ca="1"/>
        <v>44949</v>
      </c>
      <c r="C78" s="134">
        <f ca="1"/>
        <v>0.99363421595546764</v>
      </c>
      <c r="D78" s="130"/>
      <c r="E78" s="130"/>
    </row>
    <row r="79" spans="2:5">
      <c r="B79" s="145">
        <f ca="1"/>
        <v>44980</v>
      </c>
      <c r="C79" s="134">
        <f ca="1"/>
        <v>0.99290471934558877</v>
      </c>
      <c r="D79" s="130"/>
      <c r="E79" s="130"/>
    </row>
    <row r="80" spans="2:5">
      <c r="B80" s="145">
        <f ca="1"/>
        <v>45008</v>
      </c>
      <c r="C80" s="134">
        <f ca="1"/>
        <v>0.99222937029987879</v>
      </c>
      <c r="D80" s="130"/>
      <c r="E80" s="130"/>
    </row>
    <row r="81" spans="2:5">
      <c r="B81" s="145">
        <f ca="1"/>
        <v>45039</v>
      </c>
      <c r="C81" s="134">
        <f ca="1"/>
        <v>0.99146310512873204</v>
      </c>
      <c r="D81" s="130"/>
      <c r="E81" s="130"/>
    </row>
    <row r="82" spans="2:5">
      <c r="B82" s="145">
        <f ca="1"/>
        <v>45069</v>
      </c>
      <c r="C82" s="134">
        <f ca="1"/>
        <v>0.9907026218210474</v>
      </c>
      <c r="D82" s="130"/>
      <c r="E82" s="130"/>
    </row>
    <row r="83" spans="2:5">
      <c r="B83" s="145">
        <f ca="1"/>
        <v>45100</v>
      </c>
      <c r="C83" s="134">
        <f ca="1"/>
        <v>0.98989696333980892</v>
      </c>
      <c r="D83" s="130"/>
      <c r="E83" s="130"/>
    </row>
    <row r="84" spans="2:5">
      <c r="B84" s="145">
        <f ca="1"/>
        <v>45130</v>
      </c>
      <c r="C84" s="134">
        <f ca="1"/>
        <v>0.98909847624325475</v>
      </c>
      <c r="D84" s="130"/>
      <c r="E84" s="130"/>
    </row>
    <row r="85" spans="2:5">
      <c r="B85" s="145">
        <f ca="1"/>
        <v>45161</v>
      </c>
      <c r="C85" s="134">
        <f ca="1"/>
        <v>0.98825450378492274</v>
      </c>
      <c r="D85" s="130"/>
      <c r="E85" s="130"/>
    </row>
    <row r="86" spans="2:5">
      <c r="B86" s="145">
        <f ca="1"/>
        <v>45192</v>
      </c>
      <c r="C86" s="134">
        <f ca="1"/>
        <v>0.98739195230388344</v>
      </c>
      <c r="D86" s="130"/>
      <c r="E86" s="130"/>
    </row>
    <row r="87" spans="2:5">
      <c r="B87" s="145">
        <f ca="1"/>
        <v>45222</v>
      </c>
      <c r="C87" s="134">
        <f ca="1"/>
        <v>0.98654017079624268</v>
      </c>
      <c r="D87" s="130"/>
      <c r="E87" s="130"/>
    </row>
    <row r="88" spans="2:5">
      <c r="B88" s="145">
        <f ca="1"/>
        <v>45253</v>
      </c>
      <c r="C88" s="134">
        <f ca="1"/>
        <v>0.98564305104565397</v>
      </c>
      <c r="D88" s="130"/>
      <c r="E88" s="130"/>
    </row>
    <row r="89" spans="2:5">
      <c r="B89" s="145">
        <f ca="1"/>
        <v>45283</v>
      </c>
      <c r="C89" s="134">
        <f ca="1"/>
        <v>0.9847591282503203</v>
      </c>
      <c r="D89" s="130"/>
      <c r="E89" s="130"/>
    </row>
    <row r="90" spans="2:5">
      <c r="B90" s="145">
        <f ca="1"/>
        <v>45314</v>
      </c>
      <c r="C90" s="134">
        <f ca="1"/>
        <v>0.98383211158329664</v>
      </c>
      <c r="D90" s="130"/>
      <c r="E90" s="130"/>
    </row>
    <row r="91" spans="2:5">
      <c r="B91" s="145">
        <f ca="1"/>
        <v>45345</v>
      </c>
      <c r="C91" s="134">
        <f ca="1"/>
        <v>0.98289081324060434</v>
      </c>
      <c r="D91" s="130"/>
      <c r="E91" s="130"/>
    </row>
    <row r="92" spans="2:5">
      <c r="B92" s="145">
        <f ca="1"/>
        <v>45374</v>
      </c>
      <c r="C92" s="134">
        <f ca="1"/>
        <v>0.98199742077698182</v>
      </c>
      <c r="D92" s="130"/>
      <c r="E92" s="130"/>
    </row>
    <row r="93" spans="2:5">
      <c r="B93" s="145">
        <f ca="1"/>
        <v>45405</v>
      </c>
      <c r="C93" s="134">
        <f ca="1"/>
        <v>0.98102950792220978</v>
      </c>
      <c r="D93" s="130"/>
      <c r="E93" s="130"/>
    </row>
    <row r="94" spans="2:5">
      <c r="B94" s="145">
        <f ca="1"/>
        <v>45435</v>
      </c>
      <c r="C94" s="134">
        <f ca="1"/>
        <v>0.98008091777108153</v>
      </c>
      <c r="D94" s="130"/>
      <c r="E94" s="130"/>
    </row>
    <row r="95" spans="2:5">
      <c r="B95" s="145">
        <f ca="1"/>
        <v>45466</v>
      </c>
      <c r="C95" s="134">
        <f ca="1"/>
        <v>0.97908916280409874</v>
      </c>
      <c r="D95" s="130"/>
      <c r="E95" s="130"/>
    </row>
    <row r="96" spans="2:5">
      <c r="B96" s="145">
        <f ca="1"/>
        <v>45496</v>
      </c>
      <c r="C96" s="134">
        <f ca="1"/>
        <v>0.97811844050353269</v>
      </c>
      <c r="D96" s="130"/>
      <c r="E96" s="130"/>
    </row>
    <row r="97" spans="2:5">
      <c r="B97" s="145">
        <f ca="1"/>
        <v>45527</v>
      </c>
      <c r="C97" s="134">
        <f ca="1"/>
        <v>0.97710406858417576</v>
      </c>
      <c r="D97" s="130"/>
      <c r="E97" s="130"/>
    </row>
    <row r="98" spans="2:5">
      <c r="B98" s="145">
        <f ca="1"/>
        <v>45558</v>
      </c>
      <c r="C98" s="134">
        <f ca="1"/>
        <v>0.97607824512165087</v>
      </c>
      <c r="D98" s="130"/>
      <c r="E98" s="130"/>
    </row>
    <row r="99" spans="2:5">
      <c r="B99" s="145">
        <f ca="1"/>
        <v>45588</v>
      </c>
      <c r="C99" s="134">
        <f ca="1"/>
        <v>0.97507459887617987</v>
      </c>
      <c r="D99" s="130"/>
      <c r="E99" s="130"/>
    </row>
    <row r="100" spans="2:5">
      <c r="B100" s="145">
        <f ca="1"/>
        <v>45619</v>
      </c>
      <c r="C100" s="134">
        <f ca="1"/>
        <v>0.97402619701760862</v>
      </c>
      <c r="D100" s="130"/>
      <c r="E100" s="130"/>
    </row>
    <row r="101" spans="2:5">
      <c r="B101" s="145">
        <f ca="1"/>
        <v>45649</v>
      </c>
      <c r="C101" s="134">
        <f ca="1"/>
        <v>0.973000650830665</v>
      </c>
      <c r="D101" s="130"/>
      <c r="E101" s="130"/>
    </row>
    <row r="102" spans="2:5">
      <c r="B102" s="145">
        <f ca="1"/>
        <v>45680</v>
      </c>
      <c r="C102" s="134">
        <f ca="1"/>
        <v>0.97192734415304161</v>
      </c>
      <c r="D102" s="130"/>
      <c r="E102" s="130"/>
    </row>
    <row r="103" spans="2:5">
      <c r="B103" s="145">
        <f ca="1"/>
        <v>45711</v>
      </c>
      <c r="C103" s="134">
        <f ca="1"/>
        <v>0.97084157975664065</v>
      </c>
      <c r="D103" s="130"/>
      <c r="E103" s="130"/>
    </row>
    <row r="104" spans="2:5">
      <c r="B104" s="145">
        <f ca="1"/>
        <v>45739</v>
      </c>
      <c r="C104" s="134">
        <f ca="1"/>
        <v>0.96985076699045369</v>
      </c>
      <c r="D104" s="130"/>
      <c r="E104" s="130"/>
    </row>
    <row r="105" spans="2:5">
      <c r="B105" s="145">
        <f ca="1"/>
        <v>45770</v>
      </c>
      <c r="C105" s="134">
        <f ca="1"/>
        <v>0.9687424890545755</v>
      </c>
      <c r="D105" s="130"/>
      <c r="E105" s="130"/>
    </row>
    <row r="106" spans="2:5">
      <c r="B106" s="145">
        <f ca="1"/>
        <v>45800</v>
      </c>
      <c r="C106" s="134">
        <f ca="1"/>
        <v>0.96765854035379062</v>
      </c>
      <c r="D106" s="130"/>
      <c r="E106" s="130"/>
    </row>
    <row r="107" spans="2:5">
      <c r="B107" s="145">
        <f ca="1"/>
        <v>45831</v>
      </c>
      <c r="C107" s="134">
        <f ca="1"/>
        <v>0.96652658818861381</v>
      </c>
      <c r="D107" s="130"/>
      <c r="E107" s="130"/>
    </row>
    <row r="108" spans="2:5">
      <c r="B108" s="145">
        <f ca="1"/>
        <v>45861</v>
      </c>
      <c r="C108" s="134">
        <f ca="1"/>
        <v>0.96541982900017476</v>
      </c>
      <c r="D108" s="130"/>
      <c r="E108" s="130"/>
    </row>
    <row r="109" spans="2:5">
      <c r="B109" s="145">
        <f ca="1"/>
        <v>45892</v>
      </c>
      <c r="C109" s="134">
        <f ca="1"/>
        <v>0.96426473337976348</v>
      </c>
      <c r="D109" s="130"/>
      <c r="E109" s="130"/>
    </row>
    <row r="110" spans="2:5">
      <c r="B110" s="145">
        <f ca="1"/>
        <v>45923</v>
      </c>
      <c r="C110" s="134">
        <f ca="1"/>
        <v>0.96309826563681966</v>
      </c>
      <c r="D110" s="130"/>
      <c r="E110" s="130"/>
    </row>
    <row r="111" spans="2:5">
      <c r="B111" s="145">
        <f ca="1"/>
        <v>45953</v>
      </c>
      <c r="C111" s="134">
        <f ca="1"/>
        <v>0.9619588509953545</v>
      </c>
      <c r="D111" s="130"/>
      <c r="E111" s="130"/>
    </row>
    <row r="112" spans="2:5">
      <c r="B112" s="145">
        <f ca="1"/>
        <v>45984</v>
      </c>
      <c r="C112" s="134">
        <f ca="1"/>
        <v>0.96077079150615818</v>
      </c>
      <c r="D112" s="130"/>
      <c r="E112" s="130"/>
    </row>
    <row r="113" spans="2:5">
      <c r="B113" s="145">
        <f ca="1"/>
        <v>46014</v>
      </c>
      <c r="C113" s="134">
        <f ca="1"/>
        <v>0.95961098849081239</v>
      </c>
      <c r="D113" s="130"/>
      <c r="E113" s="130"/>
    </row>
    <row r="114" spans="2:5">
      <c r="B114" s="145">
        <f ca="1"/>
        <v>46045</v>
      </c>
      <c r="C114" s="134">
        <f ca="1"/>
        <v>0.95840238821272195</v>
      </c>
      <c r="D114" s="130"/>
      <c r="E114" s="130"/>
    </row>
    <row r="115" spans="2:5">
      <c r="B115" s="145">
        <f ca="1"/>
        <v>46076</v>
      </c>
      <c r="C115" s="134">
        <f ca="1"/>
        <v>0.95718375633063857</v>
      </c>
      <c r="D115" s="130"/>
      <c r="E115" s="130"/>
    </row>
    <row r="116" spans="2:5">
      <c r="B116" s="145">
        <f ca="1"/>
        <v>46104</v>
      </c>
      <c r="C116" s="134">
        <f ca="1"/>
        <v>0.95607466307587263</v>
      </c>
      <c r="D116" s="130"/>
      <c r="E116" s="130"/>
    </row>
    <row r="117" spans="2:5">
      <c r="B117" s="145">
        <f ca="1"/>
        <v>46135</v>
      </c>
      <c r="C117" s="134">
        <f ca="1"/>
        <v>0.95483770148850811</v>
      </c>
      <c r="D117" s="130"/>
      <c r="E117" s="130"/>
    </row>
    <row r="118" spans="2:5">
      <c r="B118" s="145">
        <f ca="1"/>
        <v>46165</v>
      </c>
      <c r="C118" s="134">
        <f ca="1"/>
        <v>0.95363185401312156</v>
      </c>
      <c r="D118" s="130"/>
      <c r="E118" s="130"/>
    </row>
    <row r="119" spans="2:5">
      <c r="B119" s="145">
        <f ca="1"/>
        <v>46196</v>
      </c>
      <c r="C119" s="134">
        <f ca="1"/>
        <v>0.95237701829414501</v>
      </c>
      <c r="D119" s="130"/>
      <c r="E119" s="130"/>
    </row>
    <row r="120" spans="2:5">
      <c r="B120" s="145">
        <f ca="1"/>
        <v>46226</v>
      </c>
      <c r="C120" s="134">
        <f ca="1"/>
        <v>0.95115449994282719</v>
      </c>
      <c r="D120" s="130"/>
      <c r="E120" s="130"/>
    </row>
    <row r="121" spans="2:5">
      <c r="B121" s="145">
        <f ca="1"/>
        <v>46257</v>
      </c>
      <c r="C121" s="134">
        <f ca="1"/>
        <v>0.94988318447187015</v>
      </c>
      <c r="D121" s="130"/>
      <c r="E121" s="130"/>
    </row>
    <row r="122" spans="2:5">
      <c r="B122" s="145">
        <f ca="1"/>
        <v>46288</v>
      </c>
      <c r="C122" s="134">
        <f ca="1"/>
        <v>0.94860408594691237</v>
      </c>
      <c r="D122" s="130"/>
      <c r="E122" s="130"/>
    </row>
    <row r="123" spans="2:5">
      <c r="B123" s="145">
        <f ca="1"/>
        <v>46318</v>
      </c>
      <c r="C123" s="134">
        <f ca="1"/>
        <v>0.94735922498243463</v>
      </c>
      <c r="D123" s="130"/>
      <c r="E123" s="130"/>
    </row>
    <row r="124" spans="2:5">
      <c r="B124" s="145">
        <f ca="1"/>
        <v>46349</v>
      </c>
      <c r="C124" s="134">
        <f ca="1"/>
        <v>0.94606601386928069</v>
      </c>
      <c r="D124" s="130"/>
      <c r="E124" s="130"/>
    </row>
    <row r="125" spans="2:5">
      <c r="B125" s="145">
        <f ca="1"/>
        <v>46379</v>
      </c>
      <c r="C125" s="134">
        <f ca="1"/>
        <v>0.94480827305039927</v>
      </c>
      <c r="D125" s="130"/>
      <c r="E125" s="130"/>
    </row>
    <row r="126" spans="2:5">
      <c r="B126" s="145">
        <f ca="1"/>
        <v>46410</v>
      </c>
      <c r="C126" s="134">
        <f ca="1"/>
        <v>0.94350256676044175</v>
      </c>
      <c r="D126" s="130"/>
      <c r="E126" s="130"/>
    </row>
    <row r="127" spans="2:5">
      <c r="B127" s="145">
        <f ca="1"/>
        <v>46441</v>
      </c>
      <c r="C127" s="134">
        <f ca="1"/>
        <v>0.94219114386937874</v>
      </c>
      <c r="D127" s="130"/>
      <c r="E127" s="130"/>
    </row>
    <row r="128" spans="2:5">
      <c r="B128" s="145">
        <f ca="1"/>
        <v>46469</v>
      </c>
      <c r="C128" s="134">
        <f ca="1"/>
        <v>0.94100207696425175</v>
      </c>
      <c r="D128" s="130"/>
      <c r="E128" s="130"/>
    </row>
    <row r="129" spans="2:5">
      <c r="B129" s="145">
        <f ca="1"/>
        <v>46500</v>
      </c>
      <c r="C129" s="134">
        <f ca="1"/>
        <v>0.93968097305335929</v>
      </c>
      <c r="D129" s="130"/>
      <c r="E129" s="130"/>
    </row>
    <row r="130" spans="2:5">
      <c r="B130" s="145">
        <f ca="1"/>
        <v>46530</v>
      </c>
      <c r="C130" s="134">
        <f ca="1"/>
        <v>0.93839825225079809</v>
      </c>
      <c r="D130" s="130"/>
      <c r="E130" s="130"/>
    </row>
    <row r="131" spans="2:5">
      <c r="B131" s="145">
        <f ca="1"/>
        <v>46561</v>
      </c>
      <c r="C131" s="134">
        <f ca="1"/>
        <v>0.93706874561645426</v>
      </c>
      <c r="D131" s="130"/>
      <c r="E131" s="130"/>
    </row>
    <row r="132" spans="2:5">
      <c r="B132" s="145">
        <f ca="1"/>
        <v>46591</v>
      </c>
      <c r="C132" s="134">
        <f ca="1"/>
        <v>0.93577815896234207</v>
      </c>
      <c r="D132" s="130"/>
      <c r="E132" s="130"/>
    </row>
    <row r="133" spans="2:5">
      <c r="B133" s="145">
        <f ca="1"/>
        <v>46622</v>
      </c>
      <c r="C133" s="134">
        <f ca="1"/>
        <v>0.93444025748833937</v>
      </c>
      <c r="D133" s="130"/>
      <c r="E133" s="130"/>
    </row>
    <row r="134" spans="2:5">
      <c r="B134" s="145">
        <f ca="1"/>
        <v>46653</v>
      </c>
      <c r="C134" s="134">
        <f ca="1"/>
        <v>0.93309778466194548</v>
      </c>
      <c r="D134" s="130"/>
      <c r="E134" s="130"/>
    </row>
    <row r="135" spans="2:5">
      <c r="B135" s="145">
        <f ca="1"/>
        <v>46683</v>
      </c>
      <c r="C135" s="134">
        <f ca="1"/>
        <v>0.93179403835774799</v>
      </c>
      <c r="D135" s="130"/>
      <c r="E135" s="130"/>
    </row>
    <row r="136" spans="2:5">
      <c r="B136" s="145">
        <f ca="1"/>
        <v>46714</v>
      </c>
      <c r="C136" s="134">
        <f ca="1"/>
        <v>0.93044185831713566</v>
      </c>
      <c r="D136" s="130"/>
      <c r="E136" s="130"/>
    </row>
    <row r="137" spans="2:5">
      <c r="B137" s="145">
        <f ca="1"/>
        <v>46744</v>
      </c>
      <c r="C137" s="134">
        <f ca="1"/>
        <v>0.92912824341678735</v>
      </c>
      <c r="D137" s="130"/>
      <c r="E137" s="130"/>
    </row>
    <row r="138" spans="2:5">
      <c r="B138" s="145">
        <f ca="1"/>
        <v>46775</v>
      </c>
      <c r="C138" s="134">
        <f ca="1"/>
        <v>0.92776811183573771</v>
      </c>
      <c r="D138" s="130"/>
      <c r="E138" s="130"/>
    </row>
    <row r="139" spans="2:5">
      <c r="B139" s="145">
        <f ca="1"/>
        <v>46806</v>
      </c>
      <c r="C139" s="134">
        <f ca="1"/>
        <v>0.92640309439066137</v>
      </c>
      <c r="D139" s="130"/>
      <c r="E139" s="130"/>
    </row>
    <row r="140" spans="2:5">
      <c r="B140" s="145">
        <f ca="1"/>
        <v>46835</v>
      </c>
      <c r="C140" s="134">
        <f ca="1"/>
        <v>0.92512058918939433</v>
      </c>
      <c r="D140" s="130"/>
      <c r="E140" s="130"/>
    </row>
    <row r="141" spans="2:5">
      <c r="B141" s="145">
        <f ca="1"/>
        <v>46866</v>
      </c>
      <c r="C141" s="134">
        <f ca="1"/>
        <v>0.92374338935646927</v>
      </c>
      <c r="D141" s="130"/>
      <c r="E141" s="130"/>
    </row>
    <row r="142" spans="2:5">
      <c r="B142" s="145">
        <f ca="1"/>
        <v>46896</v>
      </c>
      <c r="C142" s="134">
        <f ca="1"/>
        <v>0.92240415962504074</v>
      </c>
      <c r="D142" s="130"/>
      <c r="E142" s="130"/>
    </row>
    <row r="143" spans="2:5">
      <c r="B143" s="145" t="e">
        <f ca="1"/>
        <v>#N/A</v>
      </c>
      <c r="C143" s="134" t="e">
        <f ca="1"/>
        <v>#N/A</v>
      </c>
      <c r="D143" s="130"/>
      <c r="E143" s="130"/>
    </row>
    <row r="144" spans="2:5">
      <c r="B144" s="145" t="e">
        <f ca="1"/>
        <v>#N/A</v>
      </c>
      <c r="C144" s="134" t="e">
        <f ca="1"/>
        <v>#N/A</v>
      </c>
      <c r="D144" s="130"/>
      <c r="E144" s="130"/>
    </row>
    <row r="145" spans="2:5">
      <c r="B145" s="145" t="e">
        <f ca="1"/>
        <v>#N/A</v>
      </c>
      <c r="C145" s="134" t="e">
        <f ca="1"/>
        <v>#N/A</v>
      </c>
      <c r="D145" s="130"/>
      <c r="E145" s="130"/>
    </row>
    <row r="146" spans="2:5">
      <c r="B146" s="145" t="e">
        <f ca="1"/>
        <v>#N/A</v>
      </c>
      <c r="C146" s="134" t="e">
        <f ca="1"/>
        <v>#N/A</v>
      </c>
      <c r="D146" s="130"/>
      <c r="E146" s="130"/>
    </row>
    <row r="147" spans="2:5">
      <c r="B147" s="145" t="e">
        <f ca="1"/>
        <v>#N/A</v>
      </c>
      <c r="C147" s="134" t="e">
        <f ca="1"/>
        <v>#N/A</v>
      </c>
      <c r="D147" s="130"/>
      <c r="E147" s="130"/>
    </row>
    <row r="148" spans="2:5">
      <c r="B148" s="145" t="e">
        <f ca="1"/>
        <v>#N/A</v>
      </c>
      <c r="C148" s="134" t="e">
        <f ca="1"/>
        <v>#N/A</v>
      </c>
      <c r="D148" s="130"/>
      <c r="E148" s="130"/>
    </row>
    <row r="149" spans="2:5">
      <c r="B149" s="145" t="e">
        <f ca="1"/>
        <v>#N/A</v>
      </c>
      <c r="C149" s="134" t="e">
        <f ca="1"/>
        <v>#N/A</v>
      </c>
      <c r="D149" s="130"/>
      <c r="E149" s="130"/>
    </row>
    <row r="150" spans="2:5">
      <c r="B150" s="145" t="e">
        <f ca="1"/>
        <v>#N/A</v>
      </c>
      <c r="C150" s="134" t="e">
        <f ca="1"/>
        <v>#N/A</v>
      </c>
      <c r="D150" s="130"/>
      <c r="E150" s="130"/>
    </row>
    <row r="151" spans="2:5">
      <c r="B151" s="145" t="e">
        <f ca="1"/>
        <v>#N/A</v>
      </c>
      <c r="C151" s="134" t="e">
        <f ca="1"/>
        <v>#N/A</v>
      </c>
      <c r="D151" s="130"/>
      <c r="E151" s="130"/>
    </row>
    <row r="152" spans="2:5">
      <c r="B152" s="145" t="e">
        <f ca="1"/>
        <v>#N/A</v>
      </c>
      <c r="C152" s="134" t="e">
        <f ca="1"/>
        <v>#N/A</v>
      </c>
      <c r="D152" s="130"/>
      <c r="E152" s="130"/>
    </row>
    <row r="153" spans="2:5">
      <c r="B153" s="145" t="e">
        <f ca="1"/>
        <v>#N/A</v>
      </c>
      <c r="C153" s="134" t="e">
        <f ca="1"/>
        <v>#N/A</v>
      </c>
      <c r="D153" s="130"/>
      <c r="E153" s="130"/>
    </row>
    <row r="154" spans="2:5">
      <c r="B154" s="145" t="e">
        <f ca="1"/>
        <v>#N/A</v>
      </c>
      <c r="C154" s="134" t="e">
        <f ca="1"/>
        <v>#N/A</v>
      </c>
      <c r="D154" s="130"/>
      <c r="E154" s="130"/>
    </row>
    <row r="155" spans="2:5">
      <c r="B155" s="145" t="e">
        <f ca="1"/>
        <v>#N/A</v>
      </c>
      <c r="C155" s="134" t="e">
        <f ca="1"/>
        <v>#N/A</v>
      </c>
      <c r="D155" s="130"/>
      <c r="E155" s="130"/>
    </row>
    <row r="156" spans="2:5">
      <c r="B156" s="145" t="e">
        <f ca="1"/>
        <v>#N/A</v>
      </c>
      <c r="C156" s="134" t="e">
        <f ca="1"/>
        <v>#N/A</v>
      </c>
      <c r="D156" s="130"/>
      <c r="E156" s="130"/>
    </row>
    <row r="157" spans="2:5">
      <c r="B157" s="145" t="e">
        <f ca="1"/>
        <v>#N/A</v>
      </c>
      <c r="C157" s="134" t="e">
        <f ca="1"/>
        <v>#N/A</v>
      </c>
      <c r="D157" s="130"/>
      <c r="E157" s="130"/>
    </row>
    <row r="158" spans="2:5">
      <c r="B158" s="145" t="e">
        <f ca="1"/>
        <v>#N/A</v>
      </c>
      <c r="C158" s="134" t="e">
        <f ca="1"/>
        <v>#N/A</v>
      </c>
      <c r="D158" s="130"/>
      <c r="E158" s="130"/>
    </row>
    <row r="159" spans="2:5">
      <c r="B159" s="145" t="e">
        <f ca="1"/>
        <v>#N/A</v>
      </c>
      <c r="C159" s="134" t="e">
        <f ca="1"/>
        <v>#N/A</v>
      </c>
      <c r="D159" s="130"/>
      <c r="E159" s="130"/>
    </row>
    <row r="160" spans="2:5">
      <c r="B160" s="145" t="e">
        <f ca="1"/>
        <v>#N/A</v>
      </c>
      <c r="C160" s="134" t="e">
        <f ca="1"/>
        <v>#N/A</v>
      </c>
      <c r="D160" s="130"/>
      <c r="E160" s="130"/>
    </row>
    <row r="161" spans="2:5">
      <c r="B161" s="145" t="e">
        <f ca="1"/>
        <v>#N/A</v>
      </c>
      <c r="C161" s="134" t="e">
        <f ca="1"/>
        <v>#N/A</v>
      </c>
      <c r="D161" s="130"/>
      <c r="E161" s="130"/>
    </row>
    <row r="162" spans="2:5">
      <c r="B162" s="145" t="e">
        <f ca="1"/>
        <v>#N/A</v>
      </c>
      <c r="C162" s="134" t="e">
        <f ca="1"/>
        <v>#N/A</v>
      </c>
      <c r="D162" s="130"/>
      <c r="E162" s="130"/>
    </row>
    <row r="163" spans="2:5">
      <c r="B163" s="145" t="e">
        <f ca="1"/>
        <v>#N/A</v>
      </c>
      <c r="C163" s="134" t="e">
        <f ca="1"/>
        <v>#N/A</v>
      </c>
      <c r="D163" s="130"/>
      <c r="E163" s="130"/>
    </row>
    <row r="164" spans="2:5">
      <c r="B164" s="145" t="e">
        <f ca="1"/>
        <v>#N/A</v>
      </c>
      <c r="C164" s="134" t="e">
        <f ca="1"/>
        <v>#N/A</v>
      </c>
      <c r="D164" s="130"/>
      <c r="E164" s="130"/>
    </row>
    <row r="165" spans="2:5">
      <c r="B165" s="145" t="e">
        <f ca="1"/>
        <v>#N/A</v>
      </c>
      <c r="C165" s="134" t="e">
        <f ca="1"/>
        <v>#N/A</v>
      </c>
      <c r="D165" s="130"/>
      <c r="E165" s="130"/>
    </row>
    <row r="166" spans="2:5">
      <c r="B166" s="145" t="e">
        <f ca="1"/>
        <v>#N/A</v>
      </c>
      <c r="C166" s="134" t="e">
        <f ca="1"/>
        <v>#N/A</v>
      </c>
      <c r="D166" s="130"/>
      <c r="E166" s="130"/>
    </row>
    <row r="167" spans="2:5">
      <c r="B167" s="145" t="e">
        <f ca="1"/>
        <v>#N/A</v>
      </c>
      <c r="C167" s="134" t="e">
        <f ca="1"/>
        <v>#N/A</v>
      </c>
      <c r="D167" s="130"/>
      <c r="E167" s="130"/>
    </row>
    <row r="168" spans="2:5">
      <c r="B168" s="145" t="e">
        <f ca="1"/>
        <v>#N/A</v>
      </c>
      <c r="C168" s="134" t="e">
        <f ca="1"/>
        <v>#N/A</v>
      </c>
      <c r="D168" s="130"/>
      <c r="E168" s="130"/>
    </row>
    <row r="169" spans="2:5">
      <c r="B169" s="145" t="e">
        <f ca="1"/>
        <v>#N/A</v>
      </c>
      <c r="C169" s="134" t="e">
        <f ca="1"/>
        <v>#N/A</v>
      </c>
      <c r="D169" s="130"/>
      <c r="E169" s="130"/>
    </row>
    <row r="170" spans="2:5">
      <c r="B170" s="145" t="e">
        <f ca="1"/>
        <v>#N/A</v>
      </c>
      <c r="C170" s="134" t="e">
        <f ca="1"/>
        <v>#N/A</v>
      </c>
      <c r="D170" s="130"/>
      <c r="E170" s="130"/>
    </row>
    <row r="171" spans="2:5">
      <c r="B171" s="145" t="e">
        <f ca="1"/>
        <v>#N/A</v>
      </c>
      <c r="C171" s="134" t="e">
        <f ca="1"/>
        <v>#N/A</v>
      </c>
      <c r="D171" s="130"/>
      <c r="E171" s="130"/>
    </row>
    <row r="172" spans="2:5">
      <c r="B172" s="145" t="e">
        <f ca="1"/>
        <v>#N/A</v>
      </c>
      <c r="C172" s="134" t="e">
        <f ca="1"/>
        <v>#N/A</v>
      </c>
      <c r="D172" s="130"/>
      <c r="E172" s="130"/>
    </row>
    <row r="173" spans="2:5">
      <c r="B173" s="145" t="e">
        <f ca="1"/>
        <v>#N/A</v>
      </c>
      <c r="C173" s="134" t="e">
        <f ca="1"/>
        <v>#N/A</v>
      </c>
      <c r="D173" s="130"/>
      <c r="E173" s="130"/>
    </row>
    <row r="174" spans="2:5">
      <c r="B174" s="145" t="e">
        <f ca="1"/>
        <v>#N/A</v>
      </c>
      <c r="C174" s="134" t="e">
        <f ca="1"/>
        <v>#N/A</v>
      </c>
      <c r="D174" s="130"/>
      <c r="E174" s="130"/>
    </row>
    <row r="175" spans="2:5">
      <c r="B175" s="145" t="e">
        <f ca="1"/>
        <v>#N/A</v>
      </c>
      <c r="C175" s="134" t="e">
        <f ca="1"/>
        <v>#N/A</v>
      </c>
      <c r="D175" s="130"/>
      <c r="E175" s="130"/>
    </row>
    <row r="176" spans="2:5">
      <c r="B176" s="145" t="e">
        <f ca="1"/>
        <v>#N/A</v>
      </c>
      <c r="C176" s="134" t="e">
        <f ca="1"/>
        <v>#N/A</v>
      </c>
      <c r="D176" s="130"/>
      <c r="E176" s="130"/>
    </row>
    <row r="177" spans="2:5">
      <c r="B177" s="145" t="e">
        <f ca="1"/>
        <v>#N/A</v>
      </c>
      <c r="C177" s="134" t="e">
        <f ca="1"/>
        <v>#N/A</v>
      </c>
      <c r="D177" s="130"/>
      <c r="E177" s="130"/>
    </row>
    <row r="178" spans="2:5">
      <c r="B178" s="145" t="e">
        <f ca="1"/>
        <v>#N/A</v>
      </c>
      <c r="C178" s="134" t="e">
        <f ca="1"/>
        <v>#N/A</v>
      </c>
      <c r="D178" s="130"/>
      <c r="E178" s="130"/>
    </row>
    <row r="179" spans="2:5">
      <c r="B179" s="145" t="e">
        <f ca="1"/>
        <v>#N/A</v>
      </c>
      <c r="C179" s="134" t="e">
        <f ca="1"/>
        <v>#N/A</v>
      </c>
      <c r="D179" s="130"/>
      <c r="E179" s="130"/>
    </row>
    <row r="180" spans="2:5">
      <c r="B180" s="145" t="e">
        <f ca="1"/>
        <v>#N/A</v>
      </c>
      <c r="C180" s="134" t="e">
        <f ca="1"/>
        <v>#N/A</v>
      </c>
      <c r="D180" s="130"/>
      <c r="E180" s="130"/>
    </row>
    <row r="181" spans="2:5">
      <c r="B181" s="145" t="e">
        <f ca="1"/>
        <v>#N/A</v>
      </c>
      <c r="C181" s="134" t="e">
        <f ca="1"/>
        <v>#N/A</v>
      </c>
      <c r="D181" s="130"/>
      <c r="E181" s="130"/>
    </row>
    <row r="182" spans="2:5">
      <c r="B182" s="145" t="e">
        <f ca="1"/>
        <v>#N/A</v>
      </c>
      <c r="C182" s="134" t="e">
        <f ca="1"/>
        <v>#N/A</v>
      </c>
      <c r="D182" s="130"/>
      <c r="E182" s="130"/>
    </row>
    <row r="183" spans="2:5">
      <c r="B183" s="145" t="e">
        <f ca="1"/>
        <v>#N/A</v>
      </c>
      <c r="C183" s="134" t="e">
        <f ca="1"/>
        <v>#N/A</v>
      </c>
      <c r="D183" s="130"/>
      <c r="E183" s="130"/>
    </row>
    <row r="184" spans="2:5">
      <c r="B184" s="145" t="e">
        <f ca="1"/>
        <v>#N/A</v>
      </c>
      <c r="C184" s="134" t="e">
        <f ca="1"/>
        <v>#N/A</v>
      </c>
      <c r="D184" s="130"/>
      <c r="E184" s="130"/>
    </row>
    <row r="185" spans="2:5">
      <c r="B185" s="145" t="e">
        <f ca="1"/>
        <v>#N/A</v>
      </c>
      <c r="C185" s="134" t="e">
        <f ca="1"/>
        <v>#N/A</v>
      </c>
      <c r="D185" s="130"/>
      <c r="E185" s="130"/>
    </row>
    <row r="186" spans="2:5">
      <c r="B186" s="145" t="e">
        <f ca="1"/>
        <v>#N/A</v>
      </c>
      <c r="C186" s="134" t="e">
        <f ca="1"/>
        <v>#N/A</v>
      </c>
      <c r="D186" s="130"/>
      <c r="E186" s="130"/>
    </row>
    <row r="187" spans="2:5">
      <c r="B187" s="145" t="e">
        <f ca="1"/>
        <v>#N/A</v>
      </c>
      <c r="C187" s="134" t="e">
        <f ca="1"/>
        <v>#N/A</v>
      </c>
      <c r="D187" s="130"/>
      <c r="E187" s="130"/>
    </row>
    <row r="188" spans="2:5">
      <c r="B188" s="145" t="e">
        <f ca="1"/>
        <v>#N/A</v>
      </c>
      <c r="C188" s="134" t="e">
        <f ca="1"/>
        <v>#N/A</v>
      </c>
      <c r="D188" s="130"/>
      <c r="E188" s="130"/>
    </row>
    <row r="189" spans="2:5">
      <c r="B189" s="145" t="e">
        <f ca="1"/>
        <v>#N/A</v>
      </c>
      <c r="C189" s="134" t="e">
        <f ca="1"/>
        <v>#N/A</v>
      </c>
      <c r="D189" s="130"/>
      <c r="E189" s="130"/>
    </row>
    <row r="190" spans="2:5">
      <c r="B190" s="145" t="e">
        <f ca="1"/>
        <v>#N/A</v>
      </c>
      <c r="C190" s="134" t="e">
        <f ca="1"/>
        <v>#N/A</v>
      </c>
      <c r="D190" s="130"/>
      <c r="E190" s="130"/>
    </row>
    <row r="191" spans="2:5">
      <c r="B191" s="145" t="e">
        <f ca="1"/>
        <v>#N/A</v>
      </c>
      <c r="C191" s="134" t="e">
        <f ca="1"/>
        <v>#N/A</v>
      </c>
      <c r="D191" s="130"/>
      <c r="E191" s="130"/>
    </row>
    <row r="192" spans="2:5">
      <c r="B192" s="145" t="e">
        <f ca="1"/>
        <v>#N/A</v>
      </c>
      <c r="C192" s="134" t="e">
        <f ca="1"/>
        <v>#N/A</v>
      </c>
      <c r="D192" s="130"/>
      <c r="E192" s="130"/>
    </row>
    <row r="193" spans="2:5">
      <c r="B193" s="145" t="e">
        <f ca="1"/>
        <v>#N/A</v>
      </c>
      <c r="C193" s="134" t="e">
        <f ca="1"/>
        <v>#N/A</v>
      </c>
      <c r="D193" s="130"/>
      <c r="E193" s="130"/>
    </row>
    <row r="194" spans="2:5">
      <c r="B194" s="145" t="e">
        <f ca="1"/>
        <v>#N/A</v>
      </c>
      <c r="C194" s="134" t="e">
        <f ca="1"/>
        <v>#N/A</v>
      </c>
      <c r="D194" s="130"/>
      <c r="E194" s="130"/>
    </row>
    <row r="195" spans="2:5">
      <c r="B195" s="145" t="e">
        <f ca="1"/>
        <v>#N/A</v>
      </c>
      <c r="C195" s="134" t="e">
        <f ca="1"/>
        <v>#N/A</v>
      </c>
      <c r="D195" s="130"/>
      <c r="E195" s="130"/>
    </row>
    <row r="196" spans="2:5">
      <c r="B196" s="145" t="e">
        <f ca="1"/>
        <v>#N/A</v>
      </c>
      <c r="C196" s="134" t="e">
        <f ca="1"/>
        <v>#N/A</v>
      </c>
      <c r="D196" s="130"/>
      <c r="E196" s="130"/>
    </row>
    <row r="197" spans="2:5">
      <c r="B197" s="145" t="e">
        <f ca="1"/>
        <v>#N/A</v>
      </c>
      <c r="C197" s="134" t="e">
        <f ca="1"/>
        <v>#N/A</v>
      </c>
      <c r="D197" s="130"/>
      <c r="E197" s="130"/>
    </row>
    <row r="198" spans="2:5">
      <c r="B198" s="145" t="e">
        <f ca="1"/>
        <v>#N/A</v>
      </c>
      <c r="C198" s="134" t="e">
        <f ca="1"/>
        <v>#N/A</v>
      </c>
      <c r="D198" s="130"/>
      <c r="E198" s="130"/>
    </row>
    <row r="199" spans="2:5">
      <c r="B199" s="145" t="e">
        <f ca="1"/>
        <v>#N/A</v>
      </c>
      <c r="C199" s="134" t="e">
        <f ca="1"/>
        <v>#N/A</v>
      </c>
      <c r="D199" s="130"/>
      <c r="E199" s="130"/>
    </row>
    <row r="200" spans="2:5">
      <c r="B200" s="145" t="e">
        <f ca="1"/>
        <v>#N/A</v>
      </c>
      <c r="C200" s="134" t="e">
        <f ca="1"/>
        <v>#N/A</v>
      </c>
      <c r="D200" s="130"/>
      <c r="E200" s="130"/>
    </row>
    <row r="201" spans="2:5">
      <c r="B201" s="145" t="e">
        <f ca="1"/>
        <v>#N/A</v>
      </c>
      <c r="C201" s="134" t="e">
        <f ca="1"/>
        <v>#N/A</v>
      </c>
      <c r="D201" s="130"/>
      <c r="E201" s="130"/>
    </row>
    <row r="202" spans="2:5">
      <c r="B202" s="145" t="e">
        <f ca="1"/>
        <v>#N/A</v>
      </c>
      <c r="C202" s="134" t="e">
        <f ca="1"/>
        <v>#N/A</v>
      </c>
      <c r="D202" s="130"/>
      <c r="E202" s="130"/>
    </row>
    <row r="203" spans="2:5">
      <c r="B203" s="145" t="e">
        <f ca="1"/>
        <v>#N/A</v>
      </c>
      <c r="C203" s="134" t="e">
        <f ca="1"/>
        <v>#N/A</v>
      </c>
      <c r="D203" s="130"/>
      <c r="E203" s="130"/>
    </row>
    <row r="204" spans="2:5">
      <c r="B204" s="145" t="e">
        <f ca="1"/>
        <v>#N/A</v>
      </c>
      <c r="C204" s="134" t="e">
        <f ca="1"/>
        <v>#N/A</v>
      </c>
      <c r="D204" s="130"/>
      <c r="E204" s="130"/>
    </row>
    <row r="205" spans="2:5">
      <c r="B205" s="145" t="e">
        <f ca="1"/>
        <v>#N/A</v>
      </c>
      <c r="C205" s="134" t="e">
        <f ca="1"/>
        <v>#N/A</v>
      </c>
      <c r="D205" s="130"/>
      <c r="E205" s="130"/>
    </row>
    <row r="206" spans="2:5">
      <c r="B206" s="145" t="e">
        <f ca="1"/>
        <v>#N/A</v>
      </c>
      <c r="C206" s="134" t="e">
        <f ca="1"/>
        <v>#N/A</v>
      </c>
      <c r="D206" s="130"/>
      <c r="E206" s="130"/>
    </row>
    <row r="207" spans="2:5">
      <c r="B207" s="145" t="e">
        <f ca="1"/>
        <v>#N/A</v>
      </c>
      <c r="C207" s="134" t="e">
        <f ca="1"/>
        <v>#N/A</v>
      </c>
      <c r="D207" s="130"/>
      <c r="E207" s="130"/>
    </row>
    <row r="208" spans="2:5">
      <c r="B208" s="145" t="e">
        <f ca="1"/>
        <v>#N/A</v>
      </c>
      <c r="C208" s="134" t="e">
        <f ca="1"/>
        <v>#N/A</v>
      </c>
      <c r="D208" s="130"/>
      <c r="E208" s="130"/>
    </row>
    <row r="209" spans="2:5">
      <c r="B209" s="145" t="e">
        <f ca="1"/>
        <v>#N/A</v>
      </c>
      <c r="C209" s="134" t="e">
        <f ca="1"/>
        <v>#N/A</v>
      </c>
      <c r="D209" s="130"/>
      <c r="E209" s="130"/>
    </row>
    <row r="210" spans="2:5">
      <c r="B210" s="145" t="e">
        <f ca="1"/>
        <v>#N/A</v>
      </c>
      <c r="C210" s="134" t="e">
        <f ca="1"/>
        <v>#N/A</v>
      </c>
      <c r="D210" s="130"/>
      <c r="E210" s="130"/>
    </row>
    <row r="211" spans="2:5">
      <c r="B211" s="145" t="e">
        <f ca="1"/>
        <v>#N/A</v>
      </c>
      <c r="C211" s="134" t="e">
        <f ca="1"/>
        <v>#N/A</v>
      </c>
      <c r="D211" s="130"/>
      <c r="E211" s="130"/>
    </row>
    <row r="212" spans="2:5">
      <c r="B212" s="145" t="e">
        <f ca="1"/>
        <v>#N/A</v>
      </c>
      <c r="C212" s="134" t="e">
        <f ca="1"/>
        <v>#N/A</v>
      </c>
      <c r="D212" s="130"/>
      <c r="E212" s="130"/>
    </row>
    <row r="213" spans="2:5">
      <c r="B213" s="145" t="e">
        <f ca="1"/>
        <v>#N/A</v>
      </c>
      <c r="C213" s="134" t="e">
        <f ca="1"/>
        <v>#N/A</v>
      </c>
      <c r="D213" s="130"/>
      <c r="E213" s="130"/>
    </row>
    <row r="214" spans="2:5">
      <c r="B214" s="145" t="e">
        <f ca="1"/>
        <v>#N/A</v>
      </c>
      <c r="C214" s="134" t="e">
        <f ca="1"/>
        <v>#N/A</v>
      </c>
      <c r="D214" s="130"/>
      <c r="E214" s="130"/>
    </row>
    <row r="215" spans="2:5">
      <c r="B215" s="145" t="e">
        <f ca="1"/>
        <v>#N/A</v>
      </c>
      <c r="C215" s="134" t="e">
        <f ca="1"/>
        <v>#N/A</v>
      </c>
      <c r="D215" s="130"/>
      <c r="E215" s="130"/>
    </row>
    <row r="216" spans="2:5">
      <c r="B216" s="145" t="e">
        <f ca="1"/>
        <v>#N/A</v>
      </c>
      <c r="C216" s="134" t="e">
        <f ca="1"/>
        <v>#N/A</v>
      </c>
      <c r="D216" s="130"/>
      <c r="E216" s="130"/>
    </row>
    <row r="217" spans="2:5">
      <c r="B217" s="145" t="e">
        <f ca="1"/>
        <v>#N/A</v>
      </c>
      <c r="C217" s="134" t="e">
        <f ca="1"/>
        <v>#N/A</v>
      </c>
      <c r="D217" s="130"/>
      <c r="E217" s="130"/>
    </row>
    <row r="218" spans="2:5">
      <c r="B218" s="145" t="e">
        <f ca="1"/>
        <v>#N/A</v>
      </c>
      <c r="C218" s="134" t="e">
        <f ca="1"/>
        <v>#N/A</v>
      </c>
      <c r="D218" s="130"/>
      <c r="E218" s="130"/>
    </row>
    <row r="219" spans="2:5">
      <c r="B219" s="145" t="e">
        <f ca="1"/>
        <v>#N/A</v>
      </c>
      <c r="C219" s="134" t="e">
        <f ca="1"/>
        <v>#N/A</v>
      </c>
      <c r="D219" s="130"/>
      <c r="E219" s="130"/>
    </row>
    <row r="220" spans="2:5">
      <c r="B220" s="145" t="e">
        <f ca="1"/>
        <v>#N/A</v>
      </c>
      <c r="C220" s="134" t="e">
        <f ca="1"/>
        <v>#N/A</v>
      </c>
      <c r="D220" s="130"/>
      <c r="E220" s="130"/>
    </row>
    <row r="221" spans="2:5">
      <c r="B221" s="145" t="e">
        <f ca="1"/>
        <v>#N/A</v>
      </c>
      <c r="C221" s="134" t="e">
        <f ca="1"/>
        <v>#N/A</v>
      </c>
      <c r="D221" s="130"/>
      <c r="E221" s="130"/>
    </row>
    <row r="222" spans="2:5">
      <c r="B222" s="145" t="e">
        <f ca="1"/>
        <v>#N/A</v>
      </c>
      <c r="C222" s="134" t="e">
        <f ca="1"/>
        <v>#N/A</v>
      </c>
      <c r="D222" s="130"/>
      <c r="E222" s="130"/>
    </row>
    <row r="223" spans="2:5">
      <c r="B223" s="145" t="e">
        <f ca="1"/>
        <v>#N/A</v>
      </c>
      <c r="C223" s="134" t="e">
        <f ca="1"/>
        <v>#N/A</v>
      </c>
      <c r="D223" s="130"/>
      <c r="E223" s="130"/>
    </row>
    <row r="224" spans="2:5">
      <c r="B224" s="145" t="e">
        <f ca="1"/>
        <v>#N/A</v>
      </c>
      <c r="C224" s="134" t="e">
        <f ca="1"/>
        <v>#N/A</v>
      </c>
      <c r="D224" s="130"/>
      <c r="E224" s="130"/>
    </row>
    <row r="225" spans="2:5">
      <c r="B225" s="145" t="e">
        <f ca="1"/>
        <v>#N/A</v>
      </c>
      <c r="C225" s="134" t="e">
        <f ca="1"/>
        <v>#N/A</v>
      </c>
      <c r="D225" s="130"/>
      <c r="E225" s="130"/>
    </row>
    <row r="226" spans="2:5">
      <c r="B226" s="145" t="e">
        <f ca="1"/>
        <v>#N/A</v>
      </c>
      <c r="C226" s="134" t="e">
        <f ca="1"/>
        <v>#N/A</v>
      </c>
      <c r="D226" s="130"/>
      <c r="E226" s="130"/>
    </row>
    <row r="227" spans="2:5">
      <c r="B227" s="145" t="e">
        <f ca="1"/>
        <v>#N/A</v>
      </c>
      <c r="C227" s="134" t="e">
        <f ca="1"/>
        <v>#N/A</v>
      </c>
      <c r="D227" s="130"/>
      <c r="E227" s="130"/>
    </row>
    <row r="228" spans="2:5">
      <c r="B228" s="145" t="e">
        <f ca="1"/>
        <v>#N/A</v>
      </c>
      <c r="C228" s="134" t="e">
        <f ca="1"/>
        <v>#N/A</v>
      </c>
      <c r="D228" s="130"/>
      <c r="E228" s="130"/>
    </row>
    <row r="229" spans="2:5">
      <c r="B229" s="145" t="e">
        <f ca="1"/>
        <v>#N/A</v>
      </c>
      <c r="C229" s="134" t="e">
        <f ca="1"/>
        <v>#N/A</v>
      </c>
      <c r="D229" s="130"/>
      <c r="E229" s="130"/>
    </row>
    <row r="230" spans="2:5">
      <c r="B230" s="145" t="e">
        <f ca="1"/>
        <v>#N/A</v>
      </c>
      <c r="C230" s="134" t="e">
        <f ca="1"/>
        <v>#N/A</v>
      </c>
      <c r="D230" s="130"/>
      <c r="E230" s="130"/>
    </row>
    <row r="231" spans="2:5">
      <c r="B231" s="145" t="e">
        <f ca="1"/>
        <v>#N/A</v>
      </c>
      <c r="C231" s="134" t="e">
        <f ca="1"/>
        <v>#N/A</v>
      </c>
      <c r="D231" s="130"/>
      <c r="E231" s="130"/>
    </row>
    <row r="232" spans="2:5">
      <c r="B232" s="145" t="e">
        <f ca="1"/>
        <v>#N/A</v>
      </c>
      <c r="C232" s="134" t="e">
        <f ca="1"/>
        <v>#N/A</v>
      </c>
      <c r="D232" s="130"/>
      <c r="E232" s="130"/>
    </row>
    <row r="233" spans="2:5">
      <c r="B233" s="145" t="e">
        <f ca="1"/>
        <v>#N/A</v>
      </c>
      <c r="C233" s="134" t="e">
        <f ca="1"/>
        <v>#N/A</v>
      </c>
      <c r="D233" s="130"/>
      <c r="E233" s="130"/>
    </row>
    <row r="234" spans="2:5">
      <c r="B234" s="145" t="e">
        <f ca="1"/>
        <v>#N/A</v>
      </c>
      <c r="C234" s="134" t="e">
        <f ca="1"/>
        <v>#N/A</v>
      </c>
      <c r="D234" s="130"/>
      <c r="E234" s="130"/>
    </row>
    <row r="235" spans="2:5">
      <c r="B235" s="145" t="e">
        <f ca="1"/>
        <v>#N/A</v>
      </c>
      <c r="C235" s="134" t="e">
        <f ca="1"/>
        <v>#N/A</v>
      </c>
      <c r="D235" s="130"/>
      <c r="E235" s="130"/>
    </row>
    <row r="236" spans="2:5">
      <c r="B236" s="145" t="e">
        <f ca="1"/>
        <v>#N/A</v>
      </c>
      <c r="C236" s="134" t="e">
        <f ca="1"/>
        <v>#N/A</v>
      </c>
      <c r="D236" s="130"/>
      <c r="E236" s="130"/>
    </row>
    <row r="237" spans="2:5">
      <c r="B237" s="145" t="e">
        <f ca="1"/>
        <v>#N/A</v>
      </c>
      <c r="C237" s="134" t="e">
        <f ca="1"/>
        <v>#N/A</v>
      </c>
      <c r="D237" s="130"/>
      <c r="E237" s="130"/>
    </row>
    <row r="238" spans="2:5">
      <c r="B238" s="145" t="e">
        <f ca="1"/>
        <v>#N/A</v>
      </c>
      <c r="C238" s="134" t="e">
        <f ca="1"/>
        <v>#N/A</v>
      </c>
      <c r="D238" s="130"/>
      <c r="E238" s="130"/>
    </row>
    <row r="239" spans="2:5">
      <c r="B239" s="145" t="e">
        <f ca="1"/>
        <v>#N/A</v>
      </c>
      <c r="C239" s="134" t="e">
        <f ca="1"/>
        <v>#N/A</v>
      </c>
      <c r="D239" s="130"/>
      <c r="E239" s="130"/>
    </row>
    <row r="240" spans="2:5">
      <c r="B240" s="145" t="e">
        <f ca="1"/>
        <v>#N/A</v>
      </c>
      <c r="C240" s="134" t="e">
        <f ca="1"/>
        <v>#N/A</v>
      </c>
      <c r="D240" s="130"/>
      <c r="E240" s="130"/>
    </row>
    <row r="241" spans="2:5">
      <c r="B241" s="145" t="e">
        <f ca="1"/>
        <v>#N/A</v>
      </c>
      <c r="C241" s="134" t="e">
        <f ca="1"/>
        <v>#N/A</v>
      </c>
      <c r="D241" s="130"/>
      <c r="E241" s="130"/>
    </row>
    <row r="242" spans="2:5">
      <c r="B242" s="145" t="e">
        <f ca="1"/>
        <v>#N/A</v>
      </c>
      <c r="C242" s="134" t="e">
        <f ca="1"/>
        <v>#N/A</v>
      </c>
      <c r="D242" s="130"/>
      <c r="E242" s="130"/>
    </row>
    <row r="243" spans="2:5">
      <c r="B243" s="145" t="e">
        <f ca="1"/>
        <v>#N/A</v>
      </c>
      <c r="C243" s="134" t="e">
        <f ca="1"/>
        <v>#N/A</v>
      </c>
      <c r="D243" s="130"/>
      <c r="E243" s="130"/>
    </row>
    <row r="244" spans="2:5">
      <c r="B244" s="145" t="e">
        <f ca="1"/>
        <v>#N/A</v>
      </c>
      <c r="C244" s="134" t="e">
        <f ca="1"/>
        <v>#N/A</v>
      </c>
      <c r="D244" s="130"/>
      <c r="E244" s="130"/>
    </row>
    <row r="245" spans="2:5">
      <c r="B245" s="145" t="e">
        <f ca="1"/>
        <v>#N/A</v>
      </c>
      <c r="C245" s="134" t="e">
        <f ca="1"/>
        <v>#N/A</v>
      </c>
      <c r="D245" s="130"/>
      <c r="E245" s="130"/>
    </row>
    <row r="246" spans="2:5">
      <c r="B246" s="145" t="e">
        <f ca="1"/>
        <v>#N/A</v>
      </c>
      <c r="C246" s="134" t="e">
        <f ca="1"/>
        <v>#N/A</v>
      </c>
      <c r="D246" s="130"/>
      <c r="E246" s="130"/>
    </row>
    <row r="247" spans="2:5">
      <c r="B247" s="145" t="e">
        <f ca="1"/>
        <v>#N/A</v>
      </c>
      <c r="C247" s="134" t="e">
        <f ca="1"/>
        <v>#N/A</v>
      </c>
      <c r="D247" s="130"/>
      <c r="E247" s="130"/>
    </row>
    <row r="248" spans="2:5">
      <c r="B248" s="145" t="e">
        <f ca="1"/>
        <v>#N/A</v>
      </c>
      <c r="C248" s="134" t="e">
        <f ca="1"/>
        <v>#N/A</v>
      </c>
      <c r="D248" s="130"/>
      <c r="E248" s="130"/>
    </row>
    <row r="249" spans="2:5">
      <c r="B249" s="145" t="e">
        <f ca="1"/>
        <v>#N/A</v>
      </c>
      <c r="C249" s="134" t="e">
        <f ca="1"/>
        <v>#N/A</v>
      </c>
      <c r="D249" s="130"/>
      <c r="E249" s="130"/>
    </row>
    <row r="250" spans="2:5">
      <c r="B250" s="145" t="e">
        <f ca="1"/>
        <v>#N/A</v>
      </c>
      <c r="C250" s="134" t="e">
        <f ca="1"/>
        <v>#N/A</v>
      </c>
      <c r="D250" s="130"/>
      <c r="E250" s="130"/>
    </row>
    <row r="251" spans="2:5">
      <c r="B251" s="145" t="e">
        <f ca="1"/>
        <v>#N/A</v>
      </c>
      <c r="C251" s="134" t="e">
        <f ca="1"/>
        <v>#N/A</v>
      </c>
      <c r="D251" s="130"/>
      <c r="E251" s="130"/>
    </row>
    <row r="252" spans="2:5">
      <c r="B252" s="145" t="e">
        <f ca="1"/>
        <v>#N/A</v>
      </c>
      <c r="C252" s="134" t="e">
        <f ca="1"/>
        <v>#N/A</v>
      </c>
      <c r="D252" s="130"/>
      <c r="E252" s="130"/>
    </row>
    <row r="253" spans="2:5">
      <c r="B253" s="145" t="e">
        <f ca="1"/>
        <v>#N/A</v>
      </c>
      <c r="C253" s="134" t="e">
        <f ca="1"/>
        <v>#N/A</v>
      </c>
      <c r="D253" s="130"/>
      <c r="E253" s="130"/>
    </row>
    <row r="254" spans="2:5">
      <c r="B254" s="145" t="e">
        <f ca="1"/>
        <v>#N/A</v>
      </c>
      <c r="C254" s="134" t="e">
        <f ca="1"/>
        <v>#N/A</v>
      </c>
      <c r="D254" s="130"/>
      <c r="E254" s="130"/>
    </row>
    <row r="255" spans="2:5">
      <c r="B255" s="145" t="e">
        <f ca="1"/>
        <v>#N/A</v>
      </c>
      <c r="C255" s="134" t="e">
        <f ca="1"/>
        <v>#N/A</v>
      </c>
      <c r="D255" s="130"/>
      <c r="E255" s="130"/>
    </row>
    <row r="256" spans="2:5">
      <c r="B256" s="145" t="e">
        <f ca="1"/>
        <v>#N/A</v>
      </c>
      <c r="C256" s="134" t="e">
        <f ca="1"/>
        <v>#N/A</v>
      </c>
      <c r="D256" s="130"/>
      <c r="E256" s="130"/>
    </row>
    <row r="257" spans="2:5">
      <c r="B257" s="145" t="e">
        <f ca="1"/>
        <v>#N/A</v>
      </c>
      <c r="C257" s="134" t="e">
        <f ca="1"/>
        <v>#N/A</v>
      </c>
      <c r="D257" s="130"/>
      <c r="E257" s="130"/>
    </row>
    <row r="258" spans="2:5">
      <c r="B258" s="145" t="e">
        <f ca="1"/>
        <v>#N/A</v>
      </c>
      <c r="C258" s="134" t="e">
        <f ca="1"/>
        <v>#N/A</v>
      </c>
      <c r="D258" s="130"/>
      <c r="E258" s="130"/>
    </row>
    <row r="259" spans="2:5">
      <c r="B259" s="145" t="e">
        <f ca="1"/>
        <v>#N/A</v>
      </c>
      <c r="C259" s="134" t="e">
        <f ca="1"/>
        <v>#N/A</v>
      </c>
      <c r="D259" s="130"/>
      <c r="E259" s="130"/>
    </row>
    <row r="260" spans="2:5">
      <c r="B260" s="145" t="e">
        <f ca="1"/>
        <v>#N/A</v>
      </c>
      <c r="C260" s="134" t="e">
        <f ca="1"/>
        <v>#N/A</v>
      </c>
      <c r="D260" s="130"/>
      <c r="E260" s="130"/>
    </row>
    <row r="261" spans="2:5">
      <c r="B261" s="145" t="e">
        <f ca="1"/>
        <v>#N/A</v>
      </c>
      <c r="C261" s="134" t="e">
        <f ca="1"/>
        <v>#N/A</v>
      </c>
      <c r="D261" s="130"/>
      <c r="E261" s="130"/>
    </row>
    <row r="262" spans="2:5">
      <c r="B262" s="145" t="e">
        <f ca="1"/>
        <v>#N/A</v>
      </c>
      <c r="C262" s="134" t="e">
        <f ca="1"/>
        <v>#N/A</v>
      </c>
      <c r="D262" s="130"/>
      <c r="E262" s="130"/>
    </row>
    <row r="263" spans="2:5">
      <c r="B263" s="145" t="e">
        <f ca="1"/>
        <v>#N/A</v>
      </c>
      <c r="C263" s="134" t="e">
        <f ca="1"/>
        <v>#N/A</v>
      </c>
      <c r="D263" s="130"/>
      <c r="E263" s="130"/>
    </row>
    <row r="264" spans="2:5">
      <c r="B264" s="145" t="e">
        <f ca="1"/>
        <v>#N/A</v>
      </c>
      <c r="C264" s="134" t="e">
        <f ca="1"/>
        <v>#N/A</v>
      </c>
      <c r="D264" s="130"/>
      <c r="E264" s="130"/>
    </row>
    <row r="265" spans="2:5">
      <c r="B265" s="145" t="e">
        <f ca="1"/>
        <v>#N/A</v>
      </c>
      <c r="C265" s="134" t="e">
        <f ca="1"/>
        <v>#N/A</v>
      </c>
      <c r="D265" s="130"/>
      <c r="E265" s="130"/>
    </row>
    <row r="266" spans="2:5">
      <c r="B266" s="145" t="e">
        <f ca="1"/>
        <v>#N/A</v>
      </c>
      <c r="C266" s="134" t="e">
        <f ca="1"/>
        <v>#N/A</v>
      </c>
      <c r="D266" s="130"/>
      <c r="E266" s="130"/>
    </row>
    <row r="267" spans="2:5">
      <c r="B267" s="145" t="e">
        <f ca="1"/>
        <v>#N/A</v>
      </c>
      <c r="C267" s="134" t="e">
        <f ca="1"/>
        <v>#N/A</v>
      </c>
      <c r="D267" s="130"/>
      <c r="E267" s="130"/>
    </row>
    <row r="268" spans="2:5">
      <c r="B268" s="145" t="e">
        <f ca="1"/>
        <v>#N/A</v>
      </c>
      <c r="C268" s="134" t="e">
        <f ca="1"/>
        <v>#N/A</v>
      </c>
      <c r="D268" s="130"/>
      <c r="E268" s="130"/>
    </row>
    <row r="269" spans="2:5">
      <c r="B269" s="145" t="e">
        <f ca="1"/>
        <v>#N/A</v>
      </c>
      <c r="C269" s="134" t="e">
        <f ca="1"/>
        <v>#N/A</v>
      </c>
      <c r="D269" s="130"/>
      <c r="E269" s="130"/>
    </row>
    <row r="270" spans="2:5">
      <c r="B270" s="145" t="e">
        <f ca="1"/>
        <v>#N/A</v>
      </c>
      <c r="C270" s="134" t="e">
        <f ca="1"/>
        <v>#N/A</v>
      </c>
      <c r="D270" s="130"/>
      <c r="E270" s="130"/>
    </row>
    <row r="271" spans="2:5">
      <c r="B271" s="145" t="e">
        <f ca="1"/>
        <v>#N/A</v>
      </c>
      <c r="C271" s="134" t="e">
        <f ca="1"/>
        <v>#N/A</v>
      </c>
      <c r="D271" s="130"/>
      <c r="E271" s="130"/>
    </row>
    <row r="272" spans="2:5">
      <c r="B272" s="145" t="e">
        <f ca="1"/>
        <v>#N/A</v>
      </c>
      <c r="C272" s="134" t="e">
        <f ca="1"/>
        <v>#N/A</v>
      </c>
      <c r="D272" s="130"/>
      <c r="E272" s="130"/>
    </row>
    <row r="273" spans="2:5">
      <c r="B273" s="145" t="e">
        <f ca="1"/>
        <v>#N/A</v>
      </c>
      <c r="C273" s="134" t="e">
        <f ca="1"/>
        <v>#N/A</v>
      </c>
      <c r="D273" s="130"/>
      <c r="E273" s="130"/>
    </row>
    <row r="274" spans="2:5">
      <c r="B274" s="145" t="e">
        <f ca="1"/>
        <v>#N/A</v>
      </c>
      <c r="C274" s="134" t="e">
        <f ca="1"/>
        <v>#N/A</v>
      </c>
      <c r="D274" s="130"/>
      <c r="E274" s="130"/>
    </row>
    <row r="275" spans="2:5">
      <c r="B275" s="145" t="e">
        <f ca="1"/>
        <v>#N/A</v>
      </c>
      <c r="C275" s="134" t="e">
        <f ca="1"/>
        <v>#N/A</v>
      </c>
      <c r="D275" s="130"/>
      <c r="E275" s="130"/>
    </row>
    <row r="276" spans="2:5">
      <c r="B276" s="145" t="e">
        <f ca="1"/>
        <v>#N/A</v>
      </c>
      <c r="C276" s="134" t="e">
        <f ca="1"/>
        <v>#N/A</v>
      </c>
      <c r="D276" s="130"/>
      <c r="E276" s="130"/>
    </row>
    <row r="277" spans="2:5">
      <c r="B277" s="145" t="e">
        <f ca="1"/>
        <v>#N/A</v>
      </c>
      <c r="C277" s="134" t="e">
        <f ca="1"/>
        <v>#N/A</v>
      </c>
      <c r="D277" s="130"/>
      <c r="E277" s="130"/>
    </row>
    <row r="278" spans="2:5">
      <c r="B278" s="145" t="e">
        <f ca="1"/>
        <v>#N/A</v>
      </c>
      <c r="C278" s="134" t="e">
        <f ca="1"/>
        <v>#N/A</v>
      </c>
      <c r="D278" s="130"/>
      <c r="E278" s="130"/>
    </row>
    <row r="279" spans="2:5">
      <c r="B279" s="145" t="e">
        <f ca="1"/>
        <v>#N/A</v>
      </c>
      <c r="C279" s="134" t="e">
        <f ca="1"/>
        <v>#N/A</v>
      </c>
      <c r="D279" s="130"/>
      <c r="E279" s="130"/>
    </row>
    <row r="280" spans="2:5">
      <c r="B280" s="145" t="e">
        <f ca="1"/>
        <v>#N/A</v>
      </c>
      <c r="C280" s="134" t="e">
        <f ca="1"/>
        <v>#N/A</v>
      </c>
      <c r="D280" s="130"/>
      <c r="E280" s="130"/>
    </row>
    <row r="281" spans="2:5">
      <c r="B281" s="145" t="e">
        <f ca="1"/>
        <v>#N/A</v>
      </c>
      <c r="C281" s="134" t="e">
        <f ca="1"/>
        <v>#N/A</v>
      </c>
      <c r="D281" s="130"/>
      <c r="E281" s="130"/>
    </row>
    <row r="282" spans="2:5">
      <c r="B282" s="145" t="e">
        <f ca="1"/>
        <v>#N/A</v>
      </c>
      <c r="C282" s="134" t="e">
        <f ca="1"/>
        <v>#N/A</v>
      </c>
      <c r="D282" s="130"/>
      <c r="E282" s="130"/>
    </row>
    <row r="283" spans="2:5">
      <c r="B283" s="145" t="e">
        <f ca="1"/>
        <v>#N/A</v>
      </c>
      <c r="C283" s="134" t="e">
        <f ca="1"/>
        <v>#N/A</v>
      </c>
      <c r="D283" s="130"/>
      <c r="E283" s="130"/>
    </row>
    <row r="284" spans="2:5">
      <c r="B284" s="145" t="e">
        <f ca="1"/>
        <v>#N/A</v>
      </c>
      <c r="C284" s="134" t="e">
        <f ca="1"/>
        <v>#N/A</v>
      </c>
      <c r="D284" s="130"/>
      <c r="E284" s="130"/>
    </row>
    <row r="285" spans="2:5">
      <c r="B285" s="145" t="e">
        <f ca="1"/>
        <v>#N/A</v>
      </c>
      <c r="C285" s="134" t="e">
        <f ca="1"/>
        <v>#N/A</v>
      </c>
      <c r="D285" s="130"/>
      <c r="E285" s="130"/>
    </row>
    <row r="286" spans="2:5">
      <c r="B286" s="145" t="e">
        <f ca="1"/>
        <v>#N/A</v>
      </c>
      <c r="C286" s="134" t="e">
        <f ca="1"/>
        <v>#N/A</v>
      </c>
      <c r="D286" s="130"/>
      <c r="E286" s="130"/>
    </row>
    <row r="287" spans="2:5">
      <c r="B287" s="145" t="e">
        <f ca="1"/>
        <v>#N/A</v>
      </c>
      <c r="C287" s="134" t="e">
        <f ca="1"/>
        <v>#N/A</v>
      </c>
      <c r="D287" s="130"/>
      <c r="E287" s="130"/>
    </row>
    <row r="288" spans="2:5">
      <c r="B288" s="145" t="e">
        <f ca="1"/>
        <v>#N/A</v>
      </c>
      <c r="C288" s="134" t="e">
        <f ca="1"/>
        <v>#N/A</v>
      </c>
      <c r="D288" s="130"/>
      <c r="E288" s="130"/>
    </row>
    <row r="289" spans="2:5">
      <c r="B289" s="145" t="e">
        <f ca="1"/>
        <v>#N/A</v>
      </c>
      <c r="C289" s="134" t="e">
        <f ca="1"/>
        <v>#N/A</v>
      </c>
      <c r="D289" s="130"/>
      <c r="E289" s="130"/>
    </row>
    <row r="290" spans="2:5">
      <c r="B290" s="145" t="e">
        <f ca="1"/>
        <v>#N/A</v>
      </c>
      <c r="C290" s="134" t="e">
        <f ca="1"/>
        <v>#N/A</v>
      </c>
      <c r="D290" s="130"/>
      <c r="E290" s="130"/>
    </row>
    <row r="291" spans="2:5">
      <c r="B291" s="145" t="e">
        <f ca="1"/>
        <v>#N/A</v>
      </c>
      <c r="C291" s="134" t="e">
        <f ca="1"/>
        <v>#N/A</v>
      </c>
      <c r="D291" s="130"/>
      <c r="E291" s="130"/>
    </row>
    <row r="292" spans="2:5">
      <c r="B292" s="145" t="e">
        <f ca="1"/>
        <v>#N/A</v>
      </c>
      <c r="C292" s="134" t="e">
        <f ca="1"/>
        <v>#N/A</v>
      </c>
      <c r="D292" s="130"/>
      <c r="E292" s="130"/>
    </row>
    <row r="293" spans="2:5">
      <c r="B293" s="145" t="e">
        <f ca="1"/>
        <v>#N/A</v>
      </c>
      <c r="C293" s="134" t="e">
        <f ca="1"/>
        <v>#N/A</v>
      </c>
      <c r="D293" s="130"/>
      <c r="E293" s="130"/>
    </row>
    <row r="294" spans="2:5">
      <c r="B294" s="145" t="e">
        <f ca="1"/>
        <v>#N/A</v>
      </c>
      <c r="C294" s="134" t="e">
        <f ca="1"/>
        <v>#N/A</v>
      </c>
      <c r="D294" s="130"/>
      <c r="E294" s="130"/>
    </row>
    <row r="295" spans="2:5">
      <c r="B295" s="145" t="e">
        <f ca="1"/>
        <v>#N/A</v>
      </c>
      <c r="C295" s="134" t="e">
        <f ca="1"/>
        <v>#N/A</v>
      </c>
      <c r="D295" s="130"/>
      <c r="E295" s="130"/>
    </row>
    <row r="296" spans="2:5">
      <c r="B296" s="145" t="e">
        <f ca="1"/>
        <v>#N/A</v>
      </c>
      <c r="C296" s="134" t="e">
        <f ca="1"/>
        <v>#N/A</v>
      </c>
      <c r="D296" s="130"/>
      <c r="E296" s="130"/>
    </row>
    <row r="297" spans="2:5">
      <c r="B297" s="145" t="e">
        <f ca="1"/>
        <v>#N/A</v>
      </c>
      <c r="C297" s="134" t="e">
        <f ca="1"/>
        <v>#N/A</v>
      </c>
      <c r="D297" s="130"/>
      <c r="E297" s="130"/>
    </row>
    <row r="298" spans="2:5">
      <c r="B298" s="145" t="e">
        <f ca="1"/>
        <v>#N/A</v>
      </c>
      <c r="C298" s="134" t="e">
        <f ca="1"/>
        <v>#N/A</v>
      </c>
      <c r="D298" s="130"/>
      <c r="E298" s="130"/>
    </row>
    <row r="299" spans="2:5">
      <c r="B299" s="145" t="e">
        <f ca="1"/>
        <v>#N/A</v>
      </c>
      <c r="C299" s="134" t="e">
        <f ca="1"/>
        <v>#N/A</v>
      </c>
      <c r="D299" s="130"/>
      <c r="E299" s="130"/>
    </row>
    <row r="300" spans="2:5">
      <c r="B300" s="145" t="e">
        <f ca="1"/>
        <v>#N/A</v>
      </c>
      <c r="C300" s="134" t="e">
        <f ca="1"/>
        <v>#N/A</v>
      </c>
      <c r="D300" s="130"/>
      <c r="E300" s="130"/>
    </row>
    <row r="301" spans="2:5">
      <c r="B301" s="324" t="s">
        <v>6</v>
      </c>
      <c r="C301" s="205" t="s">
        <v>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1:AE39"/>
  <sheetViews>
    <sheetView showGridLines="0" workbookViewId="0"/>
  </sheetViews>
  <sheetFormatPr defaultRowHeight="15"/>
  <cols>
    <col min="2" max="2" width="34.140625" bestFit="1" customWidth="1"/>
    <col min="3" max="4" width="17.42578125" bestFit="1" customWidth="1"/>
    <col min="6" max="6" width="12.140625" bestFit="1" customWidth="1"/>
    <col min="10" max="22" width="12.5703125" customWidth="1"/>
    <col min="23" max="23" width="10.7109375" customWidth="1"/>
    <col min="26" max="26" width="32.140625" bestFit="1" customWidth="1"/>
    <col min="27" max="27" width="12.7109375" bestFit="1" customWidth="1"/>
    <col min="28" max="28" width="33" bestFit="1" customWidth="1"/>
    <col min="29" max="29" width="12.7109375" bestFit="1" customWidth="1"/>
  </cols>
  <sheetData>
    <row r="1" spans="2:31">
      <c r="Z1" s="435"/>
    </row>
    <row r="2" spans="2:31" s="435" customFormat="1">
      <c r="B2" s="436" t="s">
        <v>322</v>
      </c>
      <c r="F2" s="436" t="s">
        <v>323</v>
      </c>
      <c r="J2" s="436" t="s">
        <v>444</v>
      </c>
      <c r="Z2" s="436" t="s">
        <v>487</v>
      </c>
    </row>
    <row r="3" spans="2:31">
      <c r="B3" s="523" t="s">
        <v>447</v>
      </c>
      <c r="C3" s="545" t="s">
        <v>315</v>
      </c>
      <c r="D3" s="447" t="s">
        <v>316</v>
      </c>
      <c r="F3" t="s">
        <v>435</v>
      </c>
      <c r="G3" s="112" t="str">
        <f ca="1">_xll.meLWOSwapCreate("MyEURSwap",B3:D36)</f>
        <v>MYEURSWAP@4:5</v>
      </c>
      <c r="I3" t="s">
        <v>6</v>
      </c>
      <c r="J3" s="179" t="str">
        <f t="array" aca="1" ref="J3:X38" ca="1">_xll.meUtilityResize(_xll.meLWOSwapDisplayCashflows(G3,G4),50,20)</f>
        <v>LEG1:FIXED Leg Schedule &amp; Cashflows</v>
      </c>
      <c r="K3" s="208" t="str">
        <f ca="1"/>
        <v/>
      </c>
      <c r="L3" s="441" t="str">
        <f ca="1"/>
        <v/>
      </c>
      <c r="M3" s="441" t="str">
        <f ca="1"/>
        <v/>
      </c>
      <c r="N3" s="441" t="str">
        <f ca="1"/>
        <v/>
      </c>
      <c r="O3" s="441" t="str">
        <f ca="1"/>
        <v/>
      </c>
      <c r="P3" s="441" t="str">
        <f ca="1"/>
        <v/>
      </c>
      <c r="Q3" s="441" t="str">
        <f ca="1"/>
        <v/>
      </c>
      <c r="R3" s="441" t="str">
        <f ca="1"/>
        <v/>
      </c>
      <c r="S3" s="441" t="str">
        <f ca="1"/>
        <v/>
      </c>
      <c r="T3" s="441" t="str">
        <f ca="1"/>
        <v/>
      </c>
      <c r="U3" s="441" t="str">
        <f ca="1"/>
        <v/>
      </c>
      <c r="V3" s="441" t="str">
        <f ca="1"/>
        <v/>
      </c>
      <c r="W3" s="441" t="str">
        <f ca="1"/>
        <v/>
      </c>
      <c r="X3" s="440" t="str">
        <f ca="1"/>
        <v/>
      </c>
      <c r="Y3" t="s">
        <v>6</v>
      </c>
      <c r="Z3" s="474" t="str">
        <f t="array" aca="1" ref="Z3:AD38" ca="1">_xll.meLWOSwapDeltaLadder(G3,G4,,,,,,,"10Y")</f>
        <v>EUR : Pillars</v>
      </c>
      <c r="AA3" s="478" t="str">
        <f ca="1"/>
        <v>EUR : Total</v>
      </c>
      <c r="AB3" s="478" t="str">
        <f ca="1"/>
        <v>EUR : Pillars</v>
      </c>
      <c r="AC3" s="478" t="str">
        <f ca="1"/>
        <v>EUR : Total</v>
      </c>
      <c r="AD3" s="475" t="e">
        <f ca="1"/>
        <v>#N/A</v>
      </c>
      <c r="AE3" s="435" t="s">
        <v>6</v>
      </c>
    </row>
    <row r="4" spans="2:31">
      <c r="B4" s="526" t="s">
        <v>448</v>
      </c>
      <c r="C4" s="546" t="s">
        <v>32</v>
      </c>
      <c r="D4" s="446" t="s">
        <v>22</v>
      </c>
      <c r="F4" t="s">
        <v>485</v>
      </c>
      <c r="G4" t="s">
        <v>2</v>
      </c>
      <c r="I4" t="s">
        <v>6</v>
      </c>
      <c r="J4" s="470" t="str">
        <f ca="1"/>
        <v>AccrualStart</v>
      </c>
      <c r="K4" s="469" t="str">
        <f ca="1"/>
        <v>AccrualEnd</v>
      </c>
      <c r="L4" s="65" t="str">
        <f ca="1"/>
        <v>AccrualDays</v>
      </c>
      <c r="M4" s="464" t="str">
        <f ca="1"/>
        <v>AccrualYearFractions</v>
      </c>
      <c r="N4" s="464" t="str">
        <f ca="1"/>
        <v>PaymentDate</v>
      </c>
      <c r="O4" s="464" t="str">
        <f ca="1"/>
        <v>Notional</v>
      </c>
      <c r="P4" s="464" t="str">
        <f ca="1"/>
        <v>NotionalExchange</v>
      </c>
      <c r="Q4" s="464" t="str">
        <f ca="1"/>
        <v>Leverage</v>
      </c>
      <c r="R4" s="464" t="str">
        <f ca="1"/>
        <v>FixedRate</v>
      </c>
      <c r="S4" s="464" t="str">
        <f ca="1"/>
        <v>Coupon</v>
      </c>
      <c r="T4" s="464" t="str">
        <f ca="1"/>
        <v>DiscountFactor</v>
      </c>
      <c r="U4" s="464" t="str">
        <f ca="1"/>
        <v>CouponPV</v>
      </c>
      <c r="V4" s="464" t="str">
        <f ca="1"/>
        <v/>
      </c>
      <c r="W4" s="464" t="str">
        <f ca="1"/>
        <v/>
      </c>
      <c r="X4" s="82" t="str">
        <f ca="1"/>
        <v/>
      </c>
      <c r="Y4" t="s">
        <v>6</v>
      </c>
      <c r="Z4" s="204" t="str">
        <f ca="1"/>
        <v>EURYC.EUR6ML.O_N</v>
      </c>
      <c r="AA4" s="65">
        <f ca="1"/>
        <v>-0.10761232078948524</v>
      </c>
      <c r="AB4" s="144" t="str">
        <f ca="1"/>
        <v>EURYC.OIS.OUTRIGHTOISSWAP.ON</v>
      </c>
      <c r="AC4" s="65">
        <f ca="1"/>
        <v>-8.9552722420194186E-2</v>
      </c>
      <c r="AD4" s="166" t="e">
        <f ca="1"/>
        <v>#N/A</v>
      </c>
      <c r="AE4" s="435" t="s">
        <v>6</v>
      </c>
    </row>
    <row r="5" spans="2:31">
      <c r="B5" s="526" t="s">
        <v>449</v>
      </c>
      <c r="C5" s="546" t="s">
        <v>318</v>
      </c>
      <c r="D5" s="446" t="s">
        <v>310</v>
      </c>
      <c r="I5" t="s">
        <v>6</v>
      </c>
      <c r="J5" s="470">
        <f ca="1"/>
        <v>43244</v>
      </c>
      <c r="K5" s="469">
        <f ca="1"/>
        <v>43609</v>
      </c>
      <c r="L5" s="65">
        <f ca="1"/>
        <v>365</v>
      </c>
      <c r="M5" s="484">
        <f ca="1"/>
        <v>1</v>
      </c>
      <c r="N5" s="469">
        <f ca="1"/>
        <v>43609</v>
      </c>
      <c r="O5" s="65">
        <f ca="1"/>
        <v>-1000000</v>
      </c>
      <c r="P5" s="464">
        <f ca="1"/>
        <v>0</v>
      </c>
      <c r="Q5" s="167">
        <f ca="1"/>
        <v>1</v>
      </c>
      <c r="R5" s="442">
        <f ca="1"/>
        <v>0.01</v>
      </c>
      <c r="S5" s="65">
        <f ca="1"/>
        <v>-10000</v>
      </c>
      <c r="T5" s="444">
        <f ca="1"/>
        <v>1.0036448046050199</v>
      </c>
      <c r="U5" s="65">
        <f ca="1"/>
        <v>-10036.4480460502</v>
      </c>
      <c r="V5" s="464" t="str">
        <f ca="1"/>
        <v/>
      </c>
      <c r="W5" s="464" t="str">
        <f ca="1"/>
        <v/>
      </c>
      <c r="X5" s="82" t="str">
        <f ca="1"/>
        <v/>
      </c>
      <c r="Y5" t="s">
        <v>6</v>
      </c>
      <c r="Z5" s="204" t="str">
        <f ca="1"/>
        <v>EURYC.EUR6ML.T_N</v>
      </c>
      <c r="AA5" s="65">
        <f ca="1"/>
        <v>-0.10758792486740276</v>
      </c>
      <c r="AB5" s="144" t="str">
        <f ca="1"/>
        <v>EURYC.OIS.CBRate.ECB1</v>
      </c>
      <c r="AC5" s="65">
        <f ca="1"/>
        <v>-0.10172277070523705</v>
      </c>
      <c r="AD5" s="166" t="e">
        <f ca="1"/>
        <v>#N/A</v>
      </c>
      <c r="AE5" s="435" t="s">
        <v>6</v>
      </c>
    </row>
    <row r="6" spans="2:31">
      <c r="B6" s="526" t="s">
        <v>450</v>
      </c>
      <c r="C6" s="546" t="s">
        <v>62</v>
      </c>
      <c r="D6" s="446" t="s">
        <v>62</v>
      </c>
      <c r="F6" s="436" t="s">
        <v>197</v>
      </c>
      <c r="I6" t="s">
        <v>6</v>
      </c>
      <c r="J6" s="470">
        <f ca="1"/>
        <v>43609</v>
      </c>
      <c r="K6" s="469">
        <f ca="1"/>
        <v>43976</v>
      </c>
      <c r="L6" s="65">
        <f ca="1"/>
        <v>367</v>
      </c>
      <c r="M6" s="484">
        <f ca="1"/>
        <v>1.00277777777778</v>
      </c>
      <c r="N6" s="469">
        <f ca="1"/>
        <v>43976</v>
      </c>
      <c r="O6" s="65">
        <f ca="1"/>
        <v>-1000000</v>
      </c>
      <c r="P6" s="464">
        <f ca="1"/>
        <v>0</v>
      </c>
      <c r="Q6" s="167">
        <f ca="1"/>
        <v>1</v>
      </c>
      <c r="R6" s="442">
        <f ca="1"/>
        <v>0.01</v>
      </c>
      <c r="S6" s="65">
        <f ca="1"/>
        <v>-10027.777777777799</v>
      </c>
      <c r="T6" s="444">
        <f ca="1"/>
        <v>1.00573249179957</v>
      </c>
      <c r="U6" s="65">
        <f ca="1"/>
        <v>-10085.2619316568</v>
      </c>
      <c r="V6" s="464" t="str">
        <f ca="1"/>
        <v/>
      </c>
      <c r="W6" s="464" t="str">
        <f ca="1"/>
        <v/>
      </c>
      <c r="X6" s="82" t="str">
        <f ca="1"/>
        <v/>
      </c>
      <c r="Y6" t="s">
        <v>6</v>
      </c>
      <c r="Z6" s="204" t="str">
        <f ca="1"/>
        <v>EURYC.EUR6ML.LIBOR.1M</v>
      </c>
      <c r="AA6" s="65">
        <f ca="1"/>
        <v>-0.10758790085674264</v>
      </c>
      <c r="AB6" s="144" t="str">
        <f ca="1"/>
        <v>EURYC.OIS.CBRate.ECB2</v>
      </c>
      <c r="AC6" s="65">
        <f ca="1"/>
        <v>-0.10188415290031116</v>
      </c>
      <c r="AD6" s="166" t="e">
        <f ca="1"/>
        <v>#N/A</v>
      </c>
      <c r="AE6" s="435" t="s">
        <v>6</v>
      </c>
    </row>
    <row r="7" spans="2:31">
      <c r="B7" s="526" t="s">
        <v>451</v>
      </c>
      <c r="C7" s="546" t="s">
        <v>0</v>
      </c>
      <c r="D7" s="446" t="s">
        <v>0</v>
      </c>
      <c r="F7" t="s">
        <v>324</v>
      </c>
      <c r="G7" s="178">
        <f ca="1">_xll.meLWOSwapPV(G3,G4)</f>
        <v>-31173.229591312593</v>
      </c>
      <c r="I7" t="s">
        <v>6</v>
      </c>
      <c r="J7" s="470">
        <f ca="1"/>
        <v>43976</v>
      </c>
      <c r="K7" s="469">
        <f ca="1"/>
        <v>44340</v>
      </c>
      <c r="L7" s="65">
        <f ca="1"/>
        <v>364</v>
      </c>
      <c r="M7" s="484">
        <f ca="1"/>
        <v>0.99722222222222201</v>
      </c>
      <c r="N7" s="469">
        <f ca="1"/>
        <v>44340</v>
      </c>
      <c r="O7" s="65">
        <f ca="1"/>
        <v>-1000000</v>
      </c>
      <c r="P7" s="464">
        <f ca="1"/>
        <v>0</v>
      </c>
      <c r="Q7" s="167">
        <f ca="1"/>
        <v>1</v>
      </c>
      <c r="R7" s="442">
        <f ca="1"/>
        <v>0.01</v>
      </c>
      <c r="S7" s="65">
        <f ca="1"/>
        <v>-9972.2222222222208</v>
      </c>
      <c r="T7" s="444">
        <f ca="1"/>
        <v>1.0040806526943</v>
      </c>
      <c r="U7" s="65">
        <f ca="1"/>
        <v>-10012.915397701499</v>
      </c>
      <c r="V7" s="464" t="str">
        <f ca="1"/>
        <v/>
      </c>
      <c r="W7" s="464" t="str">
        <f ca="1"/>
        <v/>
      </c>
      <c r="X7" s="82" t="str">
        <f ca="1"/>
        <v/>
      </c>
      <c r="Y7" t="s">
        <v>6</v>
      </c>
      <c r="Z7" s="204" t="str">
        <f ca="1"/>
        <v>EURYC.EUR6ML.LIBOR.3M</v>
      </c>
      <c r="AA7" s="65">
        <f ca="1"/>
        <v>-0.10758785865618847</v>
      </c>
      <c r="AB7" s="144" t="str">
        <f ca="1"/>
        <v>EURYC.OIS.CBRate.ECB3</v>
      </c>
      <c r="AC7" s="65">
        <f ca="1"/>
        <v>-0.1013637003779877</v>
      </c>
      <c r="AD7" s="166" t="e">
        <f ca="1"/>
        <v>#N/A</v>
      </c>
      <c r="AE7" s="435" t="s">
        <v>6</v>
      </c>
    </row>
    <row r="8" spans="2:31">
      <c r="B8" s="526" t="s">
        <v>452</v>
      </c>
      <c r="C8" s="546" t="s">
        <v>0</v>
      </c>
      <c r="D8" s="446" t="s">
        <v>0</v>
      </c>
      <c r="F8" t="s">
        <v>325</v>
      </c>
      <c r="G8" s="130">
        <f ca="1">_xll.meLWOSwapParRate(G3,G4)</f>
        <v>3.7689395632308042E-3</v>
      </c>
      <c r="I8" t="s">
        <v>6</v>
      </c>
      <c r="J8" s="470">
        <f ca="1"/>
        <v>44340</v>
      </c>
      <c r="K8" s="469">
        <f ca="1"/>
        <v>44705</v>
      </c>
      <c r="L8" s="65">
        <f ca="1"/>
        <v>365</v>
      </c>
      <c r="M8" s="484">
        <f ca="1"/>
        <v>1</v>
      </c>
      <c r="N8" s="469">
        <f ca="1"/>
        <v>44705</v>
      </c>
      <c r="O8" s="65">
        <f ca="1"/>
        <v>-1000000</v>
      </c>
      <c r="P8" s="464">
        <f ca="1"/>
        <v>0</v>
      </c>
      <c r="Q8" s="167">
        <f ca="1"/>
        <v>1</v>
      </c>
      <c r="R8" s="442">
        <f ca="1"/>
        <v>0.01</v>
      </c>
      <c r="S8" s="65">
        <f ca="1"/>
        <v>-10000</v>
      </c>
      <c r="T8" s="444">
        <f ca="1"/>
        <v>0.99873761898466895</v>
      </c>
      <c r="U8" s="65">
        <f ca="1"/>
        <v>-9987.3761898466892</v>
      </c>
      <c r="V8" s="464" t="str">
        <f ca="1"/>
        <v/>
      </c>
      <c r="W8" s="464" t="str">
        <f ca="1"/>
        <v/>
      </c>
      <c r="X8" s="82" t="str">
        <f ca="1"/>
        <v/>
      </c>
      <c r="Y8" t="s">
        <v>6</v>
      </c>
      <c r="Z8" s="204" t="str">
        <f ca="1"/>
        <v>EURYC.EUR6ML.LIBOR.6M</v>
      </c>
      <c r="AA8" s="65">
        <f ca="1"/>
        <v>2.6561917151411762</v>
      </c>
      <c r="AB8" s="144" t="str">
        <f ca="1"/>
        <v>EURYC.OIS.CBRate.ECB4</v>
      </c>
      <c r="AC8" s="65">
        <f ca="1"/>
        <v>-9.8164367591380142E-2</v>
      </c>
      <c r="AD8" s="166" t="e">
        <f ca="1"/>
        <v>#N/A</v>
      </c>
      <c r="AE8" s="435" t="s">
        <v>6</v>
      </c>
    </row>
    <row r="9" spans="2:31">
      <c r="B9" s="526" t="s">
        <v>453</v>
      </c>
      <c r="C9" s="546" t="s">
        <v>32</v>
      </c>
      <c r="D9" s="446" t="s">
        <v>32</v>
      </c>
      <c r="F9" t="s">
        <v>326</v>
      </c>
      <c r="G9" s="178">
        <f ca="1">_xll.meLWOSwapPV01(G3,G4)</f>
        <v>500.28771037688591</v>
      </c>
      <c r="I9" t="s">
        <v>6</v>
      </c>
      <c r="J9" s="470">
        <f ca="1"/>
        <v>44705</v>
      </c>
      <c r="K9" s="469">
        <f ca="1"/>
        <v>45070</v>
      </c>
      <c r="L9" s="65">
        <f ca="1"/>
        <v>365</v>
      </c>
      <c r="M9" s="484">
        <f ca="1"/>
        <v>1</v>
      </c>
      <c r="N9" s="469">
        <f ca="1"/>
        <v>45070</v>
      </c>
      <c r="O9" s="65">
        <f ca="1"/>
        <v>-1000000</v>
      </c>
      <c r="P9" s="464">
        <f ca="1"/>
        <v>0</v>
      </c>
      <c r="Q9" s="167">
        <f ca="1"/>
        <v>1</v>
      </c>
      <c r="R9" s="442">
        <f ca="1"/>
        <v>0.01</v>
      </c>
      <c r="S9" s="65">
        <f ca="1"/>
        <v>-10000</v>
      </c>
      <c r="T9" s="444">
        <f ca="1"/>
        <v>0.99067694724333799</v>
      </c>
      <c r="U9" s="65">
        <f ca="1"/>
        <v>-9906.7694724333905</v>
      </c>
      <c r="V9" s="464" t="str">
        <f ca="1"/>
        <v/>
      </c>
      <c r="W9" s="464" t="str">
        <f ca="1"/>
        <v/>
      </c>
      <c r="X9" s="82" t="str">
        <f ca="1"/>
        <v/>
      </c>
      <c r="Y9" t="s">
        <v>6</v>
      </c>
      <c r="Z9" s="204" t="str">
        <f ca="1"/>
        <v>EURYC.EUR6ML.LIBOR.12M</v>
      </c>
      <c r="AA9" s="65">
        <f ca="1"/>
        <v>-0.10759885299194138</v>
      </c>
      <c r="AB9" s="144" t="str">
        <f ca="1"/>
        <v>EURYC.OIS.OUTRIGHTOISSWAP.12M</v>
      </c>
      <c r="AC9" s="65">
        <f ca="1"/>
        <v>0.50608849669515621</v>
      </c>
      <c r="AD9" s="166" t="e">
        <f ca="1"/>
        <v>#N/A</v>
      </c>
      <c r="AE9" s="435" t="s">
        <v>6</v>
      </c>
    </row>
    <row r="10" spans="2:31">
      <c r="B10" s="526" t="s">
        <v>454</v>
      </c>
      <c r="C10" s="546" t="s">
        <v>32</v>
      </c>
      <c r="D10" s="446" t="s">
        <v>32</v>
      </c>
      <c r="F10" t="s">
        <v>327</v>
      </c>
      <c r="G10" s="178">
        <f ca="1">_xll.meLWOSwapDV01(G3,G4,,,,"SWAP",FALSE)</f>
        <v>-1141.5795449629513</v>
      </c>
      <c r="I10" t="s">
        <v>6</v>
      </c>
      <c r="J10" s="176" t="str">
        <f ca="1"/>
        <v>LEG2:FLOAT Leg Schedule &amp; Cashflows</v>
      </c>
      <c r="K10" s="469" t="str">
        <f ca="1"/>
        <v/>
      </c>
      <c r="L10" s="65" t="str">
        <f ca="1"/>
        <v/>
      </c>
      <c r="M10" s="484" t="str">
        <f ca="1"/>
        <v/>
      </c>
      <c r="N10" s="469" t="str">
        <f ca="1"/>
        <v/>
      </c>
      <c r="O10" s="65" t="str">
        <f ca="1"/>
        <v/>
      </c>
      <c r="P10" s="464" t="str">
        <f ca="1"/>
        <v/>
      </c>
      <c r="Q10" s="167" t="str">
        <f ca="1"/>
        <v/>
      </c>
      <c r="R10" s="442" t="str">
        <f ca="1"/>
        <v/>
      </c>
      <c r="S10" s="65" t="str">
        <f ca="1"/>
        <v/>
      </c>
      <c r="T10" s="444" t="str">
        <f ca="1"/>
        <v/>
      </c>
      <c r="U10" s="65" t="str">
        <f ca="1"/>
        <v/>
      </c>
      <c r="V10" s="464" t="str">
        <f ca="1"/>
        <v/>
      </c>
      <c r="W10" s="464" t="str">
        <f ca="1"/>
        <v/>
      </c>
      <c r="X10" s="82" t="str">
        <f ca="1"/>
        <v/>
      </c>
      <c r="Y10" t="s">
        <v>6</v>
      </c>
      <c r="Z10" s="204" t="str">
        <f ca="1"/>
        <v>EURYC.EUR6ML.FRA.1X7</v>
      </c>
      <c r="AA10" s="65">
        <f ca="1"/>
        <v>-1.2268335787666729</v>
      </c>
      <c r="AB10" s="144" t="str">
        <f ca="1"/>
        <v>EURYC.OIS.OUTRIGHTOISSWAP.18M</v>
      </c>
      <c r="AC10" s="65">
        <f ca="1"/>
        <v>-0.11211215751245618</v>
      </c>
      <c r="AD10" s="166" t="e">
        <f ca="1"/>
        <v>#N/A</v>
      </c>
      <c r="AE10" s="435" t="s">
        <v>6</v>
      </c>
    </row>
    <row r="11" spans="2:31">
      <c r="B11" s="526" t="s">
        <v>455</v>
      </c>
      <c r="C11" s="546" t="s">
        <v>32</v>
      </c>
      <c r="D11" s="446" t="s">
        <v>456</v>
      </c>
      <c r="I11" t="s">
        <v>6</v>
      </c>
      <c r="J11" s="470" t="str">
        <f ca="1"/>
        <v>FixingDate</v>
      </c>
      <c r="K11" s="469" t="str">
        <f ca="1"/>
        <v>AccrualStart</v>
      </c>
      <c r="L11" s="65" t="str">
        <f ca="1"/>
        <v>AccrualEnd</v>
      </c>
      <c r="M11" s="484" t="str">
        <f ca="1"/>
        <v>AccrualDays</v>
      </c>
      <c r="N11" s="469" t="str">
        <f ca="1"/>
        <v>AccrualYearFractions</v>
      </c>
      <c r="O11" s="65" t="str">
        <f ca="1"/>
        <v>PaymentDate</v>
      </c>
      <c r="P11" s="464" t="str">
        <f ca="1"/>
        <v>Notional</v>
      </c>
      <c r="Q11" s="167" t="str">
        <f ca="1"/>
        <v>NotionalExchange</v>
      </c>
      <c r="R11" s="442" t="str">
        <f ca="1"/>
        <v>Leverage</v>
      </c>
      <c r="S11" s="65" t="str">
        <f ca="1"/>
        <v>FloatSpread</v>
      </c>
      <c r="T11" s="444" t="str">
        <f ca="1"/>
        <v>FloatRate</v>
      </c>
      <c r="U11" s="65" t="str">
        <f ca="1"/>
        <v>Coupon</v>
      </c>
      <c r="V11" s="464" t="str">
        <f ca="1"/>
        <v>DiscountFactor</v>
      </c>
      <c r="W11" s="464" t="str">
        <f ca="1"/>
        <v>CouponPV</v>
      </c>
      <c r="X11" s="82" t="str">
        <f ca="1"/>
        <v/>
      </c>
      <c r="Y11" t="s">
        <v>6</v>
      </c>
      <c r="Z11" s="204" t="str">
        <f ca="1"/>
        <v>EURYC.EUR6ML.FRA.2X8</v>
      </c>
      <c r="AA11" s="65">
        <f ca="1"/>
        <v>-0.10758462412923109</v>
      </c>
      <c r="AB11" s="144" t="str">
        <f ca="1"/>
        <v>EURYC.OIS.OUTRIGHTOISSWAP.2Y</v>
      </c>
      <c r="AC11" s="65">
        <f ca="1"/>
        <v>1.1777090669056633</v>
      </c>
      <c r="AD11" s="166" t="e">
        <f ca="1"/>
        <v>#N/A</v>
      </c>
      <c r="AE11" s="435" t="s">
        <v>6</v>
      </c>
    </row>
    <row r="12" spans="2:31">
      <c r="B12" s="526" t="s">
        <v>457</v>
      </c>
      <c r="C12" s="546" t="s">
        <v>32</v>
      </c>
      <c r="D12" s="446" t="s">
        <v>456</v>
      </c>
      <c r="I12" t="s">
        <v>6</v>
      </c>
      <c r="J12" s="470">
        <f ca="1"/>
        <v>43244</v>
      </c>
      <c r="K12" s="469">
        <f ca="1"/>
        <v>43244</v>
      </c>
      <c r="L12" s="65">
        <f ca="1"/>
        <v>43430</v>
      </c>
      <c r="M12" s="65">
        <f ca="1"/>
        <v>186</v>
      </c>
      <c r="N12" s="484">
        <f ca="1"/>
        <v>0.51666666666666705</v>
      </c>
      <c r="O12" s="469">
        <f ca="1"/>
        <v>43430</v>
      </c>
      <c r="P12" s="65">
        <f ca="1"/>
        <v>1000000</v>
      </c>
      <c r="Q12" s="65">
        <f ca="1"/>
        <v>0</v>
      </c>
      <c r="R12" s="167">
        <f ca="1"/>
        <v>1</v>
      </c>
      <c r="S12" s="167">
        <f ca="1"/>
        <v>0</v>
      </c>
      <c r="T12" s="442">
        <f ca="1"/>
        <v>8.3225806451609204E-5</v>
      </c>
      <c r="U12" s="65">
        <f ca="1"/>
        <v>42.999999999998103</v>
      </c>
      <c r="V12" s="444">
        <f ca="1"/>
        <v>1.00187126607604</v>
      </c>
      <c r="W12" s="65">
        <f ca="1"/>
        <v>43.0804644412678</v>
      </c>
      <c r="X12" s="170" t="str">
        <f ca="1"/>
        <v/>
      </c>
      <c r="Y12" t="s">
        <v>6</v>
      </c>
      <c r="Z12" s="204" t="str">
        <f ca="1"/>
        <v>EURYC.EUR6ML.FRA.3X9</v>
      </c>
      <c r="AA12" s="65">
        <f ca="1"/>
        <v>-0.10758792304841336</v>
      </c>
      <c r="AB12" s="144" t="str">
        <f ca="1"/>
        <v>EURYC.OIS.BASISRATE.3Y</v>
      </c>
      <c r="AC12" s="65">
        <f ca="1"/>
        <v>-2.0110320700041484</v>
      </c>
      <c r="AD12" s="166" t="e">
        <f ca="1"/>
        <v>#N/A</v>
      </c>
      <c r="AE12" s="435" t="s">
        <v>6</v>
      </c>
    </row>
    <row r="13" spans="2:31">
      <c r="B13" s="526" t="s">
        <v>458</v>
      </c>
      <c r="C13" s="547">
        <v>1000000</v>
      </c>
      <c r="D13" s="548">
        <v>1000000</v>
      </c>
      <c r="I13" t="s">
        <v>6</v>
      </c>
      <c r="J13" s="470">
        <f ca="1"/>
        <v>43430</v>
      </c>
      <c r="K13" s="469">
        <f ca="1"/>
        <v>43430</v>
      </c>
      <c r="L13" s="65">
        <f ca="1"/>
        <v>43609</v>
      </c>
      <c r="M13" s="65">
        <f ca="1"/>
        <v>179</v>
      </c>
      <c r="N13" s="484">
        <f ca="1"/>
        <v>0.49722222222222201</v>
      </c>
      <c r="O13" s="469">
        <f ca="1"/>
        <v>43609</v>
      </c>
      <c r="P13" s="65">
        <f ca="1"/>
        <v>1000000</v>
      </c>
      <c r="Q13" s="65">
        <f ca="1"/>
        <v>0</v>
      </c>
      <c r="R13" s="167">
        <f ca="1"/>
        <v>1</v>
      </c>
      <c r="S13" s="167">
        <f ca="1"/>
        <v>0</v>
      </c>
      <c r="T13" s="442">
        <f ca="1"/>
        <v>-2.1700000000001202E-3</v>
      </c>
      <c r="U13" s="65">
        <f ca="1"/>
        <v>-1078.9722222222799</v>
      </c>
      <c r="V13" s="444">
        <f ca="1"/>
        <v>1.0036448046050199</v>
      </c>
      <c r="W13" s="65">
        <f ca="1"/>
        <v>-1082.90486514653</v>
      </c>
      <c r="X13" s="170" t="str">
        <f ca="1"/>
        <v/>
      </c>
      <c r="Y13" t="s">
        <v>6</v>
      </c>
      <c r="Z13" s="204" t="str">
        <f ca="1"/>
        <v>EURYC.EUR6ML.FRA.4X10</v>
      </c>
      <c r="AA13" s="65">
        <f ca="1"/>
        <v>-0.10758790267573204</v>
      </c>
      <c r="AB13" s="144" t="str">
        <f ca="1"/>
        <v>EURYC.OIS.3MLIBORSWAP.3Y</v>
      </c>
      <c r="AC13" s="65">
        <f ca="1"/>
        <v>1.7701624823530437</v>
      </c>
      <c r="AD13" s="166" t="e">
        <f ca="1"/>
        <v>#N/A</v>
      </c>
      <c r="AE13" s="435" t="s">
        <v>6</v>
      </c>
    </row>
    <row r="14" spans="2:31">
      <c r="B14" s="526" t="s">
        <v>459</v>
      </c>
      <c r="C14" s="546" t="s">
        <v>318</v>
      </c>
      <c r="D14" s="446" t="s">
        <v>318</v>
      </c>
      <c r="I14" t="s">
        <v>6</v>
      </c>
      <c r="J14" s="470">
        <f ca="1"/>
        <v>43609</v>
      </c>
      <c r="K14" s="469">
        <f ca="1"/>
        <v>43609</v>
      </c>
      <c r="L14" s="464">
        <f ca="1"/>
        <v>43794</v>
      </c>
      <c r="M14" s="65">
        <f ca="1"/>
        <v>185</v>
      </c>
      <c r="N14" s="484">
        <f ca="1"/>
        <v>0.51388888888888895</v>
      </c>
      <c r="O14" s="469">
        <f ca="1"/>
        <v>43794</v>
      </c>
      <c r="P14" s="65">
        <f ca="1"/>
        <v>1000000</v>
      </c>
      <c r="Q14" s="65">
        <f ca="1"/>
        <v>0</v>
      </c>
      <c r="R14" s="167">
        <f ca="1"/>
        <v>1</v>
      </c>
      <c r="S14" s="167">
        <f ca="1"/>
        <v>0</v>
      </c>
      <c r="T14" s="442">
        <f ca="1"/>
        <v>-1.5639345879825801E-3</v>
      </c>
      <c r="U14" s="65">
        <f ca="1"/>
        <v>-803.68860771327104</v>
      </c>
      <c r="V14" s="444">
        <f ca="1"/>
        <v>1.0050728222010401</v>
      </c>
      <c r="W14" s="65">
        <f ca="1"/>
        <v>-807.765577125204</v>
      </c>
      <c r="X14" s="170" t="str">
        <f ca="1"/>
        <v/>
      </c>
      <c r="Y14" t="s">
        <v>6</v>
      </c>
      <c r="Z14" s="204" t="str">
        <f ca="1"/>
        <v>EURYC.EUR6ML.FRA.5X11</v>
      </c>
      <c r="AA14" s="65">
        <f ca="1"/>
        <v>-3.2402372875367291</v>
      </c>
      <c r="AB14" s="144" t="str">
        <f ca="1"/>
        <v>EURYC.OIS.BASISRATE.4Y</v>
      </c>
      <c r="AC14" s="65">
        <f ca="1"/>
        <v>-2.6413937092002016</v>
      </c>
      <c r="AD14" s="166" t="e">
        <f ca="1"/>
        <v>#N/A</v>
      </c>
      <c r="AE14" s="435" t="s">
        <v>6</v>
      </c>
    </row>
    <row r="15" spans="2:31">
      <c r="B15" s="526" t="s">
        <v>460</v>
      </c>
      <c r="C15" s="546" t="s">
        <v>461</v>
      </c>
      <c r="D15" s="446" t="s">
        <v>461</v>
      </c>
      <c r="I15" t="s">
        <v>6</v>
      </c>
      <c r="J15" s="470">
        <f ca="1"/>
        <v>43794</v>
      </c>
      <c r="K15" s="469">
        <f ca="1"/>
        <v>43794</v>
      </c>
      <c r="L15" s="464">
        <f ca="1"/>
        <v>43976</v>
      </c>
      <c r="M15" s="65">
        <f ca="1"/>
        <v>182</v>
      </c>
      <c r="N15" s="484">
        <f ca="1"/>
        <v>0.50555555555555598</v>
      </c>
      <c r="O15" s="469">
        <f ca="1"/>
        <v>43976</v>
      </c>
      <c r="P15" s="65">
        <f ca="1"/>
        <v>1000000</v>
      </c>
      <c r="Q15" s="65">
        <f ca="1"/>
        <v>0</v>
      </c>
      <c r="R15" s="167">
        <f ca="1"/>
        <v>1</v>
      </c>
      <c r="S15" s="167">
        <f ca="1"/>
        <v>0</v>
      </c>
      <c r="T15" s="442">
        <f ca="1"/>
        <v>-1.79044795942538E-3</v>
      </c>
      <c r="U15" s="65">
        <f ca="1"/>
        <v>-905.17091282060801</v>
      </c>
      <c r="V15" s="444">
        <f ca="1"/>
        <v>1.00573249179957</v>
      </c>
      <c r="W15" s="65">
        <f ca="1"/>
        <v>-910.35979765555896</v>
      </c>
      <c r="X15" s="170" t="str">
        <f ca="1"/>
        <v/>
      </c>
      <c r="Y15" t="s">
        <v>6</v>
      </c>
      <c r="Z15" s="204" t="str">
        <f ca="1"/>
        <v>EURYC.EUR6ML.FRA.6X12</v>
      </c>
      <c r="AA15" s="65">
        <f ca="1"/>
        <v>2.991012491111178</v>
      </c>
      <c r="AB15" s="144" t="str">
        <f ca="1"/>
        <v>EURYC.OIS.3MLIBORSWAP.4Y</v>
      </c>
      <c r="AC15" s="65">
        <f ca="1"/>
        <v>2.3904719713755185</v>
      </c>
      <c r="AD15" s="166" t="e">
        <f ca="1"/>
        <v>#N/A</v>
      </c>
      <c r="AE15" s="435" t="s">
        <v>6</v>
      </c>
    </row>
    <row r="16" spans="2:31">
      <c r="B16" s="526" t="s">
        <v>462</v>
      </c>
      <c r="C16" s="546" t="s">
        <v>436</v>
      </c>
      <c r="D16" s="446" t="s">
        <v>463</v>
      </c>
      <c r="I16" t="s">
        <v>6</v>
      </c>
      <c r="J16" s="470">
        <f ca="1"/>
        <v>43976</v>
      </c>
      <c r="K16" s="469">
        <f ca="1"/>
        <v>43976</v>
      </c>
      <c r="L16" s="464">
        <f ca="1"/>
        <v>44159</v>
      </c>
      <c r="M16" s="65">
        <f ca="1"/>
        <v>183</v>
      </c>
      <c r="N16" s="484">
        <f ca="1"/>
        <v>0.50833333333333297</v>
      </c>
      <c r="O16" s="469">
        <f ca="1"/>
        <v>44159</v>
      </c>
      <c r="P16" s="65">
        <f ca="1"/>
        <v>1000000</v>
      </c>
      <c r="Q16" s="65">
        <f ca="1"/>
        <v>0</v>
      </c>
      <c r="R16" s="167">
        <f ca="1"/>
        <v>1</v>
      </c>
      <c r="S16" s="167">
        <f ca="1"/>
        <v>0</v>
      </c>
      <c r="T16" s="442">
        <f ca="1"/>
        <v>2.0705911743586001E-3</v>
      </c>
      <c r="U16" s="65">
        <f ca="1"/>
        <v>1052.5505136322899</v>
      </c>
      <c r="V16" s="444">
        <f ca="1"/>
        <v>1.00541909155229</v>
      </c>
      <c r="W16" s="65">
        <f ca="1"/>
        <v>1058.2543812290801</v>
      </c>
      <c r="X16" s="170" t="str">
        <f ca="1"/>
        <v/>
      </c>
      <c r="Y16" t="s">
        <v>6</v>
      </c>
      <c r="Z16" s="204" t="str">
        <f ca="1"/>
        <v>EURYC.EUR6ML.FRA.7X13</v>
      </c>
      <c r="AA16" s="65">
        <f ca="1"/>
        <v>-0.10757951567939017</v>
      </c>
      <c r="AB16" s="144" t="str">
        <f ca="1"/>
        <v>EURYC.OIS.BASISRATE.5Y</v>
      </c>
      <c r="AC16" s="65">
        <f ca="1"/>
        <v>-3.2684824542229762</v>
      </c>
      <c r="AD16" s="166" t="e">
        <f ca="1"/>
        <v>#N/A</v>
      </c>
      <c r="AE16" s="435" t="s">
        <v>6</v>
      </c>
    </row>
    <row r="17" spans="2:31">
      <c r="B17" s="526" t="s">
        <v>464</v>
      </c>
      <c r="C17" s="549">
        <v>43244</v>
      </c>
      <c r="D17" s="550">
        <v>43244</v>
      </c>
      <c r="I17" t="s">
        <v>6</v>
      </c>
      <c r="J17" s="470">
        <f ca="1"/>
        <v>44159</v>
      </c>
      <c r="K17" s="469">
        <f ca="1"/>
        <v>44159</v>
      </c>
      <c r="L17" s="469">
        <f ca="1"/>
        <v>44340</v>
      </c>
      <c r="M17" s="65">
        <f ca="1"/>
        <v>181</v>
      </c>
      <c r="N17" s="484">
        <f ca="1"/>
        <v>0.50277777777777799</v>
      </c>
      <c r="O17" s="469">
        <f ca="1"/>
        <v>44340</v>
      </c>
      <c r="P17" s="65">
        <f ca="1"/>
        <v>1000000</v>
      </c>
      <c r="Q17" s="65">
        <f ca="1"/>
        <v>0</v>
      </c>
      <c r="R17" s="167">
        <f ca="1"/>
        <v>1</v>
      </c>
      <c r="S17" s="167">
        <f ca="1"/>
        <v>0</v>
      </c>
      <c r="T17" s="442">
        <f ca="1"/>
        <v>5.12480025095567E-3</v>
      </c>
      <c r="U17" s="65">
        <f ca="1"/>
        <v>2576.63568173049</v>
      </c>
      <c r="V17" s="444">
        <f ca="1"/>
        <v>1.0040806526943</v>
      </c>
      <c r="W17" s="65">
        <f ca="1"/>
        <v>2587.1500370673798</v>
      </c>
      <c r="X17" s="170" t="str">
        <f ca="1"/>
        <v/>
      </c>
      <c r="Y17" t="s">
        <v>6</v>
      </c>
      <c r="Z17" s="204" t="str">
        <f ca="1"/>
        <v>EURYC.EUR6ML.FRA.8X14</v>
      </c>
      <c r="AA17" s="65">
        <f ca="1"/>
        <v>-0.10758794524008408</v>
      </c>
      <c r="AB17" s="144" t="str">
        <f ca="1"/>
        <v>EURYC.OIS.3MLIBORSWAP.5Y</v>
      </c>
      <c r="AC17" s="65">
        <f ca="1"/>
        <v>3.0069482338149101</v>
      </c>
      <c r="AD17" s="166" t="e">
        <f ca="1"/>
        <v>#N/A</v>
      </c>
      <c r="AE17" s="435" t="s">
        <v>6</v>
      </c>
    </row>
    <row r="18" spans="2:31">
      <c r="B18" s="526" t="s">
        <v>465</v>
      </c>
      <c r="C18" s="546" t="s">
        <v>36</v>
      </c>
      <c r="D18" s="446" t="s">
        <v>36</v>
      </c>
      <c r="I18" t="s">
        <v>6</v>
      </c>
      <c r="J18" s="470">
        <f ca="1"/>
        <v>44340</v>
      </c>
      <c r="K18" s="469">
        <f ca="1"/>
        <v>44340</v>
      </c>
      <c r="L18" s="469">
        <f ca="1"/>
        <v>44524</v>
      </c>
      <c r="M18" s="65">
        <f ca="1"/>
        <v>184</v>
      </c>
      <c r="N18" s="484">
        <f ca="1"/>
        <v>0.51111111111111096</v>
      </c>
      <c r="O18" s="469">
        <f ca="1"/>
        <v>44524</v>
      </c>
      <c r="P18" s="65">
        <f ca="1"/>
        <v>1000000</v>
      </c>
      <c r="Q18" s="65">
        <f ca="1"/>
        <v>0</v>
      </c>
      <c r="R18" s="167">
        <f ca="1"/>
        <v>1</v>
      </c>
      <c r="S18" s="167">
        <f ca="1"/>
        <v>0</v>
      </c>
      <c r="T18" s="442">
        <f ca="1"/>
        <v>6.7267762915401898E-3</v>
      </c>
      <c r="U18" s="65">
        <f ca="1"/>
        <v>3438.1301045649798</v>
      </c>
      <c r="V18" s="444">
        <f ca="1"/>
        <v>1.0017829252752499</v>
      </c>
      <c r="W18" s="65">
        <f ca="1"/>
        <v>3444.2600336280202</v>
      </c>
      <c r="X18" s="170" t="str">
        <f ca="1"/>
        <v/>
      </c>
      <c r="Y18" t="s">
        <v>6</v>
      </c>
      <c r="Z18" s="204" t="str">
        <f ca="1"/>
        <v>EURYC.EUR6ML.FRA.9X15</v>
      </c>
      <c r="AA18" s="65">
        <f ca="1"/>
        <v>-0.10758788048406132</v>
      </c>
      <c r="AB18" s="144" t="str">
        <f ca="1"/>
        <v>EURYC.OIS.BASISRATE.6Y</v>
      </c>
      <c r="AC18" s="65">
        <f ca="1"/>
        <v>-9.7979191559716128E-2</v>
      </c>
      <c r="AD18" s="166" t="e">
        <f ca="1"/>
        <v>#N/A</v>
      </c>
      <c r="AE18" s="435" t="s">
        <v>6</v>
      </c>
    </row>
    <row r="19" spans="2:31">
      <c r="B19" s="526" t="s">
        <v>466</v>
      </c>
      <c r="C19" s="546" t="s">
        <v>319</v>
      </c>
      <c r="D19" s="446" t="s">
        <v>28</v>
      </c>
      <c r="I19" t="s">
        <v>6</v>
      </c>
      <c r="J19" s="470">
        <f ca="1"/>
        <v>44524</v>
      </c>
      <c r="K19" s="469">
        <f ca="1"/>
        <v>44524</v>
      </c>
      <c r="L19" s="469">
        <f ca="1"/>
        <v>44705</v>
      </c>
      <c r="M19" s="65">
        <f ca="1"/>
        <v>181</v>
      </c>
      <c r="N19" s="484">
        <f ca="1"/>
        <v>0.50277777777777799</v>
      </c>
      <c r="O19" s="469">
        <f ca="1"/>
        <v>44705</v>
      </c>
      <c r="P19" s="65">
        <f ca="1"/>
        <v>1000000</v>
      </c>
      <c r="Q19" s="65">
        <f ca="1"/>
        <v>0</v>
      </c>
      <c r="R19" s="167">
        <f ca="1"/>
        <v>1</v>
      </c>
      <c r="S19" s="167">
        <f ca="1"/>
        <v>0</v>
      </c>
      <c r="T19" s="442">
        <f ca="1"/>
        <v>8.1443539695839305E-3</v>
      </c>
      <c r="U19" s="65">
        <f ca="1"/>
        <v>4094.8001902630299</v>
      </c>
      <c r="V19" s="444">
        <f ca="1"/>
        <v>0.99873761898466895</v>
      </c>
      <c r="W19" s="65">
        <f ca="1"/>
        <v>4089.6309922412702</v>
      </c>
      <c r="X19" s="170" t="str">
        <f ca="1"/>
        <v/>
      </c>
      <c r="Y19" t="s">
        <v>6</v>
      </c>
      <c r="Z19" s="204" t="str">
        <f ca="1"/>
        <v>EURYC.EUR6ML.FRA.10X16</v>
      </c>
      <c r="AA19" s="65">
        <f ca="1"/>
        <v>-0.10758792341221124</v>
      </c>
      <c r="AB19" s="144" t="str">
        <f ca="1"/>
        <v>EURYC.OIS.3MLIBORSWAP.6Y</v>
      </c>
      <c r="AC19" s="65">
        <f ca="1"/>
        <v>-0.11554886477824766</v>
      </c>
      <c r="AD19" s="166" t="e">
        <f ca="1"/>
        <v>#N/A</v>
      </c>
      <c r="AE19" s="435" t="s">
        <v>6</v>
      </c>
    </row>
    <row r="20" spans="2:31">
      <c r="B20" s="526" t="s">
        <v>467</v>
      </c>
      <c r="C20" s="546" t="s">
        <v>18</v>
      </c>
      <c r="D20" s="446" t="s">
        <v>18</v>
      </c>
      <c r="I20" t="s">
        <v>6</v>
      </c>
      <c r="J20" s="470">
        <f ca="1"/>
        <v>44705</v>
      </c>
      <c r="K20" s="469">
        <f ca="1"/>
        <v>44705</v>
      </c>
      <c r="L20" s="469">
        <f ca="1"/>
        <v>44889</v>
      </c>
      <c r="M20" s="65">
        <f ca="1"/>
        <v>184</v>
      </c>
      <c r="N20" s="484">
        <f ca="1"/>
        <v>0.51111111111111096</v>
      </c>
      <c r="O20" s="469">
        <f ca="1"/>
        <v>44889</v>
      </c>
      <c r="P20" s="65">
        <f ca="1"/>
        <v>1000000</v>
      </c>
      <c r="Q20" s="65">
        <f ca="1"/>
        <v>0</v>
      </c>
      <c r="R20" s="167">
        <f ca="1"/>
        <v>1</v>
      </c>
      <c r="S20" s="167">
        <f ca="1"/>
        <v>0</v>
      </c>
      <c r="T20" s="442">
        <f ca="1"/>
        <v>9.6546507023637807E-3</v>
      </c>
      <c r="U20" s="65">
        <f ca="1"/>
        <v>4934.5992478748203</v>
      </c>
      <c r="V20" s="444">
        <f ca="1"/>
        <v>0.99499287143880999</v>
      </c>
      <c r="W20" s="65">
        <f ca="1"/>
        <v>4909.8910750427603</v>
      </c>
      <c r="X20" s="170" t="str">
        <f ca="1"/>
        <v/>
      </c>
      <c r="Y20" t="s">
        <v>6</v>
      </c>
      <c r="Z20" s="204" t="str">
        <f ca="1"/>
        <v>EURYC.EUR6ML.FRA.11X17</v>
      </c>
      <c r="AA20" s="65">
        <f ca="1"/>
        <v>1.5651734200218925</v>
      </c>
      <c r="AB20" s="144" t="str">
        <f ca="1"/>
        <v>EURYC.OIS.BASISRATE.7Y</v>
      </c>
      <c r="AC20" s="65">
        <f ca="1"/>
        <v>-0.11029726119886618</v>
      </c>
      <c r="AD20" s="166" t="e">
        <f ca="1"/>
        <v>#N/A</v>
      </c>
      <c r="AE20" s="435" t="s">
        <v>6</v>
      </c>
    </row>
    <row r="21" spans="2:31">
      <c r="B21" s="526" t="s">
        <v>468</v>
      </c>
      <c r="C21" s="546" t="s">
        <v>7</v>
      </c>
      <c r="D21" s="446" t="s">
        <v>7</v>
      </c>
      <c r="I21" t="s">
        <v>6</v>
      </c>
      <c r="J21" s="470">
        <f ca="1"/>
        <v>44889</v>
      </c>
      <c r="K21" s="469">
        <f ca="1"/>
        <v>44889</v>
      </c>
      <c r="L21" s="469">
        <f ca="1"/>
        <v>45070</v>
      </c>
      <c r="M21" s="65">
        <f ca="1"/>
        <v>181</v>
      </c>
      <c r="N21" s="484">
        <f ca="1"/>
        <v>0.50277777777777799</v>
      </c>
      <c r="O21" s="469">
        <f ca="1"/>
        <v>45070</v>
      </c>
      <c r="P21" s="65">
        <f ca="1"/>
        <v>1000000</v>
      </c>
      <c r="Q21" s="65">
        <f ca="1"/>
        <v>0</v>
      </c>
      <c r="R21" s="167">
        <f ca="1"/>
        <v>1</v>
      </c>
      <c r="S21" s="167">
        <f ca="1"/>
        <v>0</v>
      </c>
      <c r="T21" s="442">
        <f ca="1"/>
        <v>1.10578158697783E-2</v>
      </c>
      <c r="U21" s="65">
        <f ca="1"/>
        <v>5559.6240900829998</v>
      </c>
      <c r="V21" s="444">
        <f ca="1"/>
        <v>0.99067694724333799</v>
      </c>
      <c r="W21" s="65">
        <f ca="1"/>
        <v>5507.7914213839504</v>
      </c>
      <c r="X21" s="170" t="str">
        <f ca="1"/>
        <v/>
      </c>
      <c r="Y21" t="s">
        <v>6</v>
      </c>
      <c r="Z21" s="204" t="str">
        <f ca="1"/>
        <v>EURYC.EUR6ML.6MLIBORSWAP.2Y</v>
      </c>
      <c r="AA21" s="65">
        <f ca="1"/>
        <v>-3.7585906520689605</v>
      </c>
      <c r="AB21" s="144" t="str">
        <f ca="1"/>
        <v>EURYC.OIS.3MLIBORSWAP.7Y</v>
      </c>
      <c r="AC21" s="65">
        <f ca="1"/>
        <v>-0.10342145396862179</v>
      </c>
      <c r="AD21" s="166" t="e">
        <f ca="1"/>
        <v>#N/A</v>
      </c>
      <c r="AE21" s="435" t="s">
        <v>6</v>
      </c>
    </row>
    <row r="22" spans="2:31">
      <c r="B22" s="526" t="s">
        <v>469</v>
      </c>
      <c r="C22" s="546" t="s">
        <v>27</v>
      </c>
      <c r="D22" s="446" t="s">
        <v>14</v>
      </c>
      <c r="I22" t="s">
        <v>6</v>
      </c>
      <c r="J22" s="470" t="str">
        <f ca="1"/>
        <v/>
      </c>
      <c r="K22" s="469" t="str">
        <f ca="1"/>
        <v/>
      </c>
      <c r="L22" s="469" t="str">
        <f ca="1"/>
        <v/>
      </c>
      <c r="M22" s="65" t="str">
        <f ca="1"/>
        <v/>
      </c>
      <c r="N22" s="484" t="str">
        <f ca="1"/>
        <v/>
      </c>
      <c r="O22" s="469" t="str">
        <f ca="1"/>
        <v/>
      </c>
      <c r="P22" s="65" t="str">
        <f ca="1"/>
        <v/>
      </c>
      <c r="Q22" s="65" t="str">
        <f ca="1"/>
        <v/>
      </c>
      <c r="R22" s="167" t="str">
        <f ca="1"/>
        <v/>
      </c>
      <c r="S22" s="167" t="str">
        <f ca="1"/>
        <v/>
      </c>
      <c r="T22" s="442" t="str">
        <f ca="1"/>
        <v/>
      </c>
      <c r="U22" s="65" t="str">
        <f ca="1"/>
        <v/>
      </c>
      <c r="V22" s="444" t="str">
        <f ca="1"/>
        <v/>
      </c>
      <c r="W22" s="65" t="str">
        <f ca="1"/>
        <v/>
      </c>
      <c r="X22" s="170" t="str">
        <f ca="1"/>
        <v/>
      </c>
      <c r="Y22" t="s">
        <v>6</v>
      </c>
      <c r="Z22" s="204" t="str">
        <f ca="1"/>
        <v>EURYC.EUR6ML.6MLIBORSWAP.3Y</v>
      </c>
      <c r="AA22" s="65">
        <f ca="1"/>
        <v>0.54477724988828413</v>
      </c>
      <c r="AB22" s="144" t="str">
        <f ca="1"/>
        <v>EURYC.OIS.BASISRATE.8Y</v>
      </c>
      <c r="AC22" s="65">
        <f ca="1"/>
        <v>-0.10561935159785207</v>
      </c>
      <c r="AD22" s="166" t="e">
        <f ca="1"/>
        <v>#N/A</v>
      </c>
      <c r="AE22" s="435" t="s">
        <v>6</v>
      </c>
    </row>
    <row r="23" spans="2:31">
      <c r="B23" s="526" t="s">
        <v>470</v>
      </c>
      <c r="C23" s="546" t="s">
        <v>32</v>
      </c>
      <c r="D23" s="446" t="s">
        <v>32</v>
      </c>
      <c r="I23" t="s">
        <v>6</v>
      </c>
      <c r="J23" s="470" t="str">
        <f ca="1"/>
        <v/>
      </c>
      <c r="K23" s="469" t="str">
        <f ca="1"/>
        <v/>
      </c>
      <c r="L23" s="469" t="str">
        <f ca="1"/>
        <v/>
      </c>
      <c r="M23" s="65" t="str">
        <f ca="1"/>
        <v/>
      </c>
      <c r="N23" s="484" t="str">
        <f ca="1"/>
        <v/>
      </c>
      <c r="O23" s="469" t="str">
        <f ca="1"/>
        <v/>
      </c>
      <c r="P23" s="65" t="str">
        <f ca="1"/>
        <v/>
      </c>
      <c r="Q23" s="65" t="str">
        <f ca="1"/>
        <v/>
      </c>
      <c r="R23" s="167" t="str">
        <f ca="1"/>
        <v/>
      </c>
      <c r="S23" s="167" t="str">
        <f ca="1"/>
        <v/>
      </c>
      <c r="T23" s="442" t="str">
        <f ca="1"/>
        <v/>
      </c>
      <c r="U23" s="65" t="str">
        <f ca="1"/>
        <v/>
      </c>
      <c r="V23" s="444" t="str">
        <f ca="1"/>
        <v/>
      </c>
      <c r="W23" s="65" t="str">
        <f ca="1"/>
        <v/>
      </c>
      <c r="X23" s="170" t="str">
        <f ca="1"/>
        <v/>
      </c>
      <c r="Y23" t="s">
        <v>6</v>
      </c>
      <c r="Z23" s="204" t="str">
        <f ca="1"/>
        <v>EURYC.EUR6ML.6MLIBORSWAP.4Y</v>
      </c>
      <c r="AA23" s="65">
        <f ca="1"/>
        <v>0.62550940892833751</v>
      </c>
      <c r="AB23" s="144" t="str">
        <f ca="1"/>
        <v>EURYC.OIS.3MLIBORSWAP.8Y</v>
      </c>
      <c r="AC23" s="65">
        <f ca="1"/>
        <v>-0.10803316145029385</v>
      </c>
      <c r="AD23" s="166" t="e">
        <f ca="1"/>
        <v>#N/A</v>
      </c>
      <c r="AE23" s="435" t="s">
        <v>6</v>
      </c>
    </row>
    <row r="24" spans="2:31">
      <c r="B24" s="526" t="s">
        <v>471</v>
      </c>
      <c r="C24" s="546" t="s">
        <v>18</v>
      </c>
      <c r="D24" s="446" t="s">
        <v>18</v>
      </c>
      <c r="I24" t="s">
        <v>6</v>
      </c>
      <c r="J24" s="470" t="str">
        <f ca="1"/>
        <v/>
      </c>
      <c r="K24" s="469" t="str">
        <f ca="1"/>
        <v/>
      </c>
      <c r="L24" s="469" t="str">
        <f ca="1"/>
        <v/>
      </c>
      <c r="M24" s="65" t="str">
        <f ca="1"/>
        <v/>
      </c>
      <c r="N24" s="484" t="str">
        <f ca="1"/>
        <v/>
      </c>
      <c r="O24" s="469" t="str">
        <f ca="1"/>
        <v/>
      </c>
      <c r="P24" s="65" t="str">
        <f ca="1"/>
        <v/>
      </c>
      <c r="Q24" s="65" t="str">
        <f ca="1"/>
        <v/>
      </c>
      <c r="R24" s="167" t="str">
        <f ca="1"/>
        <v/>
      </c>
      <c r="S24" s="167" t="str">
        <f ca="1"/>
        <v/>
      </c>
      <c r="T24" s="442" t="str">
        <f ca="1"/>
        <v/>
      </c>
      <c r="U24" s="65" t="str">
        <f ca="1"/>
        <v/>
      </c>
      <c r="V24" s="444" t="str">
        <f ca="1"/>
        <v/>
      </c>
      <c r="W24" s="65" t="str">
        <f ca="1"/>
        <v/>
      </c>
      <c r="X24" s="170" t="str">
        <f ca="1"/>
        <v/>
      </c>
      <c r="Y24" t="s">
        <v>6</v>
      </c>
      <c r="Z24" s="204" t="str">
        <f ca="1"/>
        <v>EURYC.EUR6ML.6MLIBORSWAP.5Y</v>
      </c>
      <c r="AA24" s="65">
        <f ca="1"/>
        <v>500.21778736154374</v>
      </c>
      <c r="AB24" s="144" t="str">
        <f ca="1"/>
        <v>EURYC.OIS.BASISRATE.9Y</v>
      </c>
      <c r="AC24" s="65">
        <f ca="1"/>
        <v>-0.10730956128099933</v>
      </c>
      <c r="AD24" s="166" t="e">
        <f ca="1"/>
        <v>#N/A</v>
      </c>
      <c r="AE24" s="435" t="s">
        <v>6</v>
      </c>
    </row>
    <row r="25" spans="2:31">
      <c r="B25" s="526" t="s">
        <v>472</v>
      </c>
      <c r="C25" s="546" t="s">
        <v>7</v>
      </c>
      <c r="D25" s="446" t="s">
        <v>7</v>
      </c>
      <c r="I25" t="s">
        <v>6</v>
      </c>
      <c r="J25" s="470" t="str">
        <f ca="1"/>
        <v/>
      </c>
      <c r="K25" s="469" t="str">
        <f ca="1"/>
        <v/>
      </c>
      <c r="L25" s="469" t="str">
        <f ca="1"/>
        <v/>
      </c>
      <c r="M25" s="65" t="str">
        <f ca="1"/>
        <v/>
      </c>
      <c r="N25" s="484" t="str">
        <f ca="1"/>
        <v/>
      </c>
      <c r="O25" s="469" t="str">
        <f ca="1"/>
        <v/>
      </c>
      <c r="P25" s="65" t="str">
        <f ca="1"/>
        <v/>
      </c>
      <c r="Q25" s="65" t="str">
        <f ca="1"/>
        <v/>
      </c>
      <c r="R25" s="167" t="str">
        <f ca="1"/>
        <v/>
      </c>
      <c r="S25" s="167" t="str">
        <f ca="1"/>
        <v/>
      </c>
      <c r="T25" s="442" t="str">
        <f ca="1"/>
        <v/>
      </c>
      <c r="U25" s="65" t="str">
        <f ca="1"/>
        <v/>
      </c>
      <c r="V25" s="444" t="str">
        <f ca="1"/>
        <v/>
      </c>
      <c r="W25" s="65" t="str">
        <f ca="1"/>
        <v/>
      </c>
      <c r="X25" s="170" t="str">
        <f ca="1"/>
        <v/>
      </c>
      <c r="Y25" t="s">
        <v>6</v>
      </c>
      <c r="Z25" s="204" t="str">
        <f ca="1"/>
        <v>EURYC.EUR6ML.6MLIBORSWAP.6Y</v>
      </c>
      <c r="AA25" s="65">
        <f ca="1"/>
        <v>-1.4343822378577897</v>
      </c>
      <c r="AB25" s="144" t="str">
        <f ca="1"/>
        <v>EURYC.OIS.3MLIBORSWAP.9Y</v>
      </c>
      <c r="AC25" s="65">
        <f ca="1"/>
        <v>-0.10636399310897104</v>
      </c>
      <c r="AD25" s="166" t="e">
        <f ca="1"/>
        <v>#N/A</v>
      </c>
      <c r="AE25" s="435" t="s">
        <v>6</v>
      </c>
    </row>
    <row r="26" spans="2:31">
      <c r="B26" s="526" t="s">
        <v>473</v>
      </c>
      <c r="C26" s="546" t="s">
        <v>17</v>
      </c>
      <c r="D26" s="446" t="s">
        <v>17</v>
      </c>
      <c r="I26" t="s">
        <v>6</v>
      </c>
      <c r="J26" s="470" t="str">
        <f ca="1"/>
        <v/>
      </c>
      <c r="K26" s="469" t="str">
        <f ca="1"/>
        <v/>
      </c>
      <c r="L26" s="469" t="str">
        <f ca="1"/>
        <v/>
      </c>
      <c r="M26" s="65" t="str">
        <f ca="1"/>
        <v/>
      </c>
      <c r="N26" s="484" t="str">
        <f ca="1"/>
        <v/>
      </c>
      <c r="O26" s="469" t="str">
        <f ca="1"/>
        <v/>
      </c>
      <c r="P26" s="65" t="str">
        <f ca="1"/>
        <v/>
      </c>
      <c r="Q26" s="65" t="str">
        <f ca="1"/>
        <v/>
      </c>
      <c r="R26" s="167" t="str">
        <f ca="1"/>
        <v/>
      </c>
      <c r="S26" s="167" t="str">
        <f ca="1"/>
        <v/>
      </c>
      <c r="T26" s="442" t="str">
        <f ca="1"/>
        <v/>
      </c>
      <c r="U26" s="65" t="str">
        <f ca="1"/>
        <v/>
      </c>
      <c r="V26" s="444" t="str">
        <f ca="1"/>
        <v/>
      </c>
      <c r="W26" s="65" t="str">
        <f ca="1"/>
        <v/>
      </c>
      <c r="X26" s="170" t="str">
        <f ca="1"/>
        <v/>
      </c>
      <c r="Y26" t="s">
        <v>6</v>
      </c>
      <c r="Z26" s="204" t="str">
        <f ca="1"/>
        <v>EURYC.EUR6ML.6MLIBORSWAP.7Y</v>
      </c>
      <c r="AA26" s="65">
        <f ca="1"/>
        <v>0.30916107316443231</v>
      </c>
      <c r="AB26" s="144" t="str">
        <f ca="1"/>
        <v>EURYC.OIS.BASISRATE.10Y</v>
      </c>
      <c r="AC26" s="65">
        <f ca="1"/>
        <v>-0.10677286882128101</v>
      </c>
      <c r="AD26" s="166" t="e">
        <f ca="1"/>
        <v>#N/A</v>
      </c>
      <c r="AE26" s="435" t="s">
        <v>6</v>
      </c>
    </row>
    <row r="27" spans="2:31">
      <c r="B27" s="526" t="s">
        <v>474</v>
      </c>
      <c r="C27" s="546" t="s">
        <v>32</v>
      </c>
      <c r="D27" s="446" t="s">
        <v>32</v>
      </c>
      <c r="I27" t="s">
        <v>6</v>
      </c>
      <c r="J27" s="470" t="str">
        <f ca="1"/>
        <v/>
      </c>
      <c r="K27" s="469" t="str">
        <f ca="1"/>
        <v/>
      </c>
      <c r="L27" s="469" t="str">
        <f ca="1"/>
        <v/>
      </c>
      <c r="M27" s="65" t="str">
        <f ca="1"/>
        <v/>
      </c>
      <c r="N27" s="484" t="str">
        <f ca="1"/>
        <v/>
      </c>
      <c r="O27" s="469" t="str">
        <f ca="1"/>
        <v/>
      </c>
      <c r="P27" s="65" t="str">
        <f ca="1"/>
        <v/>
      </c>
      <c r="Q27" s="65" t="str">
        <f ca="1"/>
        <v/>
      </c>
      <c r="R27" s="167" t="str">
        <f ca="1"/>
        <v/>
      </c>
      <c r="S27" s="167" t="str">
        <f ca="1"/>
        <v/>
      </c>
      <c r="T27" s="442" t="str">
        <f ca="1"/>
        <v/>
      </c>
      <c r="U27" s="65" t="str">
        <f ca="1"/>
        <v/>
      </c>
      <c r="V27" s="444" t="str">
        <f ca="1"/>
        <v/>
      </c>
      <c r="W27" s="65" t="str">
        <f ca="1"/>
        <v/>
      </c>
      <c r="X27" s="170" t="str">
        <f ca="1"/>
        <v/>
      </c>
      <c r="Y27" t="s">
        <v>6</v>
      </c>
      <c r="Z27" s="204" t="str">
        <f ca="1"/>
        <v>EURYC.EUR6ML.6MLIBORSWAP.8Y</v>
      </c>
      <c r="AA27" s="65">
        <f ca="1"/>
        <v>-0.23474868394259829</v>
      </c>
      <c r="AB27" s="144" t="str">
        <f ca="1"/>
        <v>EURYC.OIS.3MLIBORSWAP.10Y</v>
      </c>
      <c r="AC27" s="65">
        <f ca="1"/>
        <v>-0.10691290881368332</v>
      </c>
      <c r="AD27" s="166" t="e">
        <f ca="1"/>
        <v>#N/A</v>
      </c>
      <c r="AE27" s="435" t="s">
        <v>6</v>
      </c>
    </row>
    <row r="28" spans="2:31">
      <c r="B28" s="526" t="s">
        <v>475</v>
      </c>
      <c r="C28" s="546" t="s">
        <v>32</v>
      </c>
      <c r="D28" s="446" t="s">
        <v>32</v>
      </c>
      <c r="I28" t="s">
        <v>6</v>
      </c>
      <c r="J28" s="470" t="str">
        <f ca="1"/>
        <v/>
      </c>
      <c r="K28" s="469" t="str">
        <f ca="1"/>
        <v/>
      </c>
      <c r="L28" s="469" t="str">
        <f ca="1"/>
        <v/>
      </c>
      <c r="M28" s="65" t="str">
        <f ca="1"/>
        <v/>
      </c>
      <c r="N28" s="484" t="str">
        <f ca="1"/>
        <v/>
      </c>
      <c r="O28" s="469" t="str">
        <f ca="1"/>
        <v/>
      </c>
      <c r="P28" s="65" t="str">
        <f ca="1"/>
        <v/>
      </c>
      <c r="Q28" s="65" t="str">
        <f ca="1"/>
        <v/>
      </c>
      <c r="R28" s="167" t="str">
        <f ca="1"/>
        <v/>
      </c>
      <c r="S28" s="167" t="str">
        <f ca="1"/>
        <v/>
      </c>
      <c r="T28" s="442" t="str">
        <f ca="1"/>
        <v/>
      </c>
      <c r="U28" s="65" t="str">
        <f ca="1"/>
        <v/>
      </c>
      <c r="V28" s="444" t="str">
        <f ca="1"/>
        <v/>
      </c>
      <c r="W28" s="65" t="str">
        <f ca="1"/>
        <v/>
      </c>
      <c r="X28" s="170" t="str">
        <f ca="1"/>
        <v/>
      </c>
      <c r="Y28" t="s">
        <v>6</v>
      </c>
      <c r="Z28" s="204" t="str">
        <f ca="1"/>
        <v>EURYC.EUR6ML.6MLIBORSWAP.9Y</v>
      </c>
      <c r="AA28" s="65">
        <f ca="1"/>
        <v>-7.2604730303282849E-2</v>
      </c>
      <c r="AB28" s="144" t="str">
        <f ca="1"/>
        <v/>
      </c>
      <c r="AC28" s="65" t="str">
        <f ca="1"/>
        <v/>
      </c>
      <c r="AD28" s="166" t="e">
        <f ca="1"/>
        <v>#N/A</v>
      </c>
      <c r="AE28" s="435" t="s">
        <v>6</v>
      </c>
    </row>
    <row r="29" spans="2:31">
      <c r="B29" s="526" t="s">
        <v>476</v>
      </c>
      <c r="C29" s="546" t="s">
        <v>320</v>
      </c>
      <c r="D29" s="446" t="s">
        <v>320</v>
      </c>
      <c r="I29" t="s">
        <v>6</v>
      </c>
      <c r="J29" s="470" t="str">
        <f ca="1"/>
        <v/>
      </c>
      <c r="K29" s="469" t="str">
        <f ca="1"/>
        <v/>
      </c>
      <c r="L29" s="469" t="str">
        <f ca="1"/>
        <v/>
      </c>
      <c r="M29" s="65" t="str">
        <f ca="1"/>
        <v/>
      </c>
      <c r="N29" s="484" t="str">
        <f ca="1"/>
        <v/>
      </c>
      <c r="O29" s="469" t="str">
        <f ca="1"/>
        <v/>
      </c>
      <c r="P29" s="65" t="str">
        <f ca="1"/>
        <v/>
      </c>
      <c r="Q29" s="65" t="str">
        <f ca="1"/>
        <v/>
      </c>
      <c r="R29" s="167" t="str">
        <f ca="1"/>
        <v/>
      </c>
      <c r="S29" s="167" t="str">
        <f ca="1"/>
        <v/>
      </c>
      <c r="T29" s="442" t="str">
        <f ca="1"/>
        <v/>
      </c>
      <c r="U29" s="65" t="str">
        <f ca="1"/>
        <v/>
      </c>
      <c r="V29" s="444" t="str">
        <f ca="1"/>
        <v/>
      </c>
      <c r="W29" s="65" t="str">
        <f ca="1"/>
        <v/>
      </c>
      <c r="X29" s="170" t="str">
        <f ca="1"/>
        <v/>
      </c>
      <c r="Y29" t="s">
        <v>6</v>
      </c>
      <c r="Z29" s="204" t="str">
        <f ca="1"/>
        <v>EURYC.EUR6ML.6MLIBORSWAP.10Y</v>
      </c>
      <c r="AA29" s="65">
        <f ca="1"/>
        <v>-0.11200899461982772</v>
      </c>
      <c r="AB29" s="144" t="str">
        <f ca="1"/>
        <v/>
      </c>
      <c r="AC29" s="65" t="str">
        <f ca="1"/>
        <v/>
      </c>
      <c r="AD29" s="166" t="e">
        <f ca="1"/>
        <v>#N/A</v>
      </c>
      <c r="AE29" s="435" t="s">
        <v>6</v>
      </c>
    </row>
    <row r="30" spans="2:31">
      <c r="B30" s="526" t="s">
        <v>477</v>
      </c>
      <c r="C30" s="546" t="s">
        <v>321</v>
      </c>
      <c r="D30" s="446" t="s">
        <v>321</v>
      </c>
      <c r="I30" t="s">
        <v>6</v>
      </c>
      <c r="J30" s="470" t="str">
        <f ca="1"/>
        <v/>
      </c>
      <c r="K30" s="469" t="str">
        <f ca="1"/>
        <v/>
      </c>
      <c r="L30" s="469" t="str">
        <f ca="1"/>
        <v/>
      </c>
      <c r="M30" s="65" t="str">
        <f ca="1"/>
        <v/>
      </c>
      <c r="N30" s="484" t="str">
        <f ca="1"/>
        <v/>
      </c>
      <c r="O30" s="469" t="str">
        <f ca="1"/>
        <v/>
      </c>
      <c r="P30" s="65" t="str">
        <f ca="1"/>
        <v/>
      </c>
      <c r="Q30" s="65" t="str">
        <f ca="1"/>
        <v/>
      </c>
      <c r="R30" s="167" t="str">
        <f ca="1"/>
        <v/>
      </c>
      <c r="S30" s="167" t="str">
        <f ca="1"/>
        <v/>
      </c>
      <c r="T30" s="442" t="str">
        <f ca="1"/>
        <v/>
      </c>
      <c r="U30" s="65" t="str">
        <f ca="1"/>
        <v/>
      </c>
      <c r="V30" s="444" t="str">
        <f ca="1"/>
        <v/>
      </c>
      <c r="W30" s="65" t="str">
        <f ca="1"/>
        <v/>
      </c>
      <c r="X30" s="170" t="str">
        <f ca="1"/>
        <v/>
      </c>
      <c r="Y30" t="s">
        <v>6</v>
      </c>
      <c r="Z30" s="204" t="e">
        <f ca="1"/>
        <v>#N/A</v>
      </c>
      <c r="AA30" s="65" t="e">
        <f ca="1"/>
        <v>#N/A</v>
      </c>
      <c r="AB30" s="144" t="e">
        <f ca="1"/>
        <v>#N/A</v>
      </c>
      <c r="AC30" s="65" t="e">
        <f ca="1"/>
        <v>#N/A</v>
      </c>
      <c r="AD30" s="166" t="e">
        <f ca="1"/>
        <v>#N/A</v>
      </c>
      <c r="AE30" s="435" t="s">
        <v>6</v>
      </c>
    </row>
    <row r="31" spans="2:31">
      <c r="B31" s="526" t="s">
        <v>478</v>
      </c>
      <c r="C31" s="546" t="s">
        <v>32</v>
      </c>
      <c r="D31" s="446" t="s">
        <v>18</v>
      </c>
      <c r="I31" t="s">
        <v>6</v>
      </c>
      <c r="J31" s="470" t="str">
        <f ca="1"/>
        <v/>
      </c>
      <c r="K31" s="469" t="str">
        <f ca="1"/>
        <v/>
      </c>
      <c r="L31" s="469" t="str">
        <f ca="1"/>
        <v/>
      </c>
      <c r="M31" s="65" t="str">
        <f ca="1"/>
        <v/>
      </c>
      <c r="N31" s="484" t="str">
        <f ca="1"/>
        <v/>
      </c>
      <c r="O31" s="469" t="str">
        <f ca="1"/>
        <v/>
      </c>
      <c r="P31" s="65" t="str">
        <f ca="1"/>
        <v/>
      </c>
      <c r="Q31" s="65" t="str">
        <f ca="1"/>
        <v/>
      </c>
      <c r="R31" s="167" t="str">
        <f ca="1"/>
        <v/>
      </c>
      <c r="S31" s="167" t="str">
        <f ca="1"/>
        <v/>
      </c>
      <c r="T31" s="442" t="str">
        <f ca="1"/>
        <v/>
      </c>
      <c r="U31" s="65" t="str">
        <f ca="1"/>
        <v/>
      </c>
      <c r="V31" s="444" t="str">
        <f ca="1"/>
        <v/>
      </c>
      <c r="W31" s="65" t="str">
        <f ca="1"/>
        <v/>
      </c>
      <c r="X31" s="170" t="str">
        <f ca="1"/>
        <v/>
      </c>
      <c r="Y31" t="s">
        <v>6</v>
      </c>
      <c r="Z31" s="204" t="e">
        <f ca="1"/>
        <v>#N/A</v>
      </c>
      <c r="AA31" s="65" t="e">
        <f ca="1"/>
        <v>#N/A</v>
      </c>
      <c r="AB31" s="144" t="e">
        <f ca="1"/>
        <v>#N/A</v>
      </c>
      <c r="AC31" s="65" t="e">
        <f ca="1"/>
        <v>#N/A</v>
      </c>
      <c r="AD31" s="166" t="e">
        <f ca="1"/>
        <v>#N/A</v>
      </c>
      <c r="AE31" s="435" t="s">
        <v>6</v>
      </c>
    </row>
    <row r="32" spans="2:31">
      <c r="B32" s="526" t="s">
        <v>479</v>
      </c>
      <c r="C32" s="546" t="s">
        <v>32</v>
      </c>
      <c r="D32" s="446" t="s">
        <v>7</v>
      </c>
      <c r="I32" t="s">
        <v>6</v>
      </c>
      <c r="J32" s="470" t="str">
        <f ca="1"/>
        <v/>
      </c>
      <c r="K32" s="469" t="str">
        <f ca="1"/>
        <v/>
      </c>
      <c r="L32" s="469" t="str">
        <f ca="1"/>
        <v/>
      </c>
      <c r="M32" s="65" t="str">
        <f ca="1"/>
        <v/>
      </c>
      <c r="N32" s="484" t="str">
        <f ca="1"/>
        <v/>
      </c>
      <c r="O32" s="469" t="str">
        <f ca="1"/>
        <v/>
      </c>
      <c r="P32" s="65" t="str">
        <f ca="1"/>
        <v/>
      </c>
      <c r="Q32" s="65" t="str">
        <f ca="1"/>
        <v/>
      </c>
      <c r="R32" s="167" t="str">
        <f ca="1"/>
        <v/>
      </c>
      <c r="S32" s="167" t="str">
        <f ca="1"/>
        <v/>
      </c>
      <c r="T32" s="442" t="str">
        <f ca="1"/>
        <v/>
      </c>
      <c r="U32" s="65" t="str">
        <f ca="1"/>
        <v/>
      </c>
      <c r="V32" s="444" t="str">
        <f ca="1"/>
        <v/>
      </c>
      <c r="W32" s="65" t="str">
        <f ca="1"/>
        <v/>
      </c>
      <c r="X32" s="170" t="str">
        <f ca="1"/>
        <v/>
      </c>
      <c r="Y32" t="s">
        <v>6</v>
      </c>
      <c r="Z32" s="204" t="e">
        <f ca="1"/>
        <v>#N/A</v>
      </c>
      <c r="AA32" s="65" t="e">
        <f ca="1"/>
        <v>#N/A</v>
      </c>
      <c r="AB32" s="144" t="e">
        <f ca="1"/>
        <v>#N/A</v>
      </c>
      <c r="AC32" s="65" t="e">
        <f ca="1"/>
        <v>#N/A</v>
      </c>
      <c r="AD32" s="166" t="e">
        <f ca="1"/>
        <v>#N/A</v>
      </c>
      <c r="AE32" s="435" t="s">
        <v>6</v>
      </c>
    </row>
    <row r="33" spans="2:31">
      <c r="B33" s="526" t="s">
        <v>480</v>
      </c>
      <c r="C33" s="546" t="s">
        <v>32</v>
      </c>
      <c r="D33" s="446" t="s">
        <v>17</v>
      </c>
      <c r="I33" t="s">
        <v>6</v>
      </c>
      <c r="J33" s="470" t="str">
        <f ca="1"/>
        <v/>
      </c>
      <c r="K33" s="469" t="str">
        <f ca="1"/>
        <v/>
      </c>
      <c r="L33" s="469" t="str">
        <f ca="1"/>
        <v/>
      </c>
      <c r="M33" s="65" t="str">
        <f ca="1"/>
        <v/>
      </c>
      <c r="N33" s="484" t="str">
        <f ca="1"/>
        <v/>
      </c>
      <c r="O33" s="469" t="str">
        <f ca="1"/>
        <v/>
      </c>
      <c r="P33" s="65" t="str">
        <f ca="1"/>
        <v/>
      </c>
      <c r="Q33" s="65" t="str">
        <f ca="1"/>
        <v/>
      </c>
      <c r="R33" s="167" t="str">
        <f ca="1"/>
        <v/>
      </c>
      <c r="S33" s="167" t="str">
        <f ca="1"/>
        <v/>
      </c>
      <c r="T33" s="442" t="str">
        <f ca="1"/>
        <v/>
      </c>
      <c r="U33" s="65" t="str">
        <f ca="1"/>
        <v/>
      </c>
      <c r="V33" s="444" t="str">
        <f ca="1"/>
        <v/>
      </c>
      <c r="W33" s="65" t="str">
        <f ca="1"/>
        <v/>
      </c>
      <c r="X33" s="170" t="str">
        <f ca="1"/>
        <v/>
      </c>
      <c r="Y33" t="s">
        <v>6</v>
      </c>
      <c r="Z33" s="204" t="e">
        <f ca="1"/>
        <v>#N/A</v>
      </c>
      <c r="AA33" s="65" t="e">
        <f ca="1"/>
        <v>#N/A</v>
      </c>
      <c r="AB33" s="144" t="e">
        <f ca="1"/>
        <v>#N/A</v>
      </c>
      <c r="AC33" s="65" t="e">
        <f ca="1"/>
        <v>#N/A</v>
      </c>
      <c r="AD33" s="166" t="e">
        <f ca="1"/>
        <v>#N/A</v>
      </c>
      <c r="AE33" s="435" t="s">
        <v>6</v>
      </c>
    </row>
    <row r="34" spans="2:31">
      <c r="B34" s="526" t="s">
        <v>481</v>
      </c>
      <c r="C34" s="546" t="s">
        <v>32</v>
      </c>
      <c r="D34" s="446" t="s">
        <v>32</v>
      </c>
      <c r="I34" t="s">
        <v>6</v>
      </c>
      <c r="J34" s="470" t="str">
        <f ca="1"/>
        <v/>
      </c>
      <c r="K34" s="469" t="str">
        <f ca="1"/>
        <v/>
      </c>
      <c r="L34" s="469" t="str">
        <f ca="1"/>
        <v/>
      </c>
      <c r="M34" s="65" t="str">
        <f ca="1"/>
        <v/>
      </c>
      <c r="N34" s="484" t="str">
        <f ca="1"/>
        <v/>
      </c>
      <c r="O34" s="469" t="str">
        <f ca="1"/>
        <v/>
      </c>
      <c r="P34" s="65" t="str">
        <f ca="1"/>
        <v/>
      </c>
      <c r="Q34" s="65" t="str">
        <f ca="1"/>
        <v/>
      </c>
      <c r="R34" s="167" t="str">
        <f ca="1"/>
        <v/>
      </c>
      <c r="S34" s="167" t="str">
        <f ca="1"/>
        <v/>
      </c>
      <c r="T34" s="442" t="str">
        <f ca="1"/>
        <v/>
      </c>
      <c r="U34" s="65" t="str">
        <f ca="1"/>
        <v/>
      </c>
      <c r="V34" s="444" t="str">
        <f ca="1"/>
        <v/>
      </c>
      <c r="W34" s="65" t="str">
        <f ca="1"/>
        <v/>
      </c>
      <c r="X34" s="170" t="str">
        <f ca="1"/>
        <v/>
      </c>
      <c r="Y34" t="s">
        <v>6</v>
      </c>
      <c r="Z34" s="204" t="e">
        <f ca="1"/>
        <v>#N/A</v>
      </c>
      <c r="AA34" s="65" t="e">
        <f ca="1"/>
        <v>#N/A</v>
      </c>
      <c r="AB34" s="144" t="e">
        <f ca="1"/>
        <v>#N/A</v>
      </c>
      <c r="AC34" s="65" t="e">
        <f ca="1"/>
        <v>#N/A</v>
      </c>
      <c r="AD34" s="166" t="e">
        <f ca="1"/>
        <v>#N/A</v>
      </c>
      <c r="AE34" s="435" t="s">
        <v>6</v>
      </c>
    </row>
    <row r="35" spans="2:31">
      <c r="B35" s="526" t="s">
        <v>482</v>
      </c>
      <c r="C35" s="551">
        <v>0.01</v>
      </c>
      <c r="D35" s="446" t="s">
        <v>32</v>
      </c>
      <c r="I35" t="s">
        <v>6</v>
      </c>
      <c r="J35" s="470" t="str">
        <f ca="1"/>
        <v/>
      </c>
      <c r="K35" s="469" t="str">
        <f ca="1"/>
        <v/>
      </c>
      <c r="L35" s="469" t="str">
        <f ca="1"/>
        <v/>
      </c>
      <c r="M35" s="65" t="str">
        <f ca="1"/>
        <v/>
      </c>
      <c r="N35" s="484" t="str">
        <f ca="1"/>
        <v/>
      </c>
      <c r="O35" s="469" t="str">
        <f ca="1"/>
        <v/>
      </c>
      <c r="P35" s="65" t="str">
        <f ca="1"/>
        <v/>
      </c>
      <c r="Q35" s="65" t="str">
        <f ca="1"/>
        <v/>
      </c>
      <c r="R35" s="167" t="str">
        <f ca="1"/>
        <v/>
      </c>
      <c r="S35" s="167" t="str">
        <f ca="1"/>
        <v/>
      </c>
      <c r="T35" s="442" t="str">
        <f ca="1"/>
        <v/>
      </c>
      <c r="U35" s="65" t="str">
        <f ca="1"/>
        <v/>
      </c>
      <c r="V35" s="444" t="str">
        <f ca="1"/>
        <v/>
      </c>
      <c r="W35" s="65" t="str">
        <f ca="1"/>
        <v/>
      </c>
      <c r="X35" s="170" t="str">
        <f ca="1"/>
        <v/>
      </c>
      <c r="Y35" t="s">
        <v>6</v>
      </c>
      <c r="Z35" s="204" t="e">
        <f ca="1"/>
        <v>#N/A</v>
      </c>
      <c r="AA35" s="65" t="e">
        <f ca="1"/>
        <v>#N/A</v>
      </c>
      <c r="AB35" s="144" t="e">
        <f ca="1"/>
        <v>#N/A</v>
      </c>
      <c r="AC35" s="65" t="e">
        <f ca="1"/>
        <v>#N/A</v>
      </c>
      <c r="AD35" s="166" t="e">
        <f ca="1"/>
        <v>#N/A</v>
      </c>
      <c r="AE35" s="435" t="s">
        <v>6</v>
      </c>
    </row>
    <row r="36" spans="2:31">
      <c r="B36" s="533" t="s">
        <v>483</v>
      </c>
      <c r="C36" s="552" t="s">
        <v>32</v>
      </c>
      <c r="D36" s="391" t="s">
        <v>484</v>
      </c>
      <c r="I36" t="s">
        <v>6</v>
      </c>
      <c r="J36" s="470" t="str">
        <f ca="1"/>
        <v/>
      </c>
      <c r="K36" s="469" t="str">
        <f ca="1"/>
        <v/>
      </c>
      <c r="L36" s="469" t="str">
        <f ca="1"/>
        <v/>
      </c>
      <c r="M36" s="65" t="str">
        <f ca="1"/>
        <v/>
      </c>
      <c r="N36" s="484" t="str">
        <f ca="1"/>
        <v/>
      </c>
      <c r="O36" s="469" t="str">
        <f ca="1"/>
        <v/>
      </c>
      <c r="P36" s="65" t="str">
        <f ca="1"/>
        <v/>
      </c>
      <c r="Q36" s="65" t="str">
        <f ca="1"/>
        <v/>
      </c>
      <c r="R36" s="167" t="str">
        <f ca="1"/>
        <v/>
      </c>
      <c r="S36" s="167" t="str">
        <f ca="1"/>
        <v/>
      </c>
      <c r="T36" s="442" t="str">
        <f ca="1"/>
        <v/>
      </c>
      <c r="U36" s="65" t="str">
        <f ca="1"/>
        <v/>
      </c>
      <c r="V36" s="444" t="str">
        <f ca="1"/>
        <v/>
      </c>
      <c r="W36" s="65" t="str">
        <f ca="1"/>
        <v/>
      </c>
      <c r="X36" s="170" t="str">
        <f ca="1"/>
        <v/>
      </c>
      <c r="Y36" t="s">
        <v>6</v>
      </c>
      <c r="Z36" s="204" t="e">
        <f ca="1"/>
        <v>#N/A</v>
      </c>
      <c r="AA36" s="65" t="e">
        <f ca="1"/>
        <v>#N/A</v>
      </c>
      <c r="AB36" s="144" t="e">
        <f ca="1"/>
        <v>#N/A</v>
      </c>
      <c r="AC36" s="65" t="e">
        <f ca="1"/>
        <v>#N/A</v>
      </c>
      <c r="AD36" s="166" t="e">
        <f ca="1"/>
        <v>#N/A</v>
      </c>
      <c r="AE36" s="435" t="s">
        <v>6</v>
      </c>
    </row>
    <row r="37" spans="2:31">
      <c r="I37" t="s">
        <v>6</v>
      </c>
      <c r="J37" s="470" t="str">
        <f ca="1"/>
        <v/>
      </c>
      <c r="K37" s="469" t="str">
        <f ca="1"/>
        <v/>
      </c>
      <c r="L37" s="469" t="str">
        <f ca="1"/>
        <v/>
      </c>
      <c r="M37" s="65" t="str">
        <f ca="1"/>
        <v/>
      </c>
      <c r="N37" s="484" t="str">
        <f ca="1"/>
        <v/>
      </c>
      <c r="O37" s="469" t="str">
        <f ca="1"/>
        <v/>
      </c>
      <c r="P37" s="65" t="str">
        <f ca="1"/>
        <v/>
      </c>
      <c r="Q37" s="65" t="str">
        <f ca="1"/>
        <v/>
      </c>
      <c r="R37" s="167" t="str">
        <f ca="1"/>
        <v/>
      </c>
      <c r="S37" s="167" t="str">
        <f ca="1"/>
        <v/>
      </c>
      <c r="T37" s="442" t="str">
        <f ca="1"/>
        <v/>
      </c>
      <c r="U37" s="65" t="str">
        <f ca="1"/>
        <v/>
      </c>
      <c r="V37" s="444" t="str">
        <f ca="1"/>
        <v/>
      </c>
      <c r="W37" s="65" t="str">
        <f ca="1"/>
        <v/>
      </c>
      <c r="X37" s="170" t="str">
        <f ca="1"/>
        <v/>
      </c>
      <c r="Y37" t="s">
        <v>6</v>
      </c>
      <c r="Z37" s="204" t="e">
        <f ca="1"/>
        <v>#N/A</v>
      </c>
      <c r="AA37" s="65" t="e">
        <f ca="1"/>
        <v>#N/A</v>
      </c>
      <c r="AB37" s="144" t="e">
        <f ca="1"/>
        <v>#N/A</v>
      </c>
      <c r="AC37" s="65" t="e">
        <f ca="1"/>
        <v>#N/A</v>
      </c>
      <c r="AD37" s="166" t="e">
        <f ca="1"/>
        <v>#N/A</v>
      </c>
      <c r="AE37" s="435" t="s">
        <v>6</v>
      </c>
    </row>
    <row r="38" spans="2:31">
      <c r="I38" t="s">
        <v>6</v>
      </c>
      <c r="J38" s="479" t="str">
        <f ca="1"/>
        <v/>
      </c>
      <c r="K38" s="480" t="str">
        <f ca="1"/>
        <v/>
      </c>
      <c r="L38" s="480" t="str">
        <f ca="1"/>
        <v/>
      </c>
      <c r="M38" s="67" t="str">
        <f ca="1"/>
        <v/>
      </c>
      <c r="N38" s="68" t="str">
        <f ca="1"/>
        <v/>
      </c>
      <c r="O38" s="480" t="str">
        <f ca="1"/>
        <v/>
      </c>
      <c r="P38" s="67" t="str">
        <f ca="1"/>
        <v/>
      </c>
      <c r="Q38" s="67" t="str">
        <f ca="1"/>
        <v/>
      </c>
      <c r="R38" s="321" t="str">
        <f ca="1"/>
        <v/>
      </c>
      <c r="S38" s="321" t="str">
        <f ca="1"/>
        <v/>
      </c>
      <c r="T38" s="443" t="str">
        <f ca="1"/>
        <v/>
      </c>
      <c r="U38" s="67" t="str">
        <f ca="1"/>
        <v/>
      </c>
      <c r="V38" s="445" t="str">
        <f ca="1"/>
        <v/>
      </c>
      <c r="W38" s="67" t="str">
        <f ca="1"/>
        <v/>
      </c>
      <c r="X38" s="217" t="str">
        <f ca="1"/>
        <v/>
      </c>
      <c r="Y38" t="s">
        <v>6</v>
      </c>
      <c r="Z38" s="476" t="e">
        <f ca="1"/>
        <v>#N/A</v>
      </c>
      <c r="AA38" s="67" t="e">
        <f ca="1"/>
        <v>#N/A</v>
      </c>
      <c r="AB38" s="169" t="e">
        <f ca="1"/>
        <v>#N/A</v>
      </c>
      <c r="AC38" s="67" t="e">
        <f ca="1"/>
        <v>#N/A</v>
      </c>
      <c r="AD38" s="477" t="e">
        <f ca="1"/>
        <v>#N/A</v>
      </c>
      <c r="AE38" s="435" t="s">
        <v>6</v>
      </c>
    </row>
    <row r="39" spans="2:31">
      <c r="AA39" s="485"/>
      <c r="AC39" s="48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Z52"/>
  <sheetViews>
    <sheetView showGridLines="0" workbookViewId="0"/>
  </sheetViews>
  <sheetFormatPr defaultRowHeight="15"/>
  <cols>
    <col min="1" max="1" width="4.7109375" style="142" customWidth="1"/>
    <col min="2" max="9" width="17.7109375" style="142" customWidth="1"/>
    <col min="10" max="10" width="9.140625" style="142"/>
    <col min="11" max="11" width="20.7109375" style="142" customWidth="1"/>
    <col min="12" max="12" width="15.28515625" style="142" bestFit="1" customWidth="1"/>
    <col min="13" max="16" width="12.7109375" style="142" customWidth="1"/>
    <col min="17" max="17" width="11.7109375" style="142" bestFit="1" customWidth="1"/>
    <col min="18" max="19" width="9.140625" style="142"/>
    <col min="20" max="20" width="9.85546875" style="142" bestFit="1" customWidth="1"/>
    <col min="21" max="21" width="14.28515625" style="142" bestFit="1" customWidth="1"/>
    <col min="22" max="22" width="9.85546875" style="142" bestFit="1" customWidth="1"/>
    <col min="23" max="23" width="9.5703125" style="142" bestFit="1" customWidth="1"/>
    <col min="24" max="16384" width="9.140625" style="142"/>
  </cols>
  <sheetData>
    <row r="2" spans="2:17">
      <c r="B2" s="422" t="s">
        <v>197</v>
      </c>
    </row>
    <row r="3" spans="2:17">
      <c r="P3" s="481"/>
    </row>
    <row r="4" spans="2:17">
      <c r="B4" s="439" t="s">
        <v>171</v>
      </c>
      <c r="C4" s="448" t="s">
        <v>438</v>
      </c>
      <c r="D4" s="439" t="s">
        <v>431</v>
      </c>
      <c r="E4" s="439" t="s">
        <v>432</v>
      </c>
      <c r="F4" s="439" t="s">
        <v>433</v>
      </c>
      <c r="G4" s="439" t="s">
        <v>317</v>
      </c>
      <c r="H4" s="439" t="s">
        <v>192</v>
      </c>
      <c r="I4" s="439" t="s">
        <v>434</v>
      </c>
      <c r="J4" s="482"/>
      <c r="K4" s="439" t="s">
        <v>435</v>
      </c>
      <c r="L4" s="439" t="s">
        <v>1</v>
      </c>
      <c r="M4" s="439" t="s">
        <v>324</v>
      </c>
      <c r="N4" s="439" t="s">
        <v>325</v>
      </c>
      <c r="O4" s="439" t="s">
        <v>326</v>
      </c>
      <c r="P4" s="439" t="s">
        <v>327</v>
      </c>
    </row>
    <row r="5" spans="2:17">
      <c r="B5" s="172">
        <f ca="1">_xll.meDateFromTenor(Settings.COB,C5,"MOD_FOLLOWING","TGT")</f>
        <v>43245</v>
      </c>
      <c r="C5" s="209" t="s">
        <v>437</v>
      </c>
      <c r="D5" s="449" t="s">
        <v>33</v>
      </c>
      <c r="E5" s="466" t="s">
        <v>373</v>
      </c>
      <c r="F5" s="450" t="s">
        <v>436</v>
      </c>
      <c r="G5" s="451">
        <v>1000000</v>
      </c>
      <c r="H5" s="452">
        <v>0.01</v>
      </c>
      <c r="I5" s="461">
        <v>0</v>
      </c>
      <c r="J5" s="482"/>
      <c r="K5" s="175" t="str">
        <f ca="1">_xll.meLWOSwapCreateFromGenerator(E5&amp;D5,E5,F5,G5,B5,D5,H5,I5)</f>
        <v>EUR_OIS2Y@24:4</v>
      </c>
      <c r="L5" s="189" t="s">
        <v>2</v>
      </c>
      <c r="M5" s="62">
        <f ca="1">_xll.meLWOSwapPV(K5,L5)</f>
        <v>-20305.555555568673</v>
      </c>
      <c r="N5" s="471">
        <f ca="1">_xll.meLWOSwapParRate(K5,L5)</f>
        <v>0</v>
      </c>
      <c r="O5" s="62">
        <f ca="1">_xll.meLWOSwapPV01(K5,L5)</f>
        <v>203.05555555555685</v>
      </c>
      <c r="P5" s="181">
        <f t="array" aca="1" ref="P5:P13" ca="1">_xll.meLWOSwapDV01(K5:K13,L5:L13,,,,"SWAP",FALSE)</f>
        <v>207.89114225481171</v>
      </c>
      <c r="Q5" s="142" t="s">
        <v>6</v>
      </c>
    </row>
    <row r="6" spans="2:17" ht="15" customHeight="1">
      <c r="B6" s="199">
        <f ca="1">_xll.meDateFromTenor(Settings.COB,C6,"MOD_FOLLOWING","TGT")</f>
        <v>43245</v>
      </c>
      <c r="C6" s="168" t="s">
        <v>437</v>
      </c>
      <c r="D6" s="453" t="s">
        <v>36</v>
      </c>
      <c r="E6" s="467" t="s">
        <v>373</v>
      </c>
      <c r="F6" s="454" t="s">
        <v>436</v>
      </c>
      <c r="G6" s="455">
        <v>1000000</v>
      </c>
      <c r="H6" s="456">
        <v>0.01</v>
      </c>
      <c r="I6" s="462">
        <v>0</v>
      </c>
      <c r="J6" s="482"/>
      <c r="K6" s="216" t="str">
        <f ca="1">_xll.meLWOSwapCreateFromGenerator(E6&amp;D6,E6,F6,G6,B6,D6,H6,I6)</f>
        <v>EUR_OIS5Y@8:4</v>
      </c>
      <c r="L6" s="437" t="s">
        <v>2</v>
      </c>
      <c r="M6" s="65">
        <f ca="1">_xll.meLWOSwapPV(K6,L6)</f>
        <v>-50722.222222231583</v>
      </c>
      <c r="N6" s="472">
        <f ca="1">_xll.meLWOSwapParRate(K6,L6)</f>
        <v>0</v>
      </c>
      <c r="O6" s="65">
        <f ca="1">_xll.meLWOSwapPV01(K6,L6)</f>
        <v>507.22222222222592</v>
      </c>
      <c r="P6" s="170">
        <f ca="1"/>
        <v>511.32107218727469</v>
      </c>
      <c r="Q6" s="142" t="s">
        <v>6</v>
      </c>
    </row>
    <row r="7" spans="2:17">
      <c r="B7" s="199">
        <f ca="1">_xll.meDateFromTenor(Settings.COB,C7,"MOD_FOLLOWING","TGT")</f>
        <v>43245</v>
      </c>
      <c r="C7" s="168" t="s">
        <v>437</v>
      </c>
      <c r="D7" s="453" t="s">
        <v>41</v>
      </c>
      <c r="E7" s="467" t="s">
        <v>373</v>
      </c>
      <c r="F7" s="454" t="s">
        <v>436</v>
      </c>
      <c r="G7" s="455">
        <v>1000000</v>
      </c>
      <c r="H7" s="456">
        <v>0.01</v>
      </c>
      <c r="I7" s="462">
        <v>0</v>
      </c>
      <c r="J7" s="483"/>
      <c r="K7" s="216" t="str">
        <f ca="1">_xll.meLWOSwapCreateFromGenerator(E7&amp;D7,E7,F7,G7,B7,D7,H7,I7)</f>
        <v>EUR_OIS10Y@23:4</v>
      </c>
      <c r="L7" s="437" t="s">
        <v>2</v>
      </c>
      <c r="M7" s="65">
        <f ca="1">_xll.meLWOSwapPV(K7,L7)</f>
        <v>-101472.22222221678</v>
      </c>
      <c r="N7" s="472">
        <f ca="1">_xll.meLWOSwapParRate(K7,L7)</f>
        <v>0</v>
      </c>
      <c r="O7" s="65">
        <f ca="1">_xll.meLWOSwapPV01(K7,L7)</f>
        <v>1014.7222222222267</v>
      </c>
      <c r="P7" s="170">
        <f ca="1"/>
        <v>983.10283731407253</v>
      </c>
      <c r="Q7" s="142" t="s">
        <v>6</v>
      </c>
    </row>
    <row r="8" spans="2:17">
      <c r="B8" s="199">
        <f ca="1">_xll.meDateFromTenor(Settings.COB,C8,"MOD_FOLLOWING","TGT")</f>
        <v>43245</v>
      </c>
      <c r="C8" s="168" t="s">
        <v>437</v>
      </c>
      <c r="D8" s="453" t="s">
        <v>33</v>
      </c>
      <c r="E8" s="467" t="s">
        <v>439</v>
      </c>
      <c r="F8" s="454" t="s">
        <v>436</v>
      </c>
      <c r="G8" s="455">
        <v>1000000</v>
      </c>
      <c r="H8" s="456">
        <v>0.01</v>
      </c>
      <c r="I8" s="462">
        <v>0</v>
      </c>
      <c r="J8" s="483"/>
      <c r="K8" s="216" t="str">
        <f ca="1">_xll.meLWOSwapCreateFromGenerator(E8&amp;D8,E8,F8,G8,B8,D8,H8,I8)</f>
        <v>EUR_3ML2Y@21:4</v>
      </c>
      <c r="L8" s="437" t="s">
        <v>2</v>
      </c>
      <c r="M8" s="65">
        <f ca="1">_xll.meLWOSwapPV(K8,L8)</f>
        <v>-20000.000000094209</v>
      </c>
      <c r="N8" s="472">
        <f ca="1">_xll.meLWOSwapParRate(K8,L8)</f>
        <v>0</v>
      </c>
      <c r="O8" s="65">
        <f ca="1">_xll.meLWOSwapPV01(K8,L8)</f>
        <v>200.00000000000128</v>
      </c>
      <c r="P8" s="170">
        <f ca="1"/>
        <v>20245.845679421109</v>
      </c>
      <c r="Q8" s="177" t="s">
        <v>6</v>
      </c>
    </row>
    <row r="9" spans="2:17">
      <c r="B9" s="199">
        <f ca="1">_xll.meDateFromTenor(Settings.COB,C9,"MOD_FOLLOWING","TGT")</f>
        <v>43245</v>
      </c>
      <c r="C9" s="168" t="s">
        <v>437</v>
      </c>
      <c r="D9" s="453" t="s">
        <v>36</v>
      </c>
      <c r="E9" s="467" t="s">
        <v>439</v>
      </c>
      <c r="F9" s="454" t="s">
        <v>436</v>
      </c>
      <c r="G9" s="455">
        <v>1000000</v>
      </c>
      <c r="H9" s="456">
        <v>0.01</v>
      </c>
      <c r="I9" s="462">
        <v>0</v>
      </c>
      <c r="J9" s="483"/>
      <c r="K9" s="216" t="str">
        <f ca="1">_xll.meLWOSwapCreateFromGenerator(E9&amp;D9,E9,F9,G9,B9,D9,H9,I9)</f>
        <v>EUR_3ML5Y@14:4</v>
      </c>
      <c r="L9" s="437" t="s">
        <v>2</v>
      </c>
      <c r="M9" s="65">
        <f ca="1">_xll.meLWOSwapPV(K9,L9)</f>
        <v>-50000.000000123211</v>
      </c>
      <c r="N9" s="472">
        <f ca="1">_xll.meLWOSwapParRate(K9,L9)</f>
        <v>0</v>
      </c>
      <c r="O9" s="65">
        <f ca="1">_xll.meLWOSwapPV01(K9,L9)</f>
        <v>500.00000000000364</v>
      </c>
      <c r="P9" s="170">
        <f ca="1"/>
        <v>509.7381867992226</v>
      </c>
      <c r="Q9" s="177" t="s">
        <v>6</v>
      </c>
    </row>
    <row r="10" spans="2:17">
      <c r="B10" s="199">
        <f ca="1">_xll.meDateFromTenor(Settings.COB,C10,"MOD_FOLLOWING","TGT")</f>
        <v>43245</v>
      </c>
      <c r="C10" s="168" t="s">
        <v>437</v>
      </c>
      <c r="D10" s="453" t="s">
        <v>41</v>
      </c>
      <c r="E10" s="467" t="s">
        <v>439</v>
      </c>
      <c r="F10" s="454" t="s">
        <v>436</v>
      </c>
      <c r="G10" s="455">
        <v>1000000</v>
      </c>
      <c r="H10" s="456">
        <v>0.01</v>
      </c>
      <c r="I10" s="462">
        <v>0</v>
      </c>
      <c r="J10" s="483"/>
      <c r="K10" s="216" t="str">
        <f ca="1">_xll.meLWOSwapCreateFromGenerator(E10&amp;D10,E10,F10,G10,B10,D10,H10,I10)</f>
        <v>EUR_3ML10Y@7:4</v>
      </c>
      <c r="L10" s="437" t="s">
        <v>2</v>
      </c>
      <c r="M10" s="65">
        <f ca="1">_xll.meLWOSwapPV(K10,L10)</f>
        <v>-100000.00000197945</v>
      </c>
      <c r="N10" s="472">
        <f ca="1">_xll.meLWOSwapParRate(K10,L10)</f>
        <v>0</v>
      </c>
      <c r="O10" s="65">
        <f ca="1">_xll.meLWOSwapPV01(K10,L10)</f>
        <v>1000.0000000000043</v>
      </c>
      <c r="P10" s="170">
        <f ca="1"/>
        <v>976.45858742471319</v>
      </c>
      <c r="Q10" s="177" t="s">
        <v>6</v>
      </c>
    </row>
    <row r="11" spans="2:17">
      <c r="B11" s="199">
        <f ca="1">_xll.meDateFromTenor(Settings.COB,C11,"MOD_FOLLOWING","TGT")</f>
        <v>43245</v>
      </c>
      <c r="C11" s="168" t="s">
        <v>437</v>
      </c>
      <c r="D11" s="453" t="s">
        <v>33</v>
      </c>
      <c r="E11" s="467" t="s">
        <v>440</v>
      </c>
      <c r="F11" s="454" t="s">
        <v>436</v>
      </c>
      <c r="G11" s="455">
        <v>1000000</v>
      </c>
      <c r="H11" s="456">
        <v>0.01</v>
      </c>
      <c r="I11" s="462">
        <v>0</v>
      </c>
      <c r="J11" s="483"/>
      <c r="K11" s="216" t="str">
        <f ca="1">_xll.meLWOSwapCreateFromGenerator(E11&amp;D11,E11,F11,G11,B11,D11,H11,I11)</f>
        <v>EUR_6ML2Y@19:4</v>
      </c>
      <c r="L11" s="437" t="s">
        <v>2</v>
      </c>
      <c r="M11" s="65">
        <f ca="1">_xll.meLWOSwapPV(K11,L11)</f>
        <v>-20000.000084868785</v>
      </c>
      <c r="N11" s="472">
        <f ca="1">_xll.meLWOSwapParRate(K11,L11)</f>
        <v>0</v>
      </c>
      <c r="O11" s="65">
        <f ca="1">_xll.meLWOSwapPV01(K11,L11)</f>
        <v>200.00000000000128</v>
      </c>
      <c r="P11" s="170">
        <f ca="1"/>
        <v>204.36033429905365</v>
      </c>
      <c r="Q11" s="177" t="s">
        <v>6</v>
      </c>
    </row>
    <row r="12" spans="2:17">
      <c r="B12" s="199">
        <f ca="1">_xll.meDateFromTenor(Settings.COB,C12,"MOD_FOLLOWING","TGT")</f>
        <v>43245</v>
      </c>
      <c r="C12" s="168" t="s">
        <v>437</v>
      </c>
      <c r="D12" s="453" t="s">
        <v>36</v>
      </c>
      <c r="E12" s="467" t="s">
        <v>440</v>
      </c>
      <c r="F12" s="454" t="s">
        <v>436</v>
      </c>
      <c r="G12" s="455">
        <v>1000000</v>
      </c>
      <c r="H12" s="456">
        <v>0.01</v>
      </c>
      <c r="I12" s="462">
        <v>0</v>
      </c>
      <c r="J12" s="483"/>
      <c r="K12" s="216" t="str">
        <f ca="1">_xll.meLWOSwapCreateFromGenerator(E12&amp;D12,E12,F12,G12,B12,D12,H12,I12)</f>
        <v>EUR_6ML5Y@15:4</v>
      </c>
      <c r="L12" s="437" t="s">
        <v>2</v>
      </c>
      <c r="M12" s="65">
        <f ca="1">_xll.meLWOSwapPV(K12,L12)</f>
        <v>-49999.999998865824</v>
      </c>
      <c r="N12" s="472">
        <f ca="1">_xll.meLWOSwapParRate(K12,L12)</f>
        <v>0</v>
      </c>
      <c r="O12" s="65">
        <f ca="1">_xll.meLWOSwapPV01(K12,L12)</f>
        <v>500.00000000000364</v>
      </c>
      <c r="P12" s="170">
        <f ca="1"/>
        <v>508.57750390823639</v>
      </c>
      <c r="Q12" s="177" t="s">
        <v>6</v>
      </c>
    </row>
    <row r="13" spans="2:17">
      <c r="B13" s="29">
        <f ca="1">_xll.meDateFromTenor(Settings.COB,C13,"MOD_FOLLOWING","TGT")</f>
        <v>43245</v>
      </c>
      <c r="C13" s="186" t="s">
        <v>437</v>
      </c>
      <c r="D13" s="457" t="s">
        <v>41</v>
      </c>
      <c r="E13" s="468" t="s">
        <v>440</v>
      </c>
      <c r="F13" s="458" t="s">
        <v>436</v>
      </c>
      <c r="G13" s="459">
        <v>1000000</v>
      </c>
      <c r="H13" s="460">
        <v>0.01</v>
      </c>
      <c r="I13" s="463">
        <v>0</v>
      </c>
      <c r="J13" s="483"/>
      <c r="K13" s="202" t="str">
        <f ca="1">_xll.meLWOSwapCreateFromGenerator(E13&amp;D13,E13,F13,G13,B13,D13,H13,I13)</f>
        <v>EUR_6ML10Y@25:4</v>
      </c>
      <c r="L13" s="438" t="s">
        <v>2</v>
      </c>
      <c r="M13" s="67">
        <f ca="1">_xll.meLWOSwapPV(K13,L13)</f>
        <v>-100000.00017411799</v>
      </c>
      <c r="N13" s="473">
        <f ca="1">_xll.meLWOSwapParRate(K13,L13)</f>
        <v>0</v>
      </c>
      <c r="O13" s="67">
        <f ca="1">_xll.meLWOSwapPV01(K13,L13)</f>
        <v>1000.0000000000043</v>
      </c>
      <c r="P13" s="217">
        <f ca="1"/>
        <v>972.09316031076014</v>
      </c>
      <c r="Q13" s="177" t="s">
        <v>6</v>
      </c>
    </row>
    <row r="15" spans="2:17" ht="15" customHeight="1"/>
    <row r="16" spans="2:17" ht="15" customHeight="1">
      <c r="B16" s="436" t="s">
        <v>442</v>
      </c>
      <c r="F16" s="436" t="s">
        <v>443</v>
      </c>
      <c r="K16" s="436" t="s">
        <v>444</v>
      </c>
    </row>
    <row r="17" spans="2:26" ht="15" customHeight="1">
      <c r="B17" s="474" t="str">
        <f t="array" aca="1" ref="B17:D52" ca="1">_xll.meLWOSwapGeneratorDisplay(E13)</f>
        <v>LEGTYPE</v>
      </c>
      <c r="C17" s="478" t="str">
        <f ca="1"/>
        <v>Leg1:Fixed</v>
      </c>
      <c r="D17" s="475" t="str">
        <f ca="1"/>
        <v>Leg2:Float</v>
      </c>
      <c r="E17" s="435" t="s">
        <v>6</v>
      </c>
      <c r="F17" s="474" t="str">
        <f t="array" aca="1" ref="F17:H52" ca="1">_xll.meLWOSwapDisplay(K13)</f>
        <v>LEGTYPE</v>
      </c>
      <c r="G17" s="478" t="str">
        <f ca="1"/>
        <v>Leg1:Fixed</v>
      </c>
      <c r="H17" s="475" t="str">
        <f ca="1"/>
        <v>Leg2:Float</v>
      </c>
      <c r="I17" s="142" t="s">
        <v>6</v>
      </c>
      <c r="J17" s="435" t="s">
        <v>6</v>
      </c>
      <c r="K17" s="179" t="str">
        <f t="array" aca="1" ref="K17:Y52" ca="1">_xll.meLWOSwapDisplayCashflows(K13,L13)</f>
        <v>LEG1:FIXED Leg Schedule &amp; Cashflows</v>
      </c>
      <c r="L17" s="208" t="str">
        <f ca="1"/>
        <v/>
      </c>
      <c r="M17" s="441" t="str">
        <f ca="1"/>
        <v/>
      </c>
      <c r="N17" s="441" t="str">
        <f ca="1"/>
        <v/>
      </c>
      <c r="O17" s="441" t="str">
        <f ca="1"/>
        <v/>
      </c>
      <c r="P17" s="441" t="str">
        <f ca="1"/>
        <v/>
      </c>
      <c r="Q17" s="441" t="str">
        <f ca="1"/>
        <v/>
      </c>
      <c r="R17" s="441" t="str">
        <f ca="1"/>
        <v/>
      </c>
      <c r="S17" s="441" t="str">
        <f ca="1"/>
        <v/>
      </c>
      <c r="T17" s="441" t="str">
        <f ca="1"/>
        <v/>
      </c>
      <c r="U17" s="441" t="str">
        <f ca="1"/>
        <v/>
      </c>
      <c r="V17" s="441" t="str">
        <f ca="1"/>
        <v/>
      </c>
      <c r="W17" s="441" t="str">
        <f ca="1"/>
        <v/>
      </c>
      <c r="X17" s="441" t="str">
        <f ca="1"/>
        <v/>
      </c>
      <c r="Y17" s="440" t="e">
        <f ca="1"/>
        <v>#N/A</v>
      </c>
      <c r="Z17" s="435" t="s">
        <v>6</v>
      </c>
    </row>
    <row r="18" spans="2:26" ht="15" customHeight="1">
      <c r="B18" s="207" t="str">
        <f ca="1"/>
        <v>LEVERAGE</v>
      </c>
      <c r="C18" s="195" t="str">
        <f ca="1"/>
        <v>1</v>
      </c>
      <c r="D18" s="166" t="str">
        <f ca="1"/>
        <v>1</v>
      </c>
      <c r="E18" s="435" t="s">
        <v>6</v>
      </c>
      <c r="F18" s="204" t="str">
        <f ca="1"/>
        <v>FORECASTCURVE</v>
      </c>
      <c r="G18" s="144" t="str">
        <f ca="1"/>
        <v/>
      </c>
      <c r="H18" s="166" t="str">
        <f ca="1"/>
        <v>EUR6ML</v>
      </c>
      <c r="I18" s="142" t="s">
        <v>6</v>
      </c>
      <c r="J18" s="435" t="s">
        <v>6</v>
      </c>
      <c r="K18" s="470" t="str">
        <f ca="1"/>
        <v>AccrualStart</v>
      </c>
      <c r="L18" s="469" t="str">
        <f ca="1"/>
        <v>AccrualEnd</v>
      </c>
      <c r="M18" s="65" t="str">
        <f ca="1"/>
        <v>AccrualDays</v>
      </c>
      <c r="N18" s="464" t="str">
        <f ca="1"/>
        <v>AccrualYearFractions</v>
      </c>
      <c r="O18" s="464" t="str">
        <f ca="1"/>
        <v>PaymentDate</v>
      </c>
      <c r="P18" s="464" t="str">
        <f ca="1"/>
        <v>Notional</v>
      </c>
      <c r="Q18" s="464" t="str">
        <f ca="1"/>
        <v>NotionalExchange</v>
      </c>
      <c r="R18" s="464" t="str">
        <f ca="1"/>
        <v>Leverage</v>
      </c>
      <c r="S18" s="464" t="str">
        <f ca="1"/>
        <v>FixedRate</v>
      </c>
      <c r="T18" s="464" t="str">
        <f ca="1"/>
        <v>Coupon</v>
      </c>
      <c r="U18" s="464" t="str">
        <f ca="1"/>
        <v>DiscountFactor</v>
      </c>
      <c r="V18" s="464" t="str">
        <f ca="1"/>
        <v>CouponPV</v>
      </c>
      <c r="W18" s="464" t="str">
        <f ca="1"/>
        <v/>
      </c>
      <c r="X18" s="464" t="str">
        <f ca="1"/>
        <v/>
      </c>
      <c r="Y18" s="82" t="e">
        <f ca="1"/>
        <v>#N/A</v>
      </c>
      <c r="Z18" s="435" t="s">
        <v>6</v>
      </c>
    </row>
    <row r="19" spans="2:26" ht="15" customHeight="1">
      <c r="B19" s="207" t="str">
        <f ca="1"/>
        <v>FORECASTCURVE</v>
      </c>
      <c r="C19" s="195" t="str">
        <f ca="1"/>
        <v/>
      </c>
      <c r="D19" s="166" t="str">
        <f ca="1"/>
        <v>EUR6ML</v>
      </c>
      <c r="E19" s="435" t="s">
        <v>6</v>
      </c>
      <c r="F19" s="204" t="str">
        <f ca="1"/>
        <v>COMPOUNDMETHOD</v>
      </c>
      <c r="G19" s="144" t="str">
        <f ca="1"/>
        <v>NONE</v>
      </c>
      <c r="H19" s="166" t="str">
        <f ca="1"/>
        <v>GEOMETRIC</v>
      </c>
      <c r="I19" s="142" t="s">
        <v>6</v>
      </c>
      <c r="J19" s="435" t="s">
        <v>6</v>
      </c>
      <c r="K19" s="470">
        <f ca="1"/>
        <v>43245</v>
      </c>
      <c r="L19" s="469">
        <f ca="1"/>
        <v>43612</v>
      </c>
      <c r="M19" s="65">
        <f ca="1"/>
        <v>367</v>
      </c>
      <c r="N19" s="484">
        <f ca="1"/>
        <v>1.0055555555555555</v>
      </c>
      <c r="O19" s="469">
        <f ca="1"/>
        <v>43612</v>
      </c>
      <c r="P19" s="65">
        <f ca="1"/>
        <v>-1000000</v>
      </c>
      <c r="Q19" s="464">
        <f ca="1"/>
        <v>0</v>
      </c>
      <c r="R19" s="167">
        <f ca="1"/>
        <v>1</v>
      </c>
      <c r="S19" s="442">
        <f ca="1"/>
        <v>0.01</v>
      </c>
      <c r="T19" s="65">
        <f ca="1"/>
        <v>-10055.555555555555</v>
      </c>
      <c r="U19" s="444">
        <f ca="1"/>
        <v>0.99999999999999845</v>
      </c>
      <c r="V19" s="65">
        <f ca="1"/>
        <v>-10055.555555555538</v>
      </c>
      <c r="W19" s="464" t="str">
        <f ca="1"/>
        <v/>
      </c>
      <c r="X19" s="464" t="str">
        <f ca="1"/>
        <v/>
      </c>
      <c r="Y19" s="82" t="e">
        <f ca="1"/>
        <v>#N/A</v>
      </c>
      <c r="Z19" s="435" t="s">
        <v>6</v>
      </c>
    </row>
    <row r="20" spans="2:26" ht="15" customHeight="1">
      <c r="B20" s="207" t="str">
        <f ca="1"/>
        <v>COMPOUNDMETHOD</v>
      </c>
      <c r="C20" s="195" t="str">
        <f ca="1"/>
        <v>NONE</v>
      </c>
      <c r="D20" s="166" t="str">
        <f ca="1"/>
        <v>GEOMETRIC</v>
      </c>
      <c r="E20" s="435" t="s">
        <v>6</v>
      </c>
      <c r="F20" s="204" t="str">
        <f ca="1"/>
        <v>DISCOUNTCURVE</v>
      </c>
      <c r="G20" s="144" t="str">
        <f ca="1"/>
        <v>EUROIS</v>
      </c>
      <c r="H20" s="166" t="str">
        <f ca="1"/>
        <v>EUROIS</v>
      </c>
      <c r="I20" s="142" t="s">
        <v>6</v>
      </c>
      <c r="J20" s="435" t="s">
        <v>6</v>
      </c>
      <c r="K20" s="470">
        <f ca="1"/>
        <v>43612</v>
      </c>
      <c r="L20" s="469">
        <f ca="1"/>
        <v>43976</v>
      </c>
      <c r="M20" s="65">
        <f ca="1"/>
        <v>364</v>
      </c>
      <c r="N20" s="484">
        <f ca="1"/>
        <v>0.99444444444444446</v>
      </c>
      <c r="O20" s="469">
        <f ca="1"/>
        <v>43976</v>
      </c>
      <c r="P20" s="65">
        <f ca="1"/>
        <v>-1000000</v>
      </c>
      <c r="Q20" s="464">
        <f ca="1"/>
        <v>0</v>
      </c>
      <c r="R20" s="167">
        <f ca="1"/>
        <v>1</v>
      </c>
      <c r="S20" s="442">
        <f ca="1"/>
        <v>0.01</v>
      </c>
      <c r="T20" s="65">
        <f ca="1"/>
        <v>-9944.4444444444453</v>
      </c>
      <c r="U20" s="444">
        <f ca="1"/>
        <v>1.0000000000000142</v>
      </c>
      <c r="V20" s="65">
        <f ca="1"/>
        <v>-9944.4444444445871</v>
      </c>
      <c r="W20" s="464" t="str">
        <f ca="1"/>
        <v/>
      </c>
      <c r="X20" s="464" t="str">
        <f ca="1"/>
        <v/>
      </c>
      <c r="Y20" s="82" t="e">
        <f ca="1"/>
        <v>#N/A</v>
      </c>
      <c r="Z20" s="435" t="s">
        <v>6</v>
      </c>
    </row>
    <row r="21" spans="2:26" ht="15" customHeight="1">
      <c r="B21" s="207" t="str">
        <f ca="1"/>
        <v>NOTIONALEXCHANGE</v>
      </c>
      <c r="C21" s="195" t="str">
        <f ca="1"/>
        <v>NONE</v>
      </c>
      <c r="D21" s="166" t="str">
        <f ca="1"/>
        <v>NONE</v>
      </c>
      <c r="E21" s="435" t="s">
        <v>6</v>
      </c>
      <c r="F21" s="204" t="str">
        <f ca="1"/>
        <v>VALUATIONCURRENCY</v>
      </c>
      <c r="G21" s="144" t="str">
        <f ca="1"/>
        <v>EUR</v>
      </c>
      <c r="H21" s="166" t="str">
        <f ca="1"/>
        <v>EUR</v>
      </c>
      <c r="I21" s="142" t="s">
        <v>6</v>
      </c>
      <c r="J21" s="435" t="s">
        <v>6</v>
      </c>
      <c r="K21" s="470">
        <f ca="1"/>
        <v>43976</v>
      </c>
      <c r="L21" s="469">
        <f ca="1"/>
        <v>44341</v>
      </c>
      <c r="M21" s="65">
        <f ca="1"/>
        <v>365</v>
      </c>
      <c r="N21" s="484">
        <f ca="1"/>
        <v>1</v>
      </c>
      <c r="O21" s="469">
        <f ca="1"/>
        <v>44341</v>
      </c>
      <c r="P21" s="65">
        <f ca="1"/>
        <v>-1000000</v>
      </c>
      <c r="Q21" s="464">
        <f ca="1"/>
        <v>0</v>
      </c>
      <c r="R21" s="167">
        <f ca="1"/>
        <v>1</v>
      </c>
      <c r="S21" s="442">
        <f ca="1"/>
        <v>0.01</v>
      </c>
      <c r="T21" s="65">
        <f ca="1"/>
        <v>-10000</v>
      </c>
      <c r="U21" s="444">
        <f ca="1"/>
        <v>1.0000000000000051</v>
      </c>
      <c r="V21" s="65">
        <f ca="1"/>
        <v>-10000.000000000051</v>
      </c>
      <c r="W21" s="464" t="str">
        <f ca="1"/>
        <v/>
      </c>
      <c r="X21" s="464" t="str">
        <f ca="1"/>
        <v/>
      </c>
      <c r="Y21" s="82" t="e">
        <f ca="1"/>
        <v>#N/A</v>
      </c>
      <c r="Z21" s="435" t="s">
        <v>6</v>
      </c>
    </row>
    <row r="22" spans="2:26" ht="15" customHeight="1">
      <c r="B22" s="207" t="str">
        <f ca="1"/>
        <v>DISCOUNTCURVE</v>
      </c>
      <c r="C22" s="195" t="str">
        <f ca="1"/>
        <v>EUROIS</v>
      </c>
      <c r="D22" s="166" t="str">
        <f ca="1"/>
        <v>EUROIS</v>
      </c>
      <c r="E22" s="435" t="s">
        <v>6</v>
      </c>
      <c r="F22" s="204" t="str">
        <f ca="1"/>
        <v>CURRENCY</v>
      </c>
      <c r="G22" s="144" t="str">
        <f ca="1"/>
        <v>EUR</v>
      </c>
      <c r="H22" s="166" t="str">
        <f ca="1"/>
        <v>EUR</v>
      </c>
      <c r="I22" s="142" t="s">
        <v>6</v>
      </c>
      <c r="J22" s="435" t="s">
        <v>6</v>
      </c>
      <c r="K22" s="470">
        <f ca="1"/>
        <v>44341</v>
      </c>
      <c r="L22" s="469">
        <f ca="1"/>
        <v>44706</v>
      </c>
      <c r="M22" s="65">
        <f ca="1"/>
        <v>365</v>
      </c>
      <c r="N22" s="484">
        <f ca="1"/>
        <v>1</v>
      </c>
      <c r="O22" s="469">
        <f ca="1"/>
        <v>44706</v>
      </c>
      <c r="P22" s="65">
        <f ca="1"/>
        <v>-1000000</v>
      </c>
      <c r="Q22" s="464">
        <f ca="1"/>
        <v>0</v>
      </c>
      <c r="R22" s="167">
        <f ca="1"/>
        <v>1</v>
      </c>
      <c r="S22" s="442">
        <f ca="1"/>
        <v>0.01</v>
      </c>
      <c r="T22" s="65">
        <f ca="1"/>
        <v>-10000</v>
      </c>
      <c r="U22" s="444">
        <f ca="1"/>
        <v>1.0000000000000087</v>
      </c>
      <c r="V22" s="65">
        <f ca="1"/>
        <v>-10000.000000000087</v>
      </c>
      <c r="W22" s="464" t="str">
        <f ca="1"/>
        <v/>
      </c>
      <c r="X22" s="464" t="str">
        <f ca="1"/>
        <v/>
      </c>
      <c r="Y22" s="82" t="e">
        <f ca="1"/>
        <v>#N/A</v>
      </c>
      <c r="Z22" s="435" t="s">
        <v>6</v>
      </c>
    </row>
    <row r="23" spans="2:26" ht="15" customHeight="1">
      <c r="B23" s="207" t="str">
        <f ca="1"/>
        <v>VALUATIONCURRENCY</v>
      </c>
      <c r="C23" s="195" t="str">
        <f ca="1"/>
        <v>EUR</v>
      </c>
      <c r="D23" s="166" t="str">
        <f ca="1"/>
        <v>EUR</v>
      </c>
      <c r="E23" s="435" t="s">
        <v>6</v>
      </c>
      <c r="F23" s="204" t="str">
        <f ca="1"/>
        <v>FIRSTFIXING</v>
      </c>
      <c r="G23" s="144" t="str">
        <f ca="1"/>
        <v/>
      </c>
      <c r="H23" s="166" t="str">
        <f ca="1"/>
        <v/>
      </c>
      <c r="I23" s="142" t="s">
        <v>6</v>
      </c>
      <c r="J23" s="435" t="s">
        <v>6</v>
      </c>
      <c r="K23" s="470">
        <f ca="1"/>
        <v>44706</v>
      </c>
      <c r="L23" s="469">
        <f ca="1"/>
        <v>45071</v>
      </c>
      <c r="M23" s="65">
        <f ca="1"/>
        <v>365</v>
      </c>
      <c r="N23" s="484">
        <f ca="1"/>
        <v>1</v>
      </c>
      <c r="O23" s="469">
        <f ca="1"/>
        <v>45071</v>
      </c>
      <c r="P23" s="65">
        <f ca="1"/>
        <v>-1000000</v>
      </c>
      <c r="Q23" s="464">
        <f ca="1"/>
        <v>0</v>
      </c>
      <c r="R23" s="167">
        <f ca="1"/>
        <v>1</v>
      </c>
      <c r="S23" s="442">
        <f ca="1"/>
        <v>0.01</v>
      </c>
      <c r="T23" s="65">
        <f ca="1"/>
        <v>-10000</v>
      </c>
      <c r="U23" s="444">
        <f ca="1"/>
        <v>1.0000000000000102</v>
      </c>
      <c r="V23" s="65">
        <f ca="1"/>
        <v>-10000.000000000102</v>
      </c>
      <c r="W23" s="464" t="str">
        <f ca="1"/>
        <v/>
      </c>
      <c r="X23" s="464" t="str">
        <f ca="1"/>
        <v/>
      </c>
      <c r="Y23" s="82" t="e">
        <f ca="1"/>
        <v>#N/A</v>
      </c>
      <c r="Z23" s="435" t="s">
        <v>6</v>
      </c>
    </row>
    <row r="24" spans="2:26" ht="15" customHeight="1">
      <c r="B24" s="207" t="str">
        <f ca="1"/>
        <v>CURRENCY</v>
      </c>
      <c r="C24" s="195" t="str">
        <f ca="1"/>
        <v>EUR</v>
      </c>
      <c r="D24" s="166" t="str">
        <f ca="1"/>
        <v>EUR</v>
      </c>
      <c r="E24" s="435" t="s">
        <v>6</v>
      </c>
      <c r="F24" s="204" t="str">
        <f ca="1"/>
        <v>LASTFIXING</v>
      </c>
      <c r="G24" s="144" t="str">
        <f ca="1"/>
        <v/>
      </c>
      <c r="H24" s="166" t="str">
        <f ca="1"/>
        <v/>
      </c>
      <c r="I24" s="142" t="s">
        <v>6</v>
      </c>
      <c r="J24" s="435" t="s">
        <v>6</v>
      </c>
      <c r="K24" s="470">
        <f ca="1"/>
        <v>45071</v>
      </c>
      <c r="L24" s="469">
        <f ca="1"/>
        <v>45439</v>
      </c>
      <c r="M24" s="65">
        <f ca="1"/>
        <v>368</v>
      </c>
      <c r="N24" s="484">
        <f ca="1"/>
        <v>1.0055555555555555</v>
      </c>
      <c r="O24" s="469">
        <f ca="1"/>
        <v>45439</v>
      </c>
      <c r="P24" s="65">
        <f ca="1"/>
        <v>-1000000</v>
      </c>
      <c r="Q24" s="464">
        <f ca="1"/>
        <v>0</v>
      </c>
      <c r="R24" s="167">
        <f ca="1"/>
        <v>1</v>
      </c>
      <c r="S24" s="442">
        <f ca="1"/>
        <v>0.01</v>
      </c>
      <c r="T24" s="65">
        <f ca="1"/>
        <v>-10055.555555555555</v>
      </c>
      <c r="U24" s="444">
        <f ca="1"/>
        <v>1.0000000000000033</v>
      </c>
      <c r="V24" s="65">
        <f ca="1"/>
        <v>-10055.555555555587</v>
      </c>
      <c r="W24" s="464" t="str">
        <f ca="1"/>
        <v/>
      </c>
      <c r="X24" s="464" t="str">
        <f ca="1"/>
        <v/>
      </c>
      <c r="Y24" s="82" t="e">
        <f ca="1"/>
        <v>#N/A</v>
      </c>
      <c r="Z24" s="435" t="s">
        <v>6</v>
      </c>
    </row>
    <row r="25" spans="2:26" ht="15" customHeight="1">
      <c r="B25" s="207" t="str">
        <f ca="1"/>
        <v>ACCRUALFREQUENCY</v>
      </c>
      <c r="C25" s="195" t="str">
        <f ca="1"/>
        <v>Annual</v>
      </c>
      <c r="D25" s="166" t="str">
        <f ca="1"/>
        <v>Semi-Annual</v>
      </c>
      <c r="E25" s="435" t="s">
        <v>6</v>
      </c>
      <c r="F25" s="204" t="str">
        <f ca="1"/>
        <v>FIRSTSTUBCURVEINDEX</v>
      </c>
      <c r="G25" s="144" t="str">
        <f ca="1"/>
        <v/>
      </c>
      <c r="H25" s="166" t="str">
        <f ca="1"/>
        <v>NATURAL</v>
      </c>
      <c r="I25" s="142" t="s">
        <v>6</v>
      </c>
      <c r="J25" s="435" t="s">
        <v>6</v>
      </c>
      <c r="K25" s="470">
        <f ca="1"/>
        <v>45439</v>
      </c>
      <c r="L25" s="469">
        <f ca="1"/>
        <v>45803</v>
      </c>
      <c r="M25" s="65">
        <f ca="1"/>
        <v>364</v>
      </c>
      <c r="N25" s="484">
        <f ca="1"/>
        <v>0.99722222222222223</v>
      </c>
      <c r="O25" s="469">
        <f ca="1"/>
        <v>45803</v>
      </c>
      <c r="P25" s="65">
        <f ca="1"/>
        <v>-1000000</v>
      </c>
      <c r="Q25" s="464">
        <f ca="1"/>
        <v>0</v>
      </c>
      <c r="R25" s="167">
        <f ca="1"/>
        <v>1</v>
      </c>
      <c r="S25" s="442">
        <f ca="1"/>
        <v>0.01</v>
      </c>
      <c r="T25" s="65">
        <f ca="1"/>
        <v>-9972.2222222222226</v>
      </c>
      <c r="U25" s="444">
        <f ca="1"/>
        <v>1.0000000000000047</v>
      </c>
      <c r="V25" s="65">
        <f ca="1"/>
        <v>-9972.2222222222699</v>
      </c>
      <c r="W25" s="464" t="str">
        <f ca="1"/>
        <v/>
      </c>
      <c r="X25" s="464" t="str">
        <f ca="1"/>
        <v/>
      </c>
      <c r="Y25" s="82" t="e">
        <f ca="1"/>
        <v>#N/A</v>
      </c>
      <c r="Z25" s="435" t="s">
        <v>6</v>
      </c>
    </row>
    <row r="26" spans="2:26" ht="15" customHeight="1">
      <c r="B26" s="207" t="str">
        <f ca="1"/>
        <v>ACCRUALBUSINESSDAYADJUSTMENT</v>
      </c>
      <c r="C26" s="195" t="str">
        <f ca="1"/>
        <v>MOD_FOLLOWING</v>
      </c>
      <c r="D26" s="166" t="str">
        <f ca="1"/>
        <v>MOD_FOLLOWING</v>
      </c>
      <c r="E26" s="435" t="s">
        <v>6</v>
      </c>
      <c r="F26" s="204" t="str">
        <f ca="1"/>
        <v>LASTSTUBCURVEINDEX</v>
      </c>
      <c r="G26" s="144" t="str">
        <f ca="1"/>
        <v/>
      </c>
      <c r="H26" s="166" t="str">
        <f ca="1"/>
        <v>NATURAL</v>
      </c>
      <c r="I26" s="142" t="s">
        <v>6</v>
      </c>
      <c r="J26" s="435" t="s">
        <v>6</v>
      </c>
      <c r="K26" s="470">
        <f ca="1"/>
        <v>45803</v>
      </c>
      <c r="L26" s="469">
        <f ca="1"/>
        <v>46167</v>
      </c>
      <c r="M26" s="65">
        <f ca="1"/>
        <v>364</v>
      </c>
      <c r="N26" s="484">
        <f ca="1"/>
        <v>0.99722222222222223</v>
      </c>
      <c r="O26" s="469">
        <f ca="1"/>
        <v>46167</v>
      </c>
      <c r="P26" s="65">
        <f ca="1"/>
        <v>-1000000</v>
      </c>
      <c r="Q26" s="464">
        <f ca="1"/>
        <v>0</v>
      </c>
      <c r="R26" s="167">
        <f ca="1"/>
        <v>1</v>
      </c>
      <c r="S26" s="442">
        <f ca="1"/>
        <v>0.01</v>
      </c>
      <c r="T26" s="65">
        <f ca="1"/>
        <v>-9972.2222222222226</v>
      </c>
      <c r="U26" s="444">
        <f ca="1"/>
        <v>1.0000000000000009</v>
      </c>
      <c r="V26" s="65">
        <f ca="1"/>
        <v>-9972.2222222222317</v>
      </c>
      <c r="W26" s="464" t="str">
        <f ca="1"/>
        <v/>
      </c>
      <c r="X26" s="464" t="str">
        <f ca="1"/>
        <v/>
      </c>
      <c r="Y26" s="82" t="e">
        <f ca="1"/>
        <v>#N/A</v>
      </c>
      <c r="Z26" s="435" t="s">
        <v>6</v>
      </c>
    </row>
    <row r="27" spans="2:26">
      <c r="B27" s="207" t="str">
        <f ca="1"/>
        <v>ACCRUALCALENDAR</v>
      </c>
      <c r="C27" s="195" t="str">
        <f ca="1"/>
        <v>TGT</v>
      </c>
      <c r="D27" s="166" t="str">
        <f ca="1"/>
        <v>TGT</v>
      </c>
      <c r="E27" s="435" t="s">
        <v>6</v>
      </c>
      <c r="F27" s="204" t="str">
        <f ca="1"/>
        <v>NOTIONAL</v>
      </c>
      <c r="G27" s="144" t="str">
        <f ca="1"/>
        <v>1000000</v>
      </c>
      <c r="H27" s="166" t="str">
        <f ca="1"/>
        <v>1000000</v>
      </c>
      <c r="I27" s="142" t="s">
        <v>6</v>
      </c>
      <c r="J27" s="435" t="s">
        <v>6</v>
      </c>
      <c r="K27" s="470">
        <f ca="1"/>
        <v>46167</v>
      </c>
      <c r="L27" s="469">
        <f ca="1"/>
        <v>46532</v>
      </c>
      <c r="M27" s="65">
        <f ca="1"/>
        <v>365</v>
      </c>
      <c r="N27" s="484">
        <f ca="1"/>
        <v>1</v>
      </c>
      <c r="O27" s="469">
        <f ca="1"/>
        <v>46532</v>
      </c>
      <c r="P27" s="65">
        <f ca="1"/>
        <v>-1000000</v>
      </c>
      <c r="Q27" s="464">
        <f ca="1"/>
        <v>0</v>
      </c>
      <c r="R27" s="167">
        <f ca="1"/>
        <v>1</v>
      </c>
      <c r="S27" s="442">
        <f ca="1"/>
        <v>0.01</v>
      </c>
      <c r="T27" s="65">
        <f ca="1"/>
        <v>-10000</v>
      </c>
      <c r="U27" s="444">
        <f ca="1"/>
        <v>1.0000000000000004</v>
      </c>
      <c r="V27" s="65">
        <f ca="1"/>
        <v>-10000.000000000004</v>
      </c>
      <c r="W27" s="464" t="str">
        <f ca="1"/>
        <v/>
      </c>
      <c r="X27" s="464" t="str">
        <f ca="1"/>
        <v/>
      </c>
      <c r="Y27" s="82" t="e">
        <f ca="1"/>
        <v>#N/A</v>
      </c>
      <c r="Z27" s="435" t="s">
        <v>6</v>
      </c>
    </row>
    <row r="28" spans="2:26">
      <c r="B28" s="204" t="str">
        <f ca="1"/>
        <v>ACCRUALDAYCOUNT</v>
      </c>
      <c r="C28" s="144" t="str">
        <f ca="1"/>
        <v>30/360</v>
      </c>
      <c r="D28" s="166" t="str">
        <f ca="1"/>
        <v>ACT/360</v>
      </c>
      <c r="E28" s="435" t="s">
        <v>6</v>
      </c>
      <c r="F28" s="204" t="str">
        <f ca="1"/>
        <v>NOTIONALEXCHANGE</v>
      </c>
      <c r="G28" s="144" t="str">
        <f ca="1"/>
        <v>NONE</v>
      </c>
      <c r="H28" s="166" t="str">
        <f ca="1"/>
        <v>NONE</v>
      </c>
      <c r="I28" s="142" t="s">
        <v>6</v>
      </c>
      <c r="J28" s="435" t="s">
        <v>6</v>
      </c>
      <c r="K28" s="470">
        <f ca="1"/>
        <v>46532</v>
      </c>
      <c r="L28" s="469">
        <f ca="1"/>
        <v>46898</v>
      </c>
      <c r="M28" s="464">
        <f ca="1"/>
        <v>366</v>
      </c>
      <c r="N28" s="484">
        <f ca="1"/>
        <v>1</v>
      </c>
      <c r="O28" s="469">
        <f ca="1"/>
        <v>46898</v>
      </c>
      <c r="P28" s="65">
        <f ca="1"/>
        <v>-1000000</v>
      </c>
      <c r="Q28" s="464">
        <f ca="1"/>
        <v>0</v>
      </c>
      <c r="R28" s="167">
        <f ca="1"/>
        <v>1</v>
      </c>
      <c r="S28" s="442">
        <f ca="1"/>
        <v>0.01</v>
      </c>
      <c r="T28" s="65">
        <f ca="1"/>
        <v>-10000</v>
      </c>
      <c r="U28" s="444">
        <f ca="1"/>
        <v>0.99999999999999778</v>
      </c>
      <c r="V28" s="65">
        <f ca="1"/>
        <v>-9999.9999999999782</v>
      </c>
      <c r="W28" s="464" t="str">
        <f ca="1"/>
        <v/>
      </c>
      <c r="X28" s="464" t="str">
        <f ca="1"/>
        <v/>
      </c>
      <c r="Y28" s="82" t="e">
        <f ca="1"/>
        <v>#N/A</v>
      </c>
      <c r="Z28" s="435" t="s">
        <v>6</v>
      </c>
    </row>
    <row r="29" spans="2:26">
      <c r="B29" s="204" t="str">
        <f ca="1"/>
        <v>PAYMENTFREQUENCY</v>
      </c>
      <c r="C29" s="144" t="str">
        <f ca="1"/>
        <v/>
      </c>
      <c r="D29" s="166" t="str">
        <f ca="1"/>
        <v/>
      </c>
      <c r="E29" s="435" t="s">
        <v>6</v>
      </c>
      <c r="F29" s="204" t="str">
        <f ca="1"/>
        <v>LEVERAGE</v>
      </c>
      <c r="G29" s="144" t="str">
        <f ca="1"/>
        <v>1</v>
      </c>
      <c r="H29" s="166" t="str">
        <f ca="1"/>
        <v>1</v>
      </c>
      <c r="I29" s="142" t="s">
        <v>6</v>
      </c>
      <c r="J29" s="435" t="s">
        <v>6</v>
      </c>
      <c r="K29" s="176" t="str">
        <f ca="1"/>
        <v>LEG2:FLOAT Leg Schedule &amp; Cashflows</v>
      </c>
      <c r="L29" s="469" t="str">
        <f ca="1"/>
        <v/>
      </c>
      <c r="M29" s="464" t="str">
        <f ca="1"/>
        <v/>
      </c>
      <c r="N29" s="464" t="str">
        <f ca="1"/>
        <v/>
      </c>
      <c r="O29" s="464" t="str">
        <f ca="1"/>
        <v/>
      </c>
      <c r="P29" s="464" t="str">
        <f ca="1"/>
        <v/>
      </c>
      <c r="Q29" s="464" t="str">
        <f ca="1"/>
        <v/>
      </c>
      <c r="R29" s="464" t="str">
        <f ca="1"/>
        <v/>
      </c>
      <c r="S29" s="464" t="str">
        <f ca="1"/>
        <v/>
      </c>
      <c r="T29" s="464" t="str">
        <f ca="1"/>
        <v/>
      </c>
      <c r="U29" s="464" t="str">
        <f ca="1"/>
        <v/>
      </c>
      <c r="V29" s="464" t="str">
        <f ca="1"/>
        <v/>
      </c>
      <c r="W29" s="464" t="str">
        <f ca="1"/>
        <v/>
      </c>
      <c r="X29" s="464" t="str">
        <f ca="1"/>
        <v/>
      </c>
      <c r="Y29" s="82" t="e">
        <f ca="1"/>
        <v>#N/A</v>
      </c>
      <c r="Z29" s="435" t="s">
        <v>6</v>
      </c>
    </row>
    <row r="30" spans="2:26">
      <c r="B30" s="204" t="str">
        <f ca="1"/>
        <v>PAYMENTBUSINESSDAYADJUSTMENT</v>
      </c>
      <c r="C30" s="144" t="str">
        <f ca="1"/>
        <v>MOD_FOLLOWING</v>
      </c>
      <c r="D30" s="166" t="str">
        <f ca="1"/>
        <v>MOD_FOLLOWING</v>
      </c>
      <c r="E30" s="435" t="s">
        <v>6</v>
      </c>
      <c r="F30" s="204" t="str">
        <f ca="1"/>
        <v>PAYRECEIVE</v>
      </c>
      <c r="G30" s="144" t="str">
        <f ca="1"/>
        <v>PAY</v>
      </c>
      <c r="H30" s="166" t="str">
        <f ca="1"/>
        <v>RECEIVE</v>
      </c>
      <c r="I30" s="142" t="s">
        <v>6</v>
      </c>
      <c r="J30" s="435" t="s">
        <v>6</v>
      </c>
      <c r="K30" s="470" t="str">
        <f ca="1"/>
        <v>FixingDate</v>
      </c>
      <c r="L30" s="469" t="str">
        <f ca="1"/>
        <v>AccrualStart</v>
      </c>
      <c r="M30" s="464" t="str">
        <f ca="1"/>
        <v>AccrualEnd</v>
      </c>
      <c r="N30" s="464" t="str">
        <f ca="1"/>
        <v>AccrualDays</v>
      </c>
      <c r="O30" s="464" t="str">
        <f ca="1"/>
        <v>AccrualYearFractions</v>
      </c>
      <c r="P30" s="464" t="str">
        <f ca="1"/>
        <v>PaymentDate</v>
      </c>
      <c r="Q30" s="464" t="str">
        <f ca="1"/>
        <v>Notional</v>
      </c>
      <c r="R30" s="464" t="str">
        <f ca="1"/>
        <v>NotionalExchange</v>
      </c>
      <c r="S30" s="464" t="str">
        <f ca="1"/>
        <v>Leverage</v>
      </c>
      <c r="T30" s="464" t="str">
        <f ca="1"/>
        <v>FloatSpread</v>
      </c>
      <c r="U30" s="464" t="str">
        <f ca="1"/>
        <v>FloatRate</v>
      </c>
      <c r="V30" s="464" t="str">
        <f ca="1"/>
        <v>Coupon</v>
      </c>
      <c r="W30" s="464" t="str">
        <f ca="1"/>
        <v>DiscountFactor</v>
      </c>
      <c r="X30" s="464" t="str">
        <f ca="1"/>
        <v>CouponPV</v>
      </c>
      <c r="Y30" s="82" t="e">
        <f ca="1"/>
        <v>#N/A</v>
      </c>
      <c r="Z30" s="435" t="s">
        <v>6</v>
      </c>
    </row>
    <row r="31" spans="2:26">
      <c r="B31" s="204" t="str">
        <f ca="1"/>
        <v>PAYMENTCALENDAR</v>
      </c>
      <c r="C31" s="144" t="str">
        <f ca="1"/>
        <v>TGT</v>
      </c>
      <c r="D31" s="166" t="str">
        <f ca="1"/>
        <v>TGT</v>
      </c>
      <c r="E31" s="435" t="s">
        <v>6</v>
      </c>
      <c r="F31" s="204" t="str">
        <f ca="1"/>
        <v>EFFECTIVEDATE</v>
      </c>
      <c r="G31" s="144" t="str">
        <f ca="1"/>
        <v>43245</v>
      </c>
      <c r="H31" s="166" t="str">
        <f ca="1"/>
        <v>43245</v>
      </c>
      <c r="I31" s="142" t="s">
        <v>6</v>
      </c>
      <c r="J31" s="435" t="s">
        <v>6</v>
      </c>
      <c r="K31" s="470">
        <f ca="1"/>
        <v>43245</v>
      </c>
      <c r="L31" s="469">
        <f ca="1"/>
        <v>43245</v>
      </c>
      <c r="M31" s="469">
        <f ca="1"/>
        <v>43430</v>
      </c>
      <c r="N31" s="464">
        <f ca="1"/>
        <v>185</v>
      </c>
      <c r="O31" s="484">
        <f ca="1"/>
        <v>0.51388888888888884</v>
      </c>
      <c r="P31" s="469">
        <f ca="1"/>
        <v>43430</v>
      </c>
      <c r="Q31" s="65">
        <f ca="1"/>
        <v>1000000</v>
      </c>
      <c r="R31" s="464">
        <f ca="1"/>
        <v>0</v>
      </c>
      <c r="S31" s="167">
        <f ca="1"/>
        <v>1</v>
      </c>
      <c r="T31" s="167">
        <f ca="1"/>
        <v>0</v>
      </c>
      <c r="U31" s="442">
        <f ca="1"/>
        <v>0</v>
      </c>
      <c r="V31" s="65">
        <f ca="1"/>
        <v>0</v>
      </c>
      <c r="W31" s="444">
        <f ca="1"/>
        <v>1</v>
      </c>
      <c r="X31" s="65">
        <f ca="1"/>
        <v>0</v>
      </c>
      <c r="Y31" s="82" t="e">
        <f ca="1"/>
        <v>#N/A</v>
      </c>
      <c r="Z31" s="435" t="s">
        <v>6</v>
      </c>
    </row>
    <row r="32" spans="2:26">
      <c r="B32" s="204" t="str">
        <f ca="1"/>
        <v>PAYMENTLAG</v>
      </c>
      <c r="C32" s="144" t="str">
        <f ca="1"/>
        <v>0D</v>
      </c>
      <c r="D32" s="166" t="str">
        <f ca="1"/>
        <v>0D</v>
      </c>
      <c r="E32" s="435" t="s">
        <v>6</v>
      </c>
      <c r="F32" s="204" t="str">
        <f ca="1"/>
        <v>MATURITYDATE</v>
      </c>
      <c r="G32" s="144" t="str">
        <f ca="1"/>
        <v>10Y</v>
      </c>
      <c r="H32" s="166" t="str">
        <f ca="1"/>
        <v>10Y</v>
      </c>
      <c r="I32" s="142" t="s">
        <v>6</v>
      </c>
      <c r="J32" s="435" t="s">
        <v>6</v>
      </c>
      <c r="K32" s="470">
        <f ca="1"/>
        <v>43430</v>
      </c>
      <c r="L32" s="469">
        <f ca="1"/>
        <v>43430</v>
      </c>
      <c r="M32" s="469">
        <f ca="1"/>
        <v>43612</v>
      </c>
      <c r="N32" s="464">
        <f ca="1"/>
        <v>182</v>
      </c>
      <c r="O32" s="484">
        <f ca="1"/>
        <v>0.50555555555555554</v>
      </c>
      <c r="P32" s="469">
        <f ca="1"/>
        <v>43612</v>
      </c>
      <c r="Q32" s="65">
        <f ca="1"/>
        <v>1000000</v>
      </c>
      <c r="R32" s="464">
        <f ca="1"/>
        <v>0</v>
      </c>
      <c r="S32" s="167">
        <f ca="1"/>
        <v>1</v>
      </c>
      <c r="T32" s="167">
        <f ca="1"/>
        <v>0</v>
      </c>
      <c r="U32" s="442">
        <f ca="1"/>
        <v>0</v>
      </c>
      <c r="V32" s="65">
        <f ca="1"/>
        <v>0</v>
      </c>
      <c r="W32" s="444">
        <f ca="1"/>
        <v>0.99999999999999845</v>
      </c>
      <c r="X32" s="65">
        <f ca="1"/>
        <v>0</v>
      </c>
      <c r="Y32" s="82" t="e">
        <f ca="1"/>
        <v>#N/A</v>
      </c>
      <c r="Z32" s="435" t="s">
        <v>6</v>
      </c>
    </row>
    <row r="33" spans="2:26">
      <c r="B33" s="204" t="str">
        <f ca="1"/>
        <v>FIRSTSTUBDATE</v>
      </c>
      <c r="C33" s="144" t="str">
        <f ca="1"/>
        <v/>
      </c>
      <c r="D33" s="166" t="str">
        <f ca="1"/>
        <v/>
      </c>
      <c r="E33" s="435" t="s">
        <v>6</v>
      </c>
      <c r="F33" s="204" t="str">
        <f ca="1"/>
        <v>ACCRUALFREQUENCY</v>
      </c>
      <c r="G33" s="144" t="str">
        <f ca="1"/>
        <v>Annual</v>
      </c>
      <c r="H33" s="166" t="str">
        <f ca="1"/>
        <v>Semi-Annual</v>
      </c>
      <c r="I33" s="142" t="s">
        <v>6</v>
      </c>
      <c r="J33" s="435" t="s">
        <v>6</v>
      </c>
      <c r="K33" s="470">
        <f ca="1"/>
        <v>43612</v>
      </c>
      <c r="L33" s="469">
        <f ca="1"/>
        <v>43612</v>
      </c>
      <c r="M33" s="469">
        <f ca="1"/>
        <v>43794</v>
      </c>
      <c r="N33" s="464">
        <f ca="1"/>
        <v>182</v>
      </c>
      <c r="O33" s="484">
        <f ca="1"/>
        <v>0.50555555555555554</v>
      </c>
      <c r="P33" s="469">
        <f ca="1"/>
        <v>43794</v>
      </c>
      <c r="Q33" s="65">
        <f ca="1"/>
        <v>1000000</v>
      </c>
      <c r="R33" s="464">
        <f ca="1"/>
        <v>0</v>
      </c>
      <c r="S33" s="167">
        <f ca="1"/>
        <v>1</v>
      </c>
      <c r="T33" s="167">
        <f ca="1"/>
        <v>0</v>
      </c>
      <c r="U33" s="442">
        <f ca="1"/>
        <v>4.9873149088813561E-13</v>
      </c>
      <c r="V33" s="65">
        <f ca="1"/>
        <v>2.521364759490019E-7</v>
      </c>
      <c r="W33" s="444">
        <f ca="1"/>
        <v>1.0000000000000016</v>
      </c>
      <c r="X33" s="65">
        <f ca="1"/>
        <v>2.5213647594900227E-7</v>
      </c>
      <c r="Y33" s="82" t="e">
        <f ca="1"/>
        <v>#N/A</v>
      </c>
      <c r="Z33" s="435" t="s">
        <v>6</v>
      </c>
    </row>
    <row r="34" spans="2:26">
      <c r="B34" s="204" t="str">
        <f ca="1"/>
        <v>LASTSTUBDATE</v>
      </c>
      <c r="C34" s="144" t="str">
        <f ca="1"/>
        <v/>
      </c>
      <c r="D34" s="166" t="str">
        <f ca="1"/>
        <v/>
      </c>
      <c r="E34" s="435" t="s">
        <v>6</v>
      </c>
      <c r="F34" s="204" t="str">
        <f ca="1"/>
        <v>ACCRUALBUSINESSDAYADJUSTMENT</v>
      </c>
      <c r="G34" s="144" t="str">
        <f ca="1"/>
        <v>MOD_FOLLOWING</v>
      </c>
      <c r="H34" s="166" t="str">
        <f ca="1"/>
        <v>MOD_FOLLOWING</v>
      </c>
      <c r="I34" s="142" t="s">
        <v>6</v>
      </c>
      <c r="J34" s="435" t="s">
        <v>6</v>
      </c>
      <c r="K34" s="470">
        <f ca="1"/>
        <v>43794</v>
      </c>
      <c r="L34" s="469">
        <f ca="1"/>
        <v>43794</v>
      </c>
      <c r="M34" s="469">
        <f ca="1"/>
        <v>43976</v>
      </c>
      <c r="N34" s="464">
        <f ca="1"/>
        <v>182</v>
      </c>
      <c r="O34" s="484">
        <f ca="1"/>
        <v>0.50555555555555554</v>
      </c>
      <c r="P34" s="469">
        <f ca="1"/>
        <v>43976</v>
      </c>
      <c r="Q34" s="65">
        <f ca="1"/>
        <v>1000000</v>
      </c>
      <c r="R34" s="464">
        <f ca="1"/>
        <v>0</v>
      </c>
      <c r="S34" s="167">
        <f ca="1"/>
        <v>1</v>
      </c>
      <c r="T34" s="167">
        <f ca="1"/>
        <v>0</v>
      </c>
      <c r="U34" s="442">
        <f ca="1"/>
        <v>-1.6837081179826304E-10</v>
      </c>
      <c r="V34" s="65">
        <f ca="1"/>
        <v>-8.5120799298010752E-5</v>
      </c>
      <c r="W34" s="444">
        <f ca="1"/>
        <v>1.0000000000000142</v>
      </c>
      <c r="X34" s="65">
        <f ca="1"/>
        <v>-8.5120799298011958E-5</v>
      </c>
      <c r="Y34" s="82" t="e">
        <f ca="1"/>
        <v>#N/A</v>
      </c>
      <c r="Z34" s="435" t="s">
        <v>6</v>
      </c>
    </row>
    <row r="35" spans="2:26">
      <c r="B35" s="204" t="str">
        <f ca="1"/>
        <v>ROLLDAY</v>
      </c>
      <c r="C35" s="144" t="str">
        <f ca="1"/>
        <v>NORMAL</v>
      </c>
      <c r="D35" s="166" t="str">
        <f ca="1"/>
        <v>NORMAL</v>
      </c>
      <c r="E35" s="435" t="s">
        <v>6</v>
      </c>
      <c r="F35" s="204" t="str">
        <f ca="1"/>
        <v>ACCRUALCALENDAR</v>
      </c>
      <c r="G35" s="144" t="str">
        <f ca="1"/>
        <v>TGT</v>
      </c>
      <c r="H35" s="166" t="str">
        <f ca="1"/>
        <v>TGT</v>
      </c>
      <c r="I35" s="142" t="s">
        <v>6</v>
      </c>
      <c r="J35" s="435" t="s">
        <v>6</v>
      </c>
      <c r="K35" s="470">
        <f ca="1"/>
        <v>43976</v>
      </c>
      <c r="L35" s="469">
        <f ca="1"/>
        <v>43976</v>
      </c>
      <c r="M35" s="469">
        <f ca="1"/>
        <v>44160</v>
      </c>
      <c r="N35" s="464">
        <f ca="1"/>
        <v>184</v>
      </c>
      <c r="O35" s="484">
        <f ca="1"/>
        <v>0.51111111111111107</v>
      </c>
      <c r="P35" s="469">
        <f ca="1"/>
        <v>44160</v>
      </c>
      <c r="Q35" s="65">
        <f ca="1"/>
        <v>1000000</v>
      </c>
      <c r="R35" s="464">
        <f ca="1"/>
        <v>0</v>
      </c>
      <c r="S35" s="167">
        <f ca="1"/>
        <v>1</v>
      </c>
      <c r="T35" s="167">
        <f ca="1"/>
        <v>0</v>
      </c>
      <c r="U35" s="442">
        <f ca="1"/>
        <v>1.0155789253041764E-11</v>
      </c>
      <c r="V35" s="65">
        <f ca="1"/>
        <v>5.1907367293324569E-6</v>
      </c>
      <c r="W35" s="444">
        <f ca="1"/>
        <v>1.0000000000000147</v>
      </c>
      <c r="X35" s="65">
        <f ca="1"/>
        <v>5.1907367293325331E-6</v>
      </c>
      <c r="Y35" s="82" t="e">
        <f ca="1"/>
        <v>#N/A</v>
      </c>
      <c r="Z35" s="435" t="s">
        <v>6</v>
      </c>
    </row>
    <row r="36" spans="2:26">
      <c r="B36" s="204" t="str">
        <f ca="1"/>
        <v>STUBTYPE</v>
      </c>
      <c r="C36" s="144" t="str">
        <f ca="1"/>
        <v>ShortStart</v>
      </c>
      <c r="D36" s="166" t="str">
        <f ca="1"/>
        <v>ShortStart</v>
      </c>
      <c r="E36" s="435" t="s">
        <v>6</v>
      </c>
      <c r="F36" s="204" t="str">
        <f ca="1"/>
        <v>ACCRUALDAYCOUNT</v>
      </c>
      <c r="G36" s="144" t="str">
        <f ca="1"/>
        <v>30/360</v>
      </c>
      <c r="H36" s="166" t="str">
        <f ca="1"/>
        <v>ACT/360</v>
      </c>
      <c r="I36" s="142" t="s">
        <v>6</v>
      </c>
      <c r="J36" s="435" t="s">
        <v>6</v>
      </c>
      <c r="K36" s="470">
        <f ca="1"/>
        <v>44160</v>
      </c>
      <c r="L36" s="469">
        <f ca="1"/>
        <v>44160</v>
      </c>
      <c r="M36" s="469">
        <f ca="1"/>
        <v>44341</v>
      </c>
      <c r="N36" s="464">
        <f ca="1"/>
        <v>181</v>
      </c>
      <c r="O36" s="484">
        <f ca="1"/>
        <v>0.50277777777777777</v>
      </c>
      <c r="P36" s="469">
        <f ca="1"/>
        <v>44341</v>
      </c>
      <c r="Q36" s="65">
        <f ca="1"/>
        <v>1000000</v>
      </c>
      <c r="R36" s="464">
        <f ca="1"/>
        <v>0</v>
      </c>
      <c r="S36" s="167">
        <f ca="1"/>
        <v>1</v>
      </c>
      <c r="T36" s="167">
        <f ca="1"/>
        <v>0</v>
      </c>
      <c r="U36" s="442">
        <f ca="1"/>
        <v>9.4887192026312514E-11</v>
      </c>
      <c r="V36" s="65">
        <f ca="1"/>
        <v>4.7707171546562677E-5</v>
      </c>
      <c r="W36" s="444">
        <f ca="1"/>
        <v>1.0000000000000051</v>
      </c>
      <c r="X36" s="65">
        <f ca="1"/>
        <v>4.7707171546562921E-5</v>
      </c>
      <c r="Y36" s="82" t="e">
        <f ca="1"/>
        <v>#N/A</v>
      </c>
      <c r="Z36" s="435" t="s">
        <v>6</v>
      </c>
    </row>
    <row r="37" spans="2:26">
      <c r="B37" s="204" t="str">
        <f ca="1"/>
        <v>FIXINGBUSINESSDAYADJUSTMENT</v>
      </c>
      <c r="C37" s="144" t="str">
        <f ca="1"/>
        <v/>
      </c>
      <c r="D37" s="166" t="str">
        <f ca="1"/>
        <v>MOD_FOLLOWING</v>
      </c>
      <c r="E37" s="435" t="s">
        <v>6</v>
      </c>
      <c r="F37" s="204" t="str">
        <f ca="1"/>
        <v>PAYMENTFREQUENCY</v>
      </c>
      <c r="G37" s="144" t="str">
        <f ca="1"/>
        <v/>
      </c>
      <c r="H37" s="166" t="str">
        <f ca="1"/>
        <v/>
      </c>
      <c r="I37" s="142" t="s">
        <v>6</v>
      </c>
      <c r="J37" s="435" t="s">
        <v>6</v>
      </c>
      <c r="K37" s="470">
        <f ca="1"/>
        <v>44341</v>
      </c>
      <c r="L37" s="469">
        <f ca="1"/>
        <v>44341</v>
      </c>
      <c r="M37" s="469">
        <f ca="1"/>
        <v>44525</v>
      </c>
      <c r="N37" s="464">
        <f ca="1"/>
        <v>184</v>
      </c>
      <c r="O37" s="484">
        <f ca="1"/>
        <v>0.51111111111111107</v>
      </c>
      <c r="P37" s="469">
        <f ca="1"/>
        <v>44525</v>
      </c>
      <c r="Q37" s="65">
        <f ca="1"/>
        <v>1000000</v>
      </c>
      <c r="R37" s="464">
        <f ca="1"/>
        <v>0</v>
      </c>
      <c r="S37" s="167">
        <f ca="1"/>
        <v>1</v>
      </c>
      <c r="T37" s="167">
        <f ca="1"/>
        <v>0</v>
      </c>
      <c r="U37" s="442">
        <f ca="1"/>
        <v>5.8511022114361295E-11</v>
      </c>
      <c r="V37" s="65">
        <f ca="1"/>
        <v>2.9905633525117992E-5</v>
      </c>
      <c r="W37" s="444">
        <f ca="1"/>
        <v>1.0000000000000033</v>
      </c>
      <c r="X37" s="65">
        <f ca="1"/>
        <v>2.990563352511809E-5</v>
      </c>
      <c r="Y37" s="82" t="e">
        <f ca="1"/>
        <v>#N/A</v>
      </c>
      <c r="Z37" s="435" t="s">
        <v>6</v>
      </c>
    </row>
    <row r="38" spans="2:26">
      <c r="B38" s="204" t="str">
        <f ca="1"/>
        <v>FIXINGCALENDAR</v>
      </c>
      <c r="C38" s="144" t="str">
        <f ca="1"/>
        <v/>
      </c>
      <c r="D38" s="166" t="str">
        <f ca="1"/>
        <v>TGT</v>
      </c>
      <c r="E38" s="435" t="s">
        <v>6</v>
      </c>
      <c r="F38" s="204" t="str">
        <f ca="1"/>
        <v>PAYMENTBUSINESSDAYADJUSTMENT</v>
      </c>
      <c r="G38" s="144" t="str">
        <f ca="1"/>
        <v>MOD_FOLLOWING</v>
      </c>
      <c r="H38" s="166" t="str">
        <f ca="1"/>
        <v>MOD_FOLLOWING</v>
      </c>
      <c r="I38" s="142" t="s">
        <v>6</v>
      </c>
      <c r="J38" s="435" t="s">
        <v>6</v>
      </c>
      <c r="K38" s="470">
        <f ca="1"/>
        <v>44525</v>
      </c>
      <c r="L38" s="469">
        <f ca="1"/>
        <v>44525</v>
      </c>
      <c r="M38" s="469">
        <f ca="1"/>
        <v>44706</v>
      </c>
      <c r="N38" s="464">
        <f ca="1"/>
        <v>181</v>
      </c>
      <c r="O38" s="484">
        <f ca="1"/>
        <v>0.50277777777777777</v>
      </c>
      <c r="P38" s="469">
        <f ca="1"/>
        <v>44706</v>
      </c>
      <c r="Q38" s="65">
        <f ca="1"/>
        <v>1000000</v>
      </c>
      <c r="R38" s="464">
        <f ca="1"/>
        <v>0</v>
      </c>
      <c r="S38" s="167">
        <f ca="1"/>
        <v>1</v>
      </c>
      <c r="T38" s="167">
        <f ca="1"/>
        <v>0</v>
      </c>
      <c r="U38" s="442">
        <f ca="1"/>
        <v>2.8473577087289258E-11</v>
      </c>
      <c r="V38" s="65">
        <f ca="1"/>
        <v>1.4315881813331544E-5</v>
      </c>
      <c r="W38" s="444">
        <f ca="1"/>
        <v>1.0000000000000087</v>
      </c>
      <c r="X38" s="65">
        <f ca="1"/>
        <v>1.4315881813331667E-5</v>
      </c>
      <c r="Y38" s="82" t="e">
        <f ca="1"/>
        <v>#N/A</v>
      </c>
      <c r="Z38" s="435" t="s">
        <v>6</v>
      </c>
    </row>
    <row r="39" spans="2:26">
      <c r="B39" s="204" t="str">
        <f ca="1"/>
        <v>FIXINGLAG</v>
      </c>
      <c r="C39" s="144" t="str">
        <f ca="1"/>
        <v/>
      </c>
      <c r="D39" s="166" t="str">
        <f ca="1"/>
        <v>0D</v>
      </c>
      <c r="E39" s="435" t="s">
        <v>6</v>
      </c>
      <c r="F39" s="204" t="str">
        <f ca="1"/>
        <v>PAYMENTCALENDAR</v>
      </c>
      <c r="G39" s="144" t="str">
        <f ca="1"/>
        <v>TGT</v>
      </c>
      <c r="H39" s="166" t="str">
        <f ca="1"/>
        <v>TGT</v>
      </c>
      <c r="I39" s="142" t="s">
        <v>6</v>
      </c>
      <c r="J39" s="435" t="s">
        <v>6</v>
      </c>
      <c r="K39" s="470">
        <f ca="1"/>
        <v>44706</v>
      </c>
      <c r="L39" s="469">
        <f ca="1"/>
        <v>44706</v>
      </c>
      <c r="M39" s="469">
        <f ca="1"/>
        <v>44890</v>
      </c>
      <c r="N39" s="464">
        <f ca="1"/>
        <v>184</v>
      </c>
      <c r="O39" s="484">
        <f ca="1"/>
        <v>0.51111111111111107</v>
      </c>
      <c r="P39" s="469">
        <f ca="1"/>
        <v>44890</v>
      </c>
      <c r="Q39" s="65">
        <f ca="1"/>
        <v>1000000</v>
      </c>
      <c r="R39" s="464">
        <f ca="1"/>
        <v>0</v>
      </c>
      <c r="S39" s="167">
        <f ca="1"/>
        <v>1</v>
      </c>
      <c r="T39" s="167">
        <f ca="1"/>
        <v>0</v>
      </c>
      <c r="U39" s="442">
        <f ca="1"/>
        <v>1.8603814141378596E-11</v>
      </c>
      <c r="V39" s="65">
        <f ca="1"/>
        <v>9.5086161167046157E-6</v>
      </c>
      <c r="W39" s="444">
        <f ca="1"/>
        <v>1.0000000000000115</v>
      </c>
      <c r="X39" s="65">
        <f ca="1"/>
        <v>9.5086161167047258E-6</v>
      </c>
      <c r="Y39" s="82" t="e">
        <f ca="1"/>
        <v>#N/A</v>
      </c>
      <c r="Z39" s="435" t="s">
        <v>6</v>
      </c>
    </row>
    <row r="40" spans="2:26">
      <c r="B40" s="204" t="str">
        <f ca="1"/>
        <v>FIXINGADVANCEORARREAR</v>
      </c>
      <c r="C40" s="144" t="str">
        <f ca="1"/>
        <v/>
      </c>
      <c r="D40" s="166" t="str">
        <f ca="1"/>
        <v/>
      </c>
      <c r="E40" s="435" t="s">
        <v>6</v>
      </c>
      <c r="F40" s="204" t="str">
        <f ca="1"/>
        <v>PAYMENTLAG</v>
      </c>
      <c r="G40" s="144" t="str">
        <f ca="1"/>
        <v>0D</v>
      </c>
      <c r="H40" s="166" t="str">
        <f ca="1"/>
        <v>0D</v>
      </c>
      <c r="I40" s="142" t="s">
        <v>6</v>
      </c>
      <c r="J40" s="435" t="s">
        <v>6</v>
      </c>
      <c r="K40" s="470">
        <f ca="1"/>
        <v>44890</v>
      </c>
      <c r="L40" s="469">
        <f ca="1"/>
        <v>44890</v>
      </c>
      <c r="M40" s="469">
        <f ca="1"/>
        <v>45071</v>
      </c>
      <c r="N40" s="464">
        <f ca="1"/>
        <v>181</v>
      </c>
      <c r="O40" s="484">
        <f ca="1"/>
        <v>0.50277777777777777</v>
      </c>
      <c r="P40" s="469">
        <f ca="1"/>
        <v>45071</v>
      </c>
      <c r="Q40" s="65">
        <f ca="1"/>
        <v>1000000</v>
      </c>
      <c r="R40" s="464">
        <f ca="1"/>
        <v>0</v>
      </c>
      <c r="S40" s="167">
        <f ca="1"/>
        <v>1</v>
      </c>
      <c r="T40" s="167">
        <f ca="1"/>
        <v>0</v>
      </c>
      <c r="U40" s="442">
        <f ca="1"/>
        <v>-4.102177161493881E-11</v>
      </c>
      <c r="V40" s="65">
        <f ca="1"/>
        <v>-2.0624835173066458E-5</v>
      </c>
      <c r="W40" s="444">
        <f ca="1"/>
        <v>1.0000000000000102</v>
      </c>
      <c r="X40" s="65">
        <f ca="1"/>
        <v>-2.0624835173066668E-5</v>
      </c>
      <c r="Y40" s="82" t="e">
        <f ca="1"/>
        <v>#N/A</v>
      </c>
      <c r="Z40" s="435" t="s">
        <v>6</v>
      </c>
    </row>
    <row r="41" spans="2:26">
      <c r="B41" s="204" t="str">
        <f ca="1"/>
        <v>FIRSTSTUBCURVEINDEX</v>
      </c>
      <c r="C41" s="144" t="str">
        <f ca="1"/>
        <v/>
      </c>
      <c r="D41" s="166" t="str">
        <f ca="1"/>
        <v>NATURAL</v>
      </c>
      <c r="E41" s="435" t="s">
        <v>6</v>
      </c>
      <c r="F41" s="204" t="str">
        <f ca="1"/>
        <v>FIRSTSTUBDATE</v>
      </c>
      <c r="G41" s="144" t="str">
        <f ca="1"/>
        <v/>
      </c>
      <c r="H41" s="166" t="str">
        <f ca="1"/>
        <v/>
      </c>
      <c r="I41" s="142" t="s">
        <v>6</v>
      </c>
      <c r="J41" s="435" t="s">
        <v>6</v>
      </c>
      <c r="K41" s="470">
        <f ca="1"/>
        <v>45071</v>
      </c>
      <c r="L41" s="469">
        <f ca="1"/>
        <v>45071</v>
      </c>
      <c r="M41" s="469">
        <f ca="1"/>
        <v>45257</v>
      </c>
      <c r="N41" s="464">
        <f ca="1"/>
        <v>186</v>
      </c>
      <c r="O41" s="484">
        <f ca="1"/>
        <v>0.51666666666666672</v>
      </c>
      <c r="P41" s="469">
        <f ca="1"/>
        <v>45257</v>
      </c>
      <c r="Q41" s="65">
        <f ca="1"/>
        <v>1000000</v>
      </c>
      <c r="R41" s="464">
        <f ca="1"/>
        <v>0</v>
      </c>
      <c r="S41" s="167">
        <f ca="1"/>
        <v>1</v>
      </c>
      <c r="T41" s="167">
        <f ca="1"/>
        <v>0</v>
      </c>
      <c r="U41" s="442">
        <f ca="1"/>
        <v>-1.3152618779046068E-10</v>
      </c>
      <c r="V41" s="65">
        <f ca="1"/>
        <v>-6.7955197025071357E-5</v>
      </c>
      <c r="W41" s="444">
        <f ca="1"/>
        <v>1.0000000000000064</v>
      </c>
      <c r="X41" s="65">
        <f ca="1"/>
        <v>-6.795519702507179E-5</v>
      </c>
      <c r="Y41" s="82" t="e">
        <f ca="1"/>
        <v>#N/A</v>
      </c>
      <c r="Z41" s="435" t="s">
        <v>6</v>
      </c>
    </row>
    <row r="42" spans="2:26">
      <c r="B42" s="204" t="str">
        <f ca="1"/>
        <v>LASTSTUBCURVEINDEX</v>
      </c>
      <c r="C42" s="144" t="str">
        <f ca="1"/>
        <v/>
      </c>
      <c r="D42" s="166" t="str">
        <f ca="1"/>
        <v>NATURAL</v>
      </c>
      <c r="E42" s="435" t="s">
        <v>6</v>
      </c>
      <c r="F42" s="204" t="str">
        <f ca="1"/>
        <v>LASTSTUBDATE</v>
      </c>
      <c r="G42" s="144" t="str">
        <f ca="1"/>
        <v/>
      </c>
      <c r="H42" s="166" t="str">
        <f ca="1"/>
        <v/>
      </c>
      <c r="I42" s="142" t="s">
        <v>6</v>
      </c>
      <c r="J42" s="435" t="s">
        <v>6</v>
      </c>
      <c r="K42" s="470">
        <f ca="1"/>
        <v>45257</v>
      </c>
      <c r="L42" s="469">
        <f ca="1"/>
        <v>45257</v>
      </c>
      <c r="M42" s="469">
        <f ca="1"/>
        <v>45439</v>
      </c>
      <c r="N42" s="464">
        <f ca="1"/>
        <v>182</v>
      </c>
      <c r="O42" s="484">
        <f ca="1"/>
        <v>0.50555555555555554</v>
      </c>
      <c r="P42" s="469">
        <f ca="1"/>
        <v>45439</v>
      </c>
      <c r="Q42" s="65">
        <f ca="1"/>
        <v>1000000</v>
      </c>
      <c r="R42" s="464">
        <f ca="1"/>
        <v>0</v>
      </c>
      <c r="S42" s="167">
        <f ca="1"/>
        <v>1</v>
      </c>
      <c r="T42" s="167">
        <f ca="1"/>
        <v>0</v>
      </c>
      <c r="U42" s="442">
        <f ca="1"/>
        <v>-1.0715604228115618E-10</v>
      </c>
      <c r="V42" s="65">
        <f ca="1"/>
        <v>-5.4173332486584513E-5</v>
      </c>
      <c r="W42" s="444">
        <f ca="1"/>
        <v>1.0000000000000033</v>
      </c>
      <c r="X42" s="65">
        <f ca="1"/>
        <v>-5.4173332486584696E-5</v>
      </c>
      <c r="Y42" s="82" t="e">
        <f ca="1"/>
        <v>#N/A</v>
      </c>
      <c r="Z42" s="435" t="s">
        <v>6</v>
      </c>
    </row>
    <row r="43" spans="2:26">
      <c r="B43" s="204" t="e">
        <f ca="1"/>
        <v>#N/A</v>
      </c>
      <c r="C43" s="144" t="e">
        <f ca="1"/>
        <v>#N/A</v>
      </c>
      <c r="D43" s="166" t="e">
        <f ca="1"/>
        <v>#N/A</v>
      </c>
      <c r="E43" s="435" t="s">
        <v>6</v>
      </c>
      <c r="F43" s="204" t="str">
        <f ca="1"/>
        <v>ROLLDAY</v>
      </c>
      <c r="G43" s="144" t="str">
        <f ca="1"/>
        <v>NORMAL</v>
      </c>
      <c r="H43" s="166" t="str">
        <f ca="1"/>
        <v>NORMAL</v>
      </c>
      <c r="I43" s="142" t="s">
        <v>6</v>
      </c>
      <c r="J43" s="435" t="s">
        <v>6</v>
      </c>
      <c r="K43" s="470">
        <f ca="1"/>
        <v>45439</v>
      </c>
      <c r="L43" s="469">
        <f ca="1"/>
        <v>45439</v>
      </c>
      <c r="M43" s="469">
        <f ca="1"/>
        <v>45621</v>
      </c>
      <c r="N43" s="464">
        <f ca="1"/>
        <v>182</v>
      </c>
      <c r="O43" s="484">
        <f ca="1"/>
        <v>0.50555555555555554</v>
      </c>
      <c r="P43" s="469">
        <f ca="1"/>
        <v>45621</v>
      </c>
      <c r="Q43" s="65">
        <f ca="1"/>
        <v>1000000</v>
      </c>
      <c r="R43" s="464">
        <f ca="1"/>
        <v>0</v>
      </c>
      <c r="S43" s="167">
        <f ca="1"/>
        <v>1</v>
      </c>
      <c r="T43" s="167">
        <f ca="1"/>
        <v>0</v>
      </c>
      <c r="U43" s="442">
        <f ca="1"/>
        <v>1.981067483971243E-11</v>
      </c>
      <c r="V43" s="65">
        <f ca="1"/>
        <v>1.0015396724521283E-5</v>
      </c>
      <c r="W43" s="444">
        <f ca="1"/>
        <v>1.0000000000000036</v>
      </c>
      <c r="X43" s="65">
        <f ca="1"/>
        <v>1.0015396724521319E-5</v>
      </c>
      <c r="Y43" s="82" t="e">
        <f ca="1"/>
        <v>#N/A</v>
      </c>
      <c r="Z43" s="435" t="s">
        <v>6</v>
      </c>
    </row>
    <row r="44" spans="2:26">
      <c r="B44" s="204" t="e">
        <f ca="1"/>
        <v>#N/A</v>
      </c>
      <c r="C44" s="144" t="e">
        <f ca="1"/>
        <v>#N/A</v>
      </c>
      <c r="D44" s="166" t="e">
        <f ca="1"/>
        <v>#N/A</v>
      </c>
      <c r="E44" s="435" t="s">
        <v>6</v>
      </c>
      <c r="F44" s="204" t="str">
        <f ca="1"/>
        <v>STUBTYPE</v>
      </c>
      <c r="G44" s="144" t="str">
        <f ca="1"/>
        <v>ShortStart</v>
      </c>
      <c r="H44" s="166" t="str">
        <f ca="1"/>
        <v>ShortStart</v>
      </c>
      <c r="I44" s="142" t="s">
        <v>6</v>
      </c>
      <c r="J44" s="435" t="s">
        <v>6</v>
      </c>
      <c r="K44" s="470">
        <f ca="1"/>
        <v>45621</v>
      </c>
      <c r="L44" s="469">
        <f ca="1"/>
        <v>45621</v>
      </c>
      <c r="M44" s="469">
        <f ca="1"/>
        <v>45803</v>
      </c>
      <c r="N44" s="464">
        <f ca="1"/>
        <v>182</v>
      </c>
      <c r="O44" s="484">
        <f ca="1"/>
        <v>0.50555555555555554</v>
      </c>
      <c r="P44" s="469">
        <f ca="1"/>
        <v>45803</v>
      </c>
      <c r="Q44" s="65">
        <f ca="1"/>
        <v>1000000</v>
      </c>
      <c r="R44" s="464">
        <f ca="1"/>
        <v>0</v>
      </c>
      <c r="S44" s="167">
        <f ca="1"/>
        <v>1</v>
      </c>
      <c r="T44" s="167">
        <f ca="1"/>
        <v>0</v>
      </c>
      <c r="U44" s="442">
        <f ca="1"/>
        <v>6.5272622471858782E-11</v>
      </c>
      <c r="V44" s="65">
        <f ca="1"/>
        <v>3.299893691632861E-5</v>
      </c>
      <c r="W44" s="444">
        <f ca="1"/>
        <v>1.0000000000000047</v>
      </c>
      <c r="X44" s="65">
        <f ca="1"/>
        <v>3.2998936916328765E-5</v>
      </c>
      <c r="Y44" s="82" t="e">
        <f ca="1"/>
        <v>#N/A</v>
      </c>
      <c r="Z44" s="435" t="s">
        <v>6</v>
      </c>
    </row>
    <row r="45" spans="2:26">
      <c r="B45" s="204" t="e">
        <f ca="1"/>
        <v>#N/A</v>
      </c>
      <c r="C45" s="144" t="e">
        <f ca="1"/>
        <v>#N/A</v>
      </c>
      <c r="D45" s="166" t="e">
        <f ca="1"/>
        <v>#N/A</v>
      </c>
      <c r="E45" s="435" t="s">
        <v>6</v>
      </c>
      <c r="F45" s="204" t="str">
        <f ca="1"/>
        <v>FIXINGBUSINESSDAYADJUSTMENT</v>
      </c>
      <c r="G45" s="144" t="str">
        <f ca="1"/>
        <v/>
      </c>
      <c r="H45" s="166" t="str">
        <f ca="1"/>
        <v>MOD_FOLLOWING</v>
      </c>
      <c r="I45" s="142" t="s">
        <v>6</v>
      </c>
      <c r="J45" s="435" t="s">
        <v>6</v>
      </c>
      <c r="K45" s="470">
        <f ca="1"/>
        <v>45803</v>
      </c>
      <c r="L45" s="469">
        <f ca="1"/>
        <v>45803</v>
      </c>
      <c r="M45" s="469">
        <f ca="1"/>
        <v>45986</v>
      </c>
      <c r="N45" s="464">
        <f ca="1"/>
        <v>183</v>
      </c>
      <c r="O45" s="484">
        <f ca="1"/>
        <v>0.5083333333333333</v>
      </c>
      <c r="P45" s="469">
        <f ca="1"/>
        <v>45986</v>
      </c>
      <c r="Q45" s="65">
        <f ca="1"/>
        <v>1000000</v>
      </c>
      <c r="R45" s="464">
        <f ca="1"/>
        <v>0</v>
      </c>
      <c r="S45" s="167">
        <f ca="1"/>
        <v>1</v>
      </c>
      <c r="T45" s="167">
        <f ca="1"/>
        <v>0</v>
      </c>
      <c r="U45" s="442">
        <f ca="1"/>
        <v>1.2197634207026292E-11</v>
      </c>
      <c r="V45" s="65">
        <f ca="1"/>
        <v>6.2004640552383643E-6</v>
      </c>
      <c r="W45" s="444">
        <f ca="1"/>
        <v>1.0000000000000033</v>
      </c>
      <c r="X45" s="65">
        <f ca="1"/>
        <v>6.2004640552383846E-6</v>
      </c>
      <c r="Y45" s="82" t="e">
        <f ca="1"/>
        <v>#N/A</v>
      </c>
      <c r="Z45" s="435" t="s">
        <v>6</v>
      </c>
    </row>
    <row r="46" spans="2:26">
      <c r="B46" s="204" t="e">
        <f ca="1"/>
        <v>#N/A</v>
      </c>
      <c r="C46" s="144" t="e">
        <f ca="1"/>
        <v>#N/A</v>
      </c>
      <c r="D46" s="166" t="e">
        <f ca="1"/>
        <v>#N/A</v>
      </c>
      <c r="E46" s="435" t="s">
        <v>6</v>
      </c>
      <c r="F46" s="204" t="str">
        <f ca="1"/>
        <v>FIXINGCALENDAR</v>
      </c>
      <c r="G46" s="144" t="str">
        <f ca="1"/>
        <v/>
      </c>
      <c r="H46" s="166" t="str">
        <f ca="1"/>
        <v>TGT</v>
      </c>
      <c r="I46" s="142" t="s">
        <v>6</v>
      </c>
      <c r="J46" s="435" t="s">
        <v>6</v>
      </c>
      <c r="K46" s="470">
        <f ca="1"/>
        <v>45986</v>
      </c>
      <c r="L46" s="469">
        <f ca="1"/>
        <v>45986</v>
      </c>
      <c r="M46" s="469">
        <f ca="1"/>
        <v>46167</v>
      </c>
      <c r="N46" s="464">
        <f ca="1"/>
        <v>181</v>
      </c>
      <c r="O46" s="484">
        <f ca="1"/>
        <v>0.50277777777777777</v>
      </c>
      <c r="P46" s="469">
        <f ca="1"/>
        <v>46167</v>
      </c>
      <c r="Q46" s="65">
        <f ca="1"/>
        <v>1000000</v>
      </c>
      <c r="R46" s="464">
        <f ca="1"/>
        <v>0</v>
      </c>
      <c r="S46" s="167">
        <f ca="1"/>
        <v>1</v>
      </c>
      <c r="T46" s="167">
        <f ca="1"/>
        <v>0</v>
      </c>
      <c r="U46" s="442">
        <f ca="1"/>
        <v>-2.6886338459464935E-11</v>
      </c>
      <c r="V46" s="65">
        <f ca="1"/>
        <v>-1.3517853503230981E-5</v>
      </c>
      <c r="W46" s="444">
        <f ca="1"/>
        <v>1.0000000000000009</v>
      </c>
      <c r="X46" s="65">
        <f ca="1"/>
        <v>-1.3517853503230993E-5</v>
      </c>
      <c r="Y46" s="82" t="e">
        <f ca="1"/>
        <v>#N/A</v>
      </c>
      <c r="Z46" s="435" t="s">
        <v>6</v>
      </c>
    </row>
    <row r="47" spans="2:26">
      <c r="B47" s="204" t="e">
        <f ca="1"/>
        <v>#N/A</v>
      </c>
      <c r="C47" s="144" t="e">
        <f ca="1"/>
        <v>#N/A</v>
      </c>
      <c r="D47" s="166" t="e">
        <f ca="1"/>
        <v>#N/A</v>
      </c>
      <c r="E47" s="435" t="s">
        <v>6</v>
      </c>
      <c r="F47" s="204" t="str">
        <f ca="1"/>
        <v>FIXINGLAG</v>
      </c>
      <c r="G47" s="144" t="str">
        <f ca="1"/>
        <v/>
      </c>
      <c r="H47" s="166" t="str">
        <f ca="1"/>
        <v>0D</v>
      </c>
      <c r="I47" s="142" t="s">
        <v>6</v>
      </c>
      <c r="J47" s="435" t="s">
        <v>6</v>
      </c>
      <c r="K47" s="470">
        <f ca="1"/>
        <v>46167</v>
      </c>
      <c r="L47" s="469">
        <f ca="1"/>
        <v>46167</v>
      </c>
      <c r="M47" s="469">
        <f ca="1"/>
        <v>46351</v>
      </c>
      <c r="N47" s="464">
        <f ca="1"/>
        <v>184</v>
      </c>
      <c r="O47" s="484">
        <f ca="1"/>
        <v>0.51111111111111107</v>
      </c>
      <c r="P47" s="469">
        <f ca="1"/>
        <v>46351</v>
      </c>
      <c r="Q47" s="65">
        <f ca="1"/>
        <v>1000000</v>
      </c>
      <c r="R47" s="464">
        <f ca="1"/>
        <v>0</v>
      </c>
      <c r="S47" s="167">
        <f ca="1"/>
        <v>1</v>
      </c>
      <c r="T47" s="167">
        <f ca="1"/>
        <v>0</v>
      </c>
      <c r="U47" s="442">
        <f ca="1"/>
        <v>-3.2073474311227592E-11</v>
      </c>
      <c r="V47" s="65">
        <f ca="1"/>
        <v>-1.6393109092405211E-5</v>
      </c>
      <c r="W47" s="444">
        <f ca="1"/>
        <v>1.0000000000000002</v>
      </c>
      <c r="X47" s="65">
        <f ca="1"/>
        <v>-1.6393109092405215E-5</v>
      </c>
      <c r="Y47" s="82" t="e">
        <f ca="1"/>
        <v>#N/A</v>
      </c>
      <c r="Z47" s="435" t="s">
        <v>6</v>
      </c>
    </row>
    <row r="48" spans="2:26">
      <c r="B48" s="204" t="e">
        <f ca="1"/>
        <v>#N/A</v>
      </c>
      <c r="C48" s="144" t="e">
        <f ca="1"/>
        <v>#N/A</v>
      </c>
      <c r="D48" s="166" t="e">
        <f ca="1"/>
        <v>#N/A</v>
      </c>
      <c r="E48" s="435" t="s">
        <v>6</v>
      </c>
      <c r="F48" s="204" t="str">
        <f ca="1"/>
        <v>FIXINGADVANCEORARREAR</v>
      </c>
      <c r="G48" s="144" t="str">
        <f ca="1"/>
        <v/>
      </c>
      <c r="H48" s="166" t="str">
        <f ca="1"/>
        <v/>
      </c>
      <c r="I48" s="142" t="s">
        <v>6</v>
      </c>
      <c r="J48" s="435" t="s">
        <v>6</v>
      </c>
      <c r="K48" s="470">
        <f ca="1"/>
        <v>46351</v>
      </c>
      <c r="L48" s="469">
        <f ca="1"/>
        <v>46351</v>
      </c>
      <c r="M48" s="469">
        <f ca="1"/>
        <v>46532</v>
      </c>
      <c r="N48" s="464">
        <f ca="1"/>
        <v>181</v>
      </c>
      <c r="O48" s="484">
        <f ca="1"/>
        <v>0.50277777777777777</v>
      </c>
      <c r="P48" s="469">
        <f ca="1"/>
        <v>46532</v>
      </c>
      <c r="Q48" s="65">
        <f ca="1"/>
        <v>1000000</v>
      </c>
      <c r="R48" s="464">
        <f ca="1"/>
        <v>0</v>
      </c>
      <c r="S48" s="167">
        <f ca="1"/>
        <v>1</v>
      </c>
      <c r="T48" s="167">
        <f ca="1"/>
        <v>0</v>
      </c>
      <c r="U48" s="442">
        <f ca="1"/>
        <v>-3.3641597794801833E-11</v>
      </c>
      <c r="V48" s="65">
        <f ca="1"/>
        <v>-1.6914247780164253E-5</v>
      </c>
      <c r="W48" s="444">
        <f ca="1"/>
        <v>1.0000000000000004</v>
      </c>
      <c r="X48" s="65">
        <f ca="1"/>
        <v>-1.691424778016426E-5</v>
      </c>
      <c r="Y48" s="82" t="e">
        <f ca="1"/>
        <v>#N/A</v>
      </c>
      <c r="Z48" s="435" t="s">
        <v>6</v>
      </c>
    </row>
    <row r="49" spans="2:26">
      <c r="B49" s="204" t="e">
        <f ca="1"/>
        <v>#N/A</v>
      </c>
      <c r="C49" s="144" t="e">
        <f ca="1"/>
        <v>#N/A</v>
      </c>
      <c r="D49" s="166" t="e">
        <f ca="1"/>
        <v>#N/A</v>
      </c>
      <c r="E49" s="435" t="s">
        <v>6</v>
      </c>
      <c r="F49" s="204" t="str">
        <f ca="1"/>
        <v>FIXEDRATE</v>
      </c>
      <c r="G49" s="144" t="str">
        <f ca="1"/>
        <v>0.01</v>
      </c>
      <c r="H49" s="166" t="str">
        <f ca="1"/>
        <v/>
      </c>
      <c r="I49" s="142" t="s">
        <v>6</v>
      </c>
      <c r="J49" s="435" t="s">
        <v>6</v>
      </c>
      <c r="K49" s="470">
        <f ca="1"/>
        <v>46532</v>
      </c>
      <c r="L49" s="469">
        <f ca="1"/>
        <v>46532</v>
      </c>
      <c r="M49" s="469">
        <f ca="1"/>
        <v>46716</v>
      </c>
      <c r="N49" s="464">
        <f ca="1"/>
        <v>184</v>
      </c>
      <c r="O49" s="484">
        <f ca="1"/>
        <v>0.51111111111111107</v>
      </c>
      <c r="P49" s="469">
        <f ca="1"/>
        <v>46716</v>
      </c>
      <c r="Q49" s="65">
        <f ca="1"/>
        <v>1000000</v>
      </c>
      <c r="R49" s="464">
        <f ca="1"/>
        <v>0</v>
      </c>
      <c r="S49" s="167">
        <f ca="1"/>
        <v>1</v>
      </c>
      <c r="T49" s="167">
        <f ca="1"/>
        <v>0</v>
      </c>
      <c r="U49" s="442">
        <f ca="1"/>
        <v>-4.1873026785063544E-11</v>
      </c>
      <c r="V49" s="65">
        <f ca="1"/>
        <v>-2.1401769245699143E-5</v>
      </c>
      <c r="W49" s="444">
        <f ca="1"/>
        <v>0.99999999999999922</v>
      </c>
      <c r="X49" s="65">
        <f ca="1"/>
        <v>-2.1401769245699126E-5</v>
      </c>
      <c r="Y49" s="82" t="e">
        <f ca="1"/>
        <v>#N/A</v>
      </c>
      <c r="Z49" s="435" t="s">
        <v>6</v>
      </c>
    </row>
    <row r="50" spans="2:26">
      <c r="B50" s="204" t="e">
        <f ca="1"/>
        <v>#N/A</v>
      </c>
      <c r="C50" s="144" t="e">
        <f ca="1"/>
        <v>#N/A</v>
      </c>
      <c r="D50" s="166" t="e">
        <f ca="1"/>
        <v>#N/A</v>
      </c>
      <c r="E50" s="435" t="s">
        <v>6</v>
      </c>
      <c r="F50" s="204" t="str">
        <f ca="1"/>
        <v>FLOATSPREAD</v>
      </c>
      <c r="G50" s="144" t="str">
        <f ca="1"/>
        <v/>
      </c>
      <c r="H50" s="166" t="str">
        <f ca="1"/>
        <v>0</v>
      </c>
      <c r="I50" s="142" t="s">
        <v>6</v>
      </c>
      <c r="J50" s="435" t="s">
        <v>6</v>
      </c>
      <c r="K50" s="470">
        <f ca="1"/>
        <v>46716</v>
      </c>
      <c r="L50" s="469">
        <f ca="1"/>
        <v>46716</v>
      </c>
      <c r="M50" s="469">
        <f ca="1"/>
        <v>46898</v>
      </c>
      <c r="N50" s="464">
        <f ca="1"/>
        <v>182</v>
      </c>
      <c r="O50" s="484">
        <f ca="1"/>
        <v>0.50555555555555554</v>
      </c>
      <c r="P50" s="469">
        <f ca="1"/>
        <v>46898</v>
      </c>
      <c r="Q50" s="65">
        <f ca="1"/>
        <v>1000000</v>
      </c>
      <c r="R50" s="464">
        <f ca="1"/>
        <v>0</v>
      </c>
      <c r="S50" s="167">
        <f ca="1"/>
        <v>1</v>
      </c>
      <c r="T50" s="167">
        <f ca="1"/>
        <v>0</v>
      </c>
      <c r="U50" s="442">
        <f ca="1"/>
        <v>-6.7473060106159658E-11</v>
      </c>
      <c r="V50" s="65">
        <f ca="1"/>
        <v>-3.4111380387002935E-5</v>
      </c>
      <c r="W50" s="444">
        <f ca="1"/>
        <v>0.99999999999999778</v>
      </c>
      <c r="X50" s="65">
        <f ca="1"/>
        <v>-3.4111380387002861E-5</v>
      </c>
      <c r="Y50" s="82" t="e">
        <f ca="1"/>
        <v>#N/A</v>
      </c>
      <c r="Z50" s="435" t="s">
        <v>6</v>
      </c>
    </row>
    <row r="51" spans="2:26">
      <c r="B51" s="204" t="e">
        <f ca="1"/>
        <v>#N/A</v>
      </c>
      <c r="C51" s="144" t="e">
        <f ca="1"/>
        <v>#N/A</v>
      </c>
      <c r="D51" s="166" t="e">
        <f ca="1"/>
        <v>#N/A</v>
      </c>
      <c r="E51" s="435" t="s">
        <v>6</v>
      </c>
      <c r="F51" s="204" t="e">
        <f ca="1"/>
        <v>#N/A</v>
      </c>
      <c r="G51" s="144" t="e">
        <f ca="1"/>
        <v>#N/A</v>
      </c>
      <c r="H51" s="166" t="e">
        <f ca="1"/>
        <v>#N/A</v>
      </c>
      <c r="I51" s="142" t="s">
        <v>6</v>
      </c>
      <c r="J51" s="435" t="s">
        <v>6</v>
      </c>
      <c r="K51" s="470" t="e">
        <f ca="1"/>
        <v>#N/A</v>
      </c>
      <c r="L51" s="469" t="e">
        <f ca="1"/>
        <v>#N/A</v>
      </c>
      <c r="M51" s="469" t="e">
        <f ca="1"/>
        <v>#N/A</v>
      </c>
      <c r="N51" s="464" t="e">
        <f ca="1"/>
        <v>#N/A</v>
      </c>
      <c r="O51" s="484" t="e">
        <f ca="1"/>
        <v>#N/A</v>
      </c>
      <c r="P51" s="469" t="e">
        <f ca="1"/>
        <v>#N/A</v>
      </c>
      <c r="Q51" s="65" t="e">
        <f ca="1"/>
        <v>#N/A</v>
      </c>
      <c r="R51" s="464" t="e">
        <f ca="1"/>
        <v>#N/A</v>
      </c>
      <c r="S51" s="167" t="e">
        <f ca="1"/>
        <v>#N/A</v>
      </c>
      <c r="T51" s="167" t="e">
        <f ca="1"/>
        <v>#N/A</v>
      </c>
      <c r="U51" s="442" t="e">
        <f ca="1"/>
        <v>#N/A</v>
      </c>
      <c r="V51" s="65" t="e">
        <f ca="1"/>
        <v>#N/A</v>
      </c>
      <c r="W51" s="444" t="e">
        <f ca="1"/>
        <v>#N/A</v>
      </c>
      <c r="X51" s="65" t="e">
        <f ca="1"/>
        <v>#N/A</v>
      </c>
      <c r="Y51" s="82" t="e">
        <f ca="1"/>
        <v>#N/A</v>
      </c>
      <c r="Z51" s="435" t="s">
        <v>6</v>
      </c>
    </row>
    <row r="52" spans="2:26">
      <c r="B52" s="476" t="e">
        <f ca="1"/>
        <v>#N/A</v>
      </c>
      <c r="C52" s="169" t="e">
        <f ca="1"/>
        <v>#N/A</v>
      </c>
      <c r="D52" s="477" t="e">
        <f ca="1"/>
        <v>#N/A</v>
      </c>
      <c r="E52" s="435" t="s">
        <v>6</v>
      </c>
      <c r="F52" s="476" t="e">
        <f ca="1"/>
        <v>#N/A</v>
      </c>
      <c r="G52" s="169" t="e">
        <f ca="1"/>
        <v>#N/A</v>
      </c>
      <c r="H52" s="477" t="e">
        <f ca="1"/>
        <v>#N/A</v>
      </c>
      <c r="I52" s="142" t="s">
        <v>6</v>
      </c>
      <c r="J52" s="435" t="s">
        <v>6</v>
      </c>
      <c r="K52" s="479" t="e">
        <f ca="1"/>
        <v>#N/A</v>
      </c>
      <c r="L52" s="480" t="e">
        <f ca="1"/>
        <v>#N/A</v>
      </c>
      <c r="M52" s="480" t="e">
        <f ca="1"/>
        <v>#N/A</v>
      </c>
      <c r="N52" s="465" t="e">
        <f ca="1"/>
        <v>#N/A</v>
      </c>
      <c r="O52" s="68" t="e">
        <f ca="1"/>
        <v>#N/A</v>
      </c>
      <c r="P52" s="480" t="e">
        <f ca="1"/>
        <v>#N/A</v>
      </c>
      <c r="Q52" s="67" t="e">
        <f ca="1"/>
        <v>#N/A</v>
      </c>
      <c r="R52" s="465" t="e">
        <f ca="1"/>
        <v>#N/A</v>
      </c>
      <c r="S52" s="321" t="e">
        <f ca="1"/>
        <v>#N/A</v>
      </c>
      <c r="T52" s="321" t="e">
        <f ca="1"/>
        <v>#N/A</v>
      </c>
      <c r="U52" s="443" t="e">
        <f ca="1"/>
        <v>#N/A</v>
      </c>
      <c r="V52" s="67" t="e">
        <f ca="1"/>
        <v>#N/A</v>
      </c>
      <c r="W52" s="445" t="e">
        <f ca="1"/>
        <v>#N/A</v>
      </c>
      <c r="X52" s="67" t="e">
        <f ca="1"/>
        <v>#N/A</v>
      </c>
      <c r="Y52" s="84" t="e">
        <f ca="1"/>
        <v>#N/A</v>
      </c>
      <c r="Z52" s="435" t="s">
        <v>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A2:U89"/>
  <sheetViews>
    <sheetView showGridLines="0" workbookViewId="0"/>
  </sheetViews>
  <sheetFormatPr defaultRowHeight="15" outlineLevelRow="1"/>
  <cols>
    <col min="1" max="2" width="9.140625" style="324"/>
    <col min="3" max="3" width="25.28515625" style="324" bestFit="1" customWidth="1"/>
    <col min="4" max="4" width="39.85546875" style="324" bestFit="1" customWidth="1"/>
    <col min="5" max="6" width="9.140625" style="324"/>
    <col min="7" max="7" width="11" style="324" customWidth="1"/>
    <col min="8" max="8" width="9.85546875" style="324" bestFit="1" customWidth="1"/>
    <col min="9" max="9" width="9.7109375" style="324" bestFit="1" customWidth="1"/>
    <col min="10" max="11" width="9.85546875" style="324" bestFit="1" customWidth="1"/>
    <col min="12" max="15" width="9.140625" style="324"/>
    <col min="16" max="16" width="10" style="324" customWidth="1"/>
    <col min="17" max="18" width="9.140625" style="324"/>
    <col min="19" max="19" width="10.85546875" style="324" customWidth="1"/>
    <col min="20" max="16384" width="9.140625" style="324"/>
  </cols>
  <sheetData>
    <row r="2" spans="2:21" outlineLevel="1">
      <c r="B2" s="325" t="s">
        <v>402</v>
      </c>
    </row>
    <row r="3" spans="2:21" outlineLevel="1">
      <c r="B3" s="327"/>
      <c r="C3" s="328"/>
      <c r="D3" s="329"/>
      <c r="E3" s="330"/>
      <c r="F3" s="330"/>
      <c r="G3" s="330"/>
      <c r="H3" s="330"/>
      <c r="I3" s="330"/>
      <c r="J3" s="330"/>
      <c r="K3" s="330"/>
      <c r="L3" s="330"/>
      <c r="M3" s="330"/>
      <c r="N3" s="330"/>
      <c r="O3" s="330"/>
      <c r="P3" s="330"/>
      <c r="Q3" s="330"/>
      <c r="R3" s="330"/>
      <c r="S3" s="330"/>
      <c r="T3" s="331"/>
    </row>
    <row r="4" spans="2:21" outlineLevel="1">
      <c r="B4" s="332"/>
      <c r="C4" s="337" t="s">
        <v>354</v>
      </c>
      <c r="D4" s="336"/>
      <c r="E4" s="333"/>
      <c r="F4" s="337" t="s">
        <v>3</v>
      </c>
      <c r="G4" s="333"/>
      <c r="H4" s="333"/>
      <c r="I4" s="333"/>
      <c r="J4" s="333"/>
      <c r="K4" s="333"/>
      <c r="L4" s="337" t="s">
        <v>355</v>
      </c>
      <c r="M4" s="337"/>
      <c r="N4" s="333"/>
      <c r="O4" s="337" t="s">
        <v>356</v>
      </c>
      <c r="P4" s="337"/>
      <c r="Q4" s="333"/>
      <c r="R4" s="337" t="s">
        <v>357</v>
      </c>
      <c r="S4" s="333"/>
      <c r="T4" s="334"/>
    </row>
    <row r="5" spans="2:21" outlineLevel="1">
      <c r="B5" s="332" t="s">
        <v>6</v>
      </c>
      <c r="C5" s="336"/>
      <c r="D5" s="336"/>
      <c r="E5" s="333" t="s">
        <v>6</v>
      </c>
      <c r="F5" s="343" t="s">
        <v>8</v>
      </c>
      <c r="G5" s="343" t="s">
        <v>9</v>
      </c>
      <c r="H5" s="343" t="s">
        <v>10</v>
      </c>
      <c r="I5" s="343" t="s">
        <v>11</v>
      </c>
      <c r="J5" s="343" t="s">
        <v>12</v>
      </c>
      <c r="K5" s="333"/>
      <c r="L5" s="343" t="s">
        <v>358</v>
      </c>
      <c r="M5" s="343" t="s">
        <v>9</v>
      </c>
      <c r="N5" s="333"/>
      <c r="O5" s="343" t="s">
        <v>8</v>
      </c>
      <c r="P5" s="343" t="s">
        <v>9</v>
      </c>
      <c r="Q5" s="333"/>
      <c r="R5" s="343" t="s">
        <v>8</v>
      </c>
      <c r="S5" s="343" t="s">
        <v>9</v>
      </c>
      <c r="T5" s="334"/>
    </row>
    <row r="6" spans="2:21" outlineLevel="1">
      <c r="B6" s="332"/>
      <c r="C6" s="370" t="s">
        <v>5</v>
      </c>
      <c r="D6" s="377" t="s">
        <v>406</v>
      </c>
      <c r="E6" s="333" t="s">
        <v>6</v>
      </c>
      <c r="F6" s="392" t="s">
        <v>31</v>
      </c>
      <c r="G6" s="131">
        <v>1.7000000000000001E-2</v>
      </c>
      <c r="H6" s="397"/>
      <c r="I6" s="395"/>
      <c r="J6" s="396" t="b">
        <v>1</v>
      </c>
      <c r="K6" s="326"/>
      <c r="L6" s="190"/>
      <c r="M6" s="361"/>
      <c r="N6" s="326"/>
      <c r="O6" s="399" t="s">
        <v>34</v>
      </c>
      <c r="P6" s="402">
        <v>3.4624999999999999E-3</v>
      </c>
      <c r="Q6" s="198"/>
      <c r="R6" s="399" t="s">
        <v>34</v>
      </c>
      <c r="S6" s="402">
        <v>2.93E-2</v>
      </c>
      <c r="T6" s="334"/>
      <c r="U6" s="540"/>
    </row>
    <row r="7" spans="2:21" outlineLevel="1">
      <c r="B7" s="332"/>
      <c r="C7" s="371" t="s">
        <v>359</v>
      </c>
      <c r="D7" s="378" t="s">
        <v>3</v>
      </c>
      <c r="E7" s="333" t="s">
        <v>6</v>
      </c>
      <c r="F7" s="393" t="s">
        <v>281</v>
      </c>
      <c r="G7" s="394">
        <v>1.7076999999999998E-2</v>
      </c>
      <c r="H7" s="395"/>
      <c r="I7" s="395"/>
      <c r="J7" s="396" t="b">
        <v>1</v>
      </c>
      <c r="K7" s="326"/>
      <c r="L7" s="190"/>
      <c r="M7" s="361"/>
      <c r="N7" s="326"/>
      <c r="O7" s="400" t="s">
        <v>35</v>
      </c>
      <c r="P7" s="403">
        <v>3.4250000000000001E-3</v>
      </c>
      <c r="Q7" s="198"/>
      <c r="R7" s="400" t="s">
        <v>35</v>
      </c>
      <c r="S7" s="403">
        <v>2.9729000000000002E-2</v>
      </c>
      <c r="T7" s="334"/>
      <c r="U7" s="540"/>
    </row>
    <row r="8" spans="2:21" outlineLevel="1">
      <c r="B8" s="332"/>
      <c r="C8" s="371" t="s">
        <v>361</v>
      </c>
      <c r="D8" s="378" t="s">
        <v>362</v>
      </c>
      <c r="E8" s="333" t="s">
        <v>6</v>
      </c>
      <c r="F8" s="393" t="s">
        <v>282</v>
      </c>
      <c r="G8" s="394">
        <v>1.6979999999999999E-2</v>
      </c>
      <c r="H8" s="395"/>
      <c r="I8" s="395"/>
      <c r="J8" s="396" t="b">
        <v>1</v>
      </c>
      <c r="K8" s="326"/>
      <c r="L8" s="190"/>
      <c r="M8" s="361"/>
      <c r="N8" s="326"/>
      <c r="O8" s="400" t="s">
        <v>36</v>
      </c>
      <c r="P8" s="403">
        <v>3.4426000000000001E-3</v>
      </c>
      <c r="Q8" s="198"/>
      <c r="R8" s="400" t="s">
        <v>36</v>
      </c>
      <c r="S8" s="403">
        <v>3.005E-2</v>
      </c>
      <c r="T8" s="334"/>
      <c r="U8" s="540"/>
    </row>
    <row r="9" spans="2:21" outlineLevel="1">
      <c r="B9" s="332"/>
      <c r="C9" s="372" t="s">
        <v>4</v>
      </c>
      <c r="D9" s="210">
        <f ca="1">Settings.COB</f>
        <v>43243</v>
      </c>
      <c r="E9" s="333" t="s">
        <v>6</v>
      </c>
      <c r="F9" s="393" t="s">
        <v>283</v>
      </c>
      <c r="G9" s="394">
        <v>1.7049999999999999E-2</v>
      </c>
      <c r="H9" s="395"/>
      <c r="I9" s="395"/>
      <c r="J9" s="396" t="b">
        <v>1</v>
      </c>
      <c r="K9" s="326"/>
      <c r="L9" s="190"/>
      <c r="M9" s="361"/>
      <c r="N9" s="326"/>
      <c r="O9" s="400" t="s">
        <v>38</v>
      </c>
      <c r="P9" s="403">
        <v>3.4749999999999998E-3</v>
      </c>
      <c r="Q9" s="198"/>
      <c r="R9" s="400" t="s">
        <v>38</v>
      </c>
      <c r="S9" s="403">
        <v>3.0506999999999999E-2</v>
      </c>
      <c r="T9" s="334"/>
      <c r="U9" s="540"/>
    </row>
    <row r="10" spans="2:21" outlineLevel="1">
      <c r="B10" s="332"/>
      <c r="C10" s="336"/>
      <c r="D10" s="336"/>
      <c r="E10" s="333" t="s">
        <v>6</v>
      </c>
      <c r="F10" s="393" t="s">
        <v>24</v>
      </c>
      <c r="G10" s="394">
        <v>1.789E-2</v>
      </c>
      <c r="H10" s="395"/>
      <c r="I10" s="395"/>
      <c r="J10" s="396" t="b">
        <v>1</v>
      </c>
      <c r="K10" s="326"/>
      <c r="L10" s="190"/>
      <c r="M10" s="361"/>
      <c r="N10" s="326"/>
      <c r="O10" s="400" t="s">
        <v>41</v>
      </c>
      <c r="P10" s="403">
        <v>3.6232E-3</v>
      </c>
      <c r="Q10" s="198"/>
      <c r="R10" s="400" t="s">
        <v>41</v>
      </c>
      <c r="S10" s="403">
        <v>3.1050000000000001E-2</v>
      </c>
      <c r="T10" s="334"/>
      <c r="U10" s="540"/>
    </row>
    <row r="11" spans="2:21" outlineLevel="1">
      <c r="B11" s="332"/>
      <c r="C11" s="333"/>
      <c r="D11" s="333"/>
      <c r="E11" s="333" t="s">
        <v>6</v>
      </c>
      <c r="F11" s="393" t="s">
        <v>284</v>
      </c>
      <c r="G11" s="394">
        <v>1.864E-2</v>
      </c>
      <c r="H11" s="395"/>
      <c r="I11" s="395"/>
      <c r="J11" s="396" t="b">
        <v>1</v>
      </c>
      <c r="K11" s="326"/>
      <c r="L11" s="190"/>
      <c r="M11" s="361"/>
      <c r="N11" s="326"/>
      <c r="O11" s="400" t="s">
        <v>43</v>
      </c>
      <c r="P11" s="403">
        <v>3.7880000000000001E-3</v>
      </c>
      <c r="Q11" s="198"/>
      <c r="R11" s="400" t="s">
        <v>43</v>
      </c>
      <c r="S11" s="403">
        <v>3.1315000000000003E-2</v>
      </c>
      <c r="T11" s="334"/>
      <c r="U11" s="540"/>
    </row>
    <row r="12" spans="2:21" outlineLevel="1">
      <c r="B12" s="332"/>
      <c r="C12" s="366" t="s">
        <v>366</v>
      </c>
      <c r="D12" s="336"/>
      <c r="E12" s="333" t="s">
        <v>6</v>
      </c>
      <c r="F12" s="393" t="s">
        <v>285</v>
      </c>
      <c r="G12" s="394">
        <v>1.8985999999999999E-2</v>
      </c>
      <c r="H12" s="395"/>
      <c r="I12" s="395"/>
      <c r="J12" s="396" t="b">
        <v>1</v>
      </c>
      <c r="K12" s="326"/>
      <c r="L12" s="190"/>
      <c r="M12" s="361"/>
      <c r="N12" s="326"/>
      <c r="O12" s="400" t="s">
        <v>44</v>
      </c>
      <c r="P12" s="403">
        <v>3.8999999999999998E-3</v>
      </c>
      <c r="Q12" s="198"/>
      <c r="R12" s="400" t="s">
        <v>44</v>
      </c>
      <c r="S12" s="403">
        <v>3.1510999999999997E-2</v>
      </c>
      <c r="T12" s="334"/>
      <c r="U12" s="540"/>
    </row>
    <row r="13" spans="2:21" outlineLevel="1">
      <c r="B13" s="332"/>
      <c r="C13" s="367" t="s">
        <v>367</v>
      </c>
      <c r="D13" s="375" t="s">
        <v>407</v>
      </c>
      <c r="E13" s="333" t="s">
        <v>6</v>
      </c>
      <c r="F13" s="393" t="s">
        <v>286</v>
      </c>
      <c r="G13" s="394">
        <v>1.9154999999999998E-2</v>
      </c>
      <c r="H13" s="395"/>
      <c r="I13" s="395"/>
      <c r="J13" s="396" t="b">
        <v>1</v>
      </c>
      <c r="K13" s="326"/>
      <c r="L13" s="190"/>
      <c r="M13" s="361"/>
      <c r="N13" s="326"/>
      <c r="O13" s="400" t="s">
        <v>46</v>
      </c>
      <c r="P13" s="403">
        <v>4.1124999999999998E-3</v>
      </c>
      <c r="Q13" s="198"/>
      <c r="R13" s="400" t="s">
        <v>46</v>
      </c>
      <c r="S13" s="403">
        <v>3.1601999999999998E-2</v>
      </c>
      <c r="T13" s="334"/>
      <c r="U13" s="540"/>
    </row>
    <row r="14" spans="2:21" outlineLevel="1">
      <c r="B14" s="332"/>
      <c r="C14" s="369" t="s">
        <v>369</v>
      </c>
      <c r="D14" s="194" t="str">
        <f ca="1">_xll.meLWOCurveMarketDataCreate(D13,C4,C6:D9,F4,F6:J28,L4,L6:M28,O4,O6:P28,R4,R6:S28)</f>
        <v>USD_OIS_CURVE_MARKETDATA@6:4</v>
      </c>
      <c r="E14" s="333" t="s">
        <v>6</v>
      </c>
      <c r="F14" s="393" t="s">
        <v>287</v>
      </c>
      <c r="G14" s="394">
        <v>1.9601E-2</v>
      </c>
      <c r="H14" s="395"/>
      <c r="I14" s="395"/>
      <c r="J14" s="396" t="b">
        <v>1</v>
      </c>
      <c r="K14" s="326"/>
      <c r="L14" s="190"/>
      <c r="M14" s="361"/>
      <c r="N14" s="326"/>
      <c r="O14" s="400" t="s">
        <v>48</v>
      </c>
      <c r="P14" s="403">
        <v>4.1985E-3</v>
      </c>
      <c r="Q14" s="198"/>
      <c r="R14" s="400" t="s">
        <v>48</v>
      </c>
      <c r="S14" s="403">
        <v>3.1452000000000001E-2</v>
      </c>
      <c r="T14" s="334"/>
      <c r="U14" s="540"/>
    </row>
    <row r="15" spans="2:21" outlineLevel="1">
      <c r="B15" s="332"/>
      <c r="C15" s="335"/>
      <c r="D15" s="336"/>
      <c r="E15" s="333" t="s">
        <v>6</v>
      </c>
      <c r="F15" s="393" t="s">
        <v>23</v>
      </c>
      <c r="G15" s="394">
        <v>1.9990000000000001E-2</v>
      </c>
      <c r="H15" s="395"/>
      <c r="I15" s="395"/>
      <c r="J15" s="396" t="b">
        <v>1</v>
      </c>
      <c r="K15" s="326"/>
      <c r="L15" s="190"/>
      <c r="M15" s="361"/>
      <c r="N15" s="326"/>
      <c r="O15" s="400" t="s">
        <v>50</v>
      </c>
      <c r="P15" s="403">
        <v>4.3E-3</v>
      </c>
      <c r="Q15" s="198"/>
      <c r="R15" s="400" t="s">
        <v>50</v>
      </c>
      <c r="S15" s="403">
        <v>3.1237000000000001E-2</v>
      </c>
      <c r="T15" s="334"/>
      <c r="U15" s="540"/>
    </row>
    <row r="16" spans="2:21" outlineLevel="1">
      <c r="B16" s="332"/>
      <c r="C16" s="335"/>
      <c r="D16" s="336"/>
      <c r="E16" s="333" t="s">
        <v>6</v>
      </c>
      <c r="F16" s="393" t="s">
        <v>288</v>
      </c>
      <c r="G16" s="394">
        <v>2.0975000000000001E-2</v>
      </c>
      <c r="H16" s="395"/>
      <c r="I16" s="395"/>
      <c r="J16" s="396" t="b">
        <v>1</v>
      </c>
      <c r="K16" s="326"/>
      <c r="L16" s="190"/>
      <c r="M16" s="361"/>
      <c r="N16" s="326"/>
      <c r="O16" s="400"/>
      <c r="P16" s="403"/>
      <c r="Q16" s="198"/>
      <c r="R16" s="400"/>
      <c r="S16" s="403"/>
      <c r="T16" s="334"/>
    </row>
    <row r="17" spans="1:20" outlineLevel="1">
      <c r="B17" s="332"/>
      <c r="C17" s="366" t="s">
        <v>370</v>
      </c>
      <c r="D17" s="336"/>
      <c r="E17" s="333" t="s">
        <v>6</v>
      </c>
      <c r="F17" s="393" t="s">
        <v>30</v>
      </c>
      <c r="G17" s="394">
        <v>2.1871000000000002E-2</v>
      </c>
      <c r="H17" s="395"/>
      <c r="I17" s="395"/>
      <c r="J17" s="396" t="b">
        <v>1</v>
      </c>
      <c r="K17" s="326"/>
      <c r="L17" s="190"/>
      <c r="M17" s="361"/>
      <c r="N17" s="326"/>
      <c r="O17" s="400"/>
      <c r="P17" s="403"/>
      <c r="Q17" s="198"/>
      <c r="R17" s="400"/>
      <c r="S17" s="403"/>
      <c r="T17" s="334"/>
    </row>
    <row r="18" spans="1:20" outlineLevel="1">
      <c r="B18" s="332"/>
      <c r="C18" s="365" t="s">
        <v>367</v>
      </c>
      <c r="D18" s="376" t="s">
        <v>408</v>
      </c>
      <c r="E18" s="333" t="s">
        <v>6</v>
      </c>
      <c r="F18" s="393" t="s">
        <v>33</v>
      </c>
      <c r="G18" s="394">
        <v>2.4333E-2</v>
      </c>
      <c r="H18" s="395"/>
      <c r="I18" s="395"/>
      <c r="J18" s="396" t="b">
        <v>1</v>
      </c>
      <c r="K18" s="326"/>
      <c r="L18" s="190"/>
      <c r="M18" s="361"/>
      <c r="N18" s="326"/>
      <c r="O18" s="400"/>
      <c r="P18" s="405"/>
      <c r="Q18" s="398"/>
      <c r="R18" s="400"/>
      <c r="S18" s="403"/>
      <c r="T18" s="334"/>
    </row>
    <row r="19" spans="1:20" outlineLevel="1">
      <c r="B19" s="332"/>
      <c r="C19" s="344" t="s">
        <v>372</v>
      </c>
      <c r="D19" s="351" t="s">
        <v>409</v>
      </c>
      <c r="E19" s="333" t="s">
        <v>6</v>
      </c>
      <c r="F19" s="393"/>
      <c r="G19" s="394"/>
      <c r="H19" s="395"/>
      <c r="I19" s="395"/>
      <c r="J19" s="396"/>
      <c r="K19" s="326"/>
      <c r="L19" s="190"/>
      <c r="M19" s="361"/>
      <c r="N19" s="326"/>
      <c r="O19" s="400"/>
      <c r="P19" s="405"/>
      <c r="Q19" s="398"/>
      <c r="R19" s="400"/>
      <c r="S19" s="403"/>
      <c r="T19" s="334"/>
    </row>
    <row r="20" spans="1:20" outlineLevel="1">
      <c r="B20" s="332"/>
      <c r="C20" s="344" t="s">
        <v>374</v>
      </c>
      <c r="D20" s="351" t="s">
        <v>410</v>
      </c>
      <c r="E20" s="333" t="s">
        <v>6</v>
      </c>
      <c r="F20" s="393"/>
      <c r="G20" s="394"/>
      <c r="H20" s="395"/>
      <c r="I20" s="395"/>
      <c r="J20" s="396"/>
      <c r="K20" s="326"/>
      <c r="L20" s="190"/>
      <c r="M20" s="361"/>
      <c r="N20" s="326"/>
      <c r="O20" s="400"/>
      <c r="P20" s="405"/>
      <c r="Q20" s="398"/>
      <c r="R20" s="400"/>
      <c r="S20" s="403"/>
      <c r="T20" s="334"/>
    </row>
    <row r="21" spans="1:20" outlineLevel="1">
      <c r="B21" s="332"/>
      <c r="C21" s="345" t="s">
        <v>375</v>
      </c>
      <c r="D21" s="352"/>
      <c r="E21" s="333" t="s">
        <v>6</v>
      </c>
      <c r="F21" s="393"/>
      <c r="G21" s="394"/>
      <c r="H21" s="395"/>
      <c r="I21" s="395"/>
      <c r="J21" s="396"/>
      <c r="K21" s="326"/>
      <c r="L21" s="190"/>
      <c r="M21" s="361"/>
      <c r="N21" s="326"/>
      <c r="O21" s="400"/>
      <c r="P21" s="405"/>
      <c r="Q21" s="398"/>
      <c r="R21" s="400"/>
      <c r="S21" s="403"/>
      <c r="T21" s="334"/>
    </row>
    <row r="22" spans="1:20" outlineLevel="1">
      <c r="B22" s="332"/>
      <c r="C22" s="333"/>
      <c r="D22" s="333"/>
      <c r="E22" s="333" t="s">
        <v>6</v>
      </c>
      <c r="F22" s="347"/>
      <c r="G22" s="353"/>
      <c r="H22" s="357"/>
      <c r="I22" s="357"/>
      <c r="J22" s="358"/>
      <c r="K22" s="326"/>
      <c r="L22" s="190"/>
      <c r="M22" s="361"/>
      <c r="N22" s="326"/>
      <c r="O22" s="400"/>
      <c r="P22" s="405"/>
      <c r="Q22" s="398"/>
      <c r="R22" s="400"/>
      <c r="S22" s="403"/>
      <c r="T22" s="334"/>
    </row>
    <row r="23" spans="1:20" outlineLevel="1">
      <c r="B23" s="332"/>
      <c r="C23" s="333"/>
      <c r="D23" s="333"/>
      <c r="E23" s="333" t="s">
        <v>6</v>
      </c>
      <c r="F23" s="347"/>
      <c r="G23" s="353"/>
      <c r="H23" s="357"/>
      <c r="I23" s="357"/>
      <c r="J23" s="358"/>
      <c r="K23" s="326"/>
      <c r="L23" s="190"/>
      <c r="M23" s="361"/>
      <c r="N23" s="326"/>
      <c r="O23" s="400"/>
      <c r="P23" s="403"/>
      <c r="Q23" s="398"/>
      <c r="R23" s="400"/>
      <c r="S23" s="403"/>
      <c r="T23" s="334"/>
    </row>
    <row r="24" spans="1:20" outlineLevel="1">
      <c r="B24" s="332"/>
      <c r="C24" s="366" t="s">
        <v>376</v>
      </c>
      <c r="D24" s="333"/>
      <c r="E24" s="333" t="s">
        <v>6</v>
      </c>
      <c r="F24" s="347"/>
      <c r="G24" s="353"/>
      <c r="H24" s="357"/>
      <c r="I24" s="357"/>
      <c r="J24" s="358"/>
      <c r="K24" s="326"/>
      <c r="L24" s="190"/>
      <c r="M24" s="361"/>
      <c r="N24" s="326"/>
      <c r="O24" s="400"/>
      <c r="P24" s="403"/>
      <c r="Q24" s="398"/>
      <c r="R24" s="400"/>
      <c r="S24" s="403"/>
      <c r="T24" s="334"/>
    </row>
    <row r="25" spans="1:20" outlineLevel="1">
      <c r="B25" s="332"/>
      <c r="C25" s="374" t="s">
        <v>367</v>
      </c>
      <c r="D25" s="191" t="str">
        <f t="array" aca="1" ref="D25:D28" ca="1">_xll.meLWOCurveCalibrate(D18,D19,D14,D20)</f>
        <v>USD_OIS_CURVE@29:4</v>
      </c>
      <c r="E25" s="333" t="s">
        <v>6</v>
      </c>
      <c r="F25" s="347"/>
      <c r="G25" s="353"/>
      <c r="H25" s="357"/>
      <c r="I25" s="357"/>
      <c r="J25" s="358"/>
      <c r="K25" s="326"/>
      <c r="L25" s="190"/>
      <c r="M25" s="361"/>
      <c r="N25" s="326"/>
      <c r="O25" s="400"/>
      <c r="P25" s="403"/>
      <c r="Q25" s="398"/>
      <c r="R25" s="400"/>
      <c r="S25" s="403"/>
      <c r="T25" s="334"/>
    </row>
    <row r="26" spans="1:20" outlineLevel="1">
      <c r="B26" s="332"/>
      <c r="C26" s="350" t="s">
        <v>314</v>
      </c>
      <c r="D26" s="188" t="str">
        <f ca="1"/>
        <v>USDYC</v>
      </c>
      <c r="E26" s="333" t="s">
        <v>6</v>
      </c>
      <c r="F26" s="347"/>
      <c r="G26" s="353"/>
      <c r="H26" s="357"/>
      <c r="I26" s="357"/>
      <c r="J26" s="358"/>
      <c r="K26" s="326"/>
      <c r="L26" s="190"/>
      <c r="M26" s="361"/>
      <c r="N26" s="326"/>
      <c r="O26" s="400"/>
      <c r="P26" s="403"/>
      <c r="Q26" s="398"/>
      <c r="R26" s="400"/>
      <c r="S26" s="403"/>
      <c r="T26" s="334"/>
    </row>
    <row r="27" spans="1:20" outlineLevel="1">
      <c r="B27" s="332"/>
      <c r="C27" s="350" t="s">
        <v>377</v>
      </c>
      <c r="D27" s="188" t="str">
        <f ca="1"/>
        <v>OIS:USDOIS:USDDF:USDDF_USDCSA:USDDF_NOCSA</v>
      </c>
      <c r="E27" s="333" t="s">
        <v>6</v>
      </c>
      <c r="F27" s="347"/>
      <c r="G27" s="353"/>
      <c r="H27" s="357"/>
      <c r="I27" s="357"/>
      <c r="J27" s="358"/>
      <c r="K27" s="326"/>
      <c r="L27" s="190"/>
      <c r="M27" s="361"/>
      <c r="N27" s="326"/>
      <c r="O27" s="400"/>
      <c r="P27" s="403"/>
      <c r="Q27" s="398"/>
      <c r="R27" s="400"/>
      <c r="S27" s="403"/>
      <c r="T27" s="334"/>
    </row>
    <row r="28" spans="1:20" outlineLevel="1">
      <c r="B28" s="332"/>
      <c r="C28" s="373" t="s">
        <v>378</v>
      </c>
      <c r="D28" s="214" t="str">
        <f ca="1"/>
        <v>0.01600 sec</v>
      </c>
      <c r="E28" s="333" t="s">
        <v>6</v>
      </c>
      <c r="F28" s="348"/>
      <c r="G28" s="355"/>
      <c r="H28" s="359"/>
      <c r="I28" s="359"/>
      <c r="J28" s="360"/>
      <c r="K28" s="326"/>
      <c r="L28" s="200"/>
      <c r="M28" s="362"/>
      <c r="N28" s="326"/>
      <c r="O28" s="401"/>
      <c r="P28" s="404"/>
      <c r="Q28" s="398"/>
      <c r="R28" s="401"/>
      <c r="S28" s="404"/>
      <c r="T28" s="334"/>
    </row>
    <row r="29" spans="1:20" outlineLevel="1">
      <c r="B29" s="332"/>
      <c r="C29" s="379" t="s">
        <v>379</v>
      </c>
      <c r="D29" s="356" t="b">
        <f ca="1">LEFT(D25,3)=LEFT(D18,3)</f>
        <v>1</v>
      </c>
      <c r="E29" s="333" t="s">
        <v>6</v>
      </c>
      <c r="F29" s="333"/>
      <c r="G29" s="333"/>
      <c r="H29" s="333"/>
      <c r="I29" s="333"/>
      <c r="J29" s="333"/>
      <c r="K29" s="333"/>
      <c r="L29" s="333"/>
      <c r="M29" s="333"/>
      <c r="N29" s="333"/>
      <c r="O29" s="333"/>
      <c r="P29" s="333"/>
      <c r="Q29" s="333"/>
      <c r="R29" s="333"/>
      <c r="S29" s="333"/>
      <c r="T29" s="334"/>
    </row>
    <row r="30" spans="1:20" outlineLevel="1">
      <c r="B30" s="338"/>
      <c r="C30" s="182"/>
      <c r="D30" s="342"/>
      <c r="E30" s="339"/>
      <c r="F30" s="339"/>
      <c r="G30" s="339"/>
      <c r="H30" s="339"/>
      <c r="I30" s="339"/>
      <c r="J30" s="339"/>
      <c r="K30" s="339"/>
      <c r="L30" s="339"/>
      <c r="M30" s="339"/>
      <c r="N30" s="339"/>
      <c r="O30" s="339"/>
      <c r="P30" s="339"/>
      <c r="Q30" s="339"/>
      <c r="R30" s="339"/>
      <c r="S30" s="339"/>
      <c r="T30" s="340"/>
    </row>
    <row r="31" spans="1:20">
      <c r="A31" s="341" t="s">
        <v>403</v>
      </c>
    </row>
    <row r="33" spans="2:20" hidden="1" outlineLevel="1">
      <c r="B33" s="325" t="s">
        <v>422</v>
      </c>
    </row>
    <row r="34" spans="2:20" hidden="1" outlineLevel="1">
      <c r="B34" s="327"/>
      <c r="C34" s="330"/>
      <c r="D34" s="330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1"/>
    </row>
    <row r="35" spans="2:20" hidden="1" outlineLevel="1">
      <c r="B35" s="332"/>
      <c r="C35" s="337" t="s">
        <v>354</v>
      </c>
      <c r="D35" s="333"/>
      <c r="E35" s="333"/>
      <c r="F35" s="337" t="s">
        <v>380</v>
      </c>
      <c r="G35" s="333"/>
      <c r="H35" s="333"/>
      <c r="I35" s="337" t="s">
        <v>382</v>
      </c>
      <c r="J35" s="388"/>
      <c r="K35" s="333"/>
      <c r="L35" s="333"/>
      <c r="M35" s="333"/>
      <c r="N35" s="333"/>
      <c r="O35" s="337" t="s">
        <v>357</v>
      </c>
      <c r="P35" s="333"/>
      <c r="Q35" s="333"/>
      <c r="R35" s="333"/>
      <c r="S35" s="333"/>
      <c r="T35" s="334"/>
    </row>
    <row r="36" spans="2:20" hidden="1" outlineLevel="1">
      <c r="B36" s="332"/>
      <c r="C36" s="384" t="s">
        <v>5</v>
      </c>
      <c r="D36" s="387" t="s">
        <v>406</v>
      </c>
      <c r="E36" s="333" t="s">
        <v>6</v>
      </c>
      <c r="F36" s="336" t="s">
        <v>8</v>
      </c>
      <c r="G36" s="336" t="s">
        <v>9</v>
      </c>
      <c r="H36" s="335"/>
      <c r="I36" s="343" t="s">
        <v>8</v>
      </c>
      <c r="J36" s="343" t="s">
        <v>10</v>
      </c>
      <c r="K36" s="343" t="s">
        <v>11</v>
      </c>
      <c r="L36" s="343" t="s">
        <v>9</v>
      </c>
      <c r="M36" s="343" t="s">
        <v>26</v>
      </c>
      <c r="N36" s="326"/>
      <c r="O36" s="346" t="s">
        <v>8</v>
      </c>
      <c r="P36" s="346" t="s">
        <v>9</v>
      </c>
      <c r="Q36" s="346" t="s">
        <v>12</v>
      </c>
      <c r="R36" s="333"/>
      <c r="S36" s="333"/>
      <c r="T36" s="334"/>
    </row>
    <row r="37" spans="2:20" hidden="1" outlineLevel="1">
      <c r="B37" s="332"/>
      <c r="C37" s="386" t="s">
        <v>359</v>
      </c>
      <c r="D37" s="383" t="s">
        <v>383</v>
      </c>
      <c r="E37" s="333" t="s">
        <v>6</v>
      </c>
      <c r="F37" s="407" t="s">
        <v>24</v>
      </c>
      <c r="G37" s="218">
        <v>1.9612500000000001E-2</v>
      </c>
      <c r="H37" s="333"/>
      <c r="I37" s="211" t="s">
        <v>411</v>
      </c>
      <c r="J37" s="192">
        <v>43271</v>
      </c>
      <c r="K37" s="192">
        <v>43362</v>
      </c>
      <c r="L37" s="206">
        <v>97.674999999999997</v>
      </c>
      <c r="M37" s="414">
        <v>1.4500000000000001E-2</v>
      </c>
      <c r="N37" s="406"/>
      <c r="O37" s="211" t="s">
        <v>34</v>
      </c>
      <c r="P37" s="187">
        <v>2.9186E-2</v>
      </c>
      <c r="Q37" s="412" t="b">
        <v>1</v>
      </c>
      <c r="R37" s="333"/>
      <c r="S37" s="333"/>
      <c r="T37" s="334"/>
    </row>
    <row r="38" spans="2:20" hidden="1" outlineLevel="1">
      <c r="B38" s="332"/>
      <c r="C38" s="386" t="s">
        <v>361</v>
      </c>
      <c r="D38" s="383" t="s">
        <v>20</v>
      </c>
      <c r="E38" s="333" t="s">
        <v>6</v>
      </c>
      <c r="F38" s="408" t="s">
        <v>285</v>
      </c>
      <c r="G38" s="413">
        <v>2.3300000000000001E-2</v>
      </c>
      <c r="H38" s="333"/>
      <c r="I38" s="136" t="s">
        <v>412</v>
      </c>
      <c r="J38" s="197">
        <v>43362</v>
      </c>
      <c r="K38" s="197">
        <v>43453</v>
      </c>
      <c r="L38" s="185">
        <v>97.515000000000001</v>
      </c>
      <c r="M38" s="416">
        <v>1.4500000000000001E-2</v>
      </c>
      <c r="N38" s="406"/>
      <c r="O38" s="136" t="s">
        <v>35</v>
      </c>
      <c r="P38" s="137">
        <v>2.9729000000000002E-2</v>
      </c>
      <c r="Q38" s="411" t="b">
        <v>1</v>
      </c>
      <c r="R38" s="333"/>
      <c r="S38" s="333"/>
      <c r="T38" s="334"/>
    </row>
    <row r="39" spans="2:20" hidden="1" outlineLevel="1">
      <c r="B39" s="332"/>
      <c r="C39" s="386" t="s">
        <v>4</v>
      </c>
      <c r="D39" s="174">
        <f ca="1">Settings.COB</f>
        <v>43243</v>
      </c>
      <c r="E39" s="333" t="s">
        <v>6</v>
      </c>
      <c r="F39" s="408" t="s">
        <v>23</v>
      </c>
      <c r="G39" s="413">
        <v>2.4987500000000003E-2</v>
      </c>
      <c r="H39" s="333"/>
      <c r="I39" s="136" t="s">
        <v>413</v>
      </c>
      <c r="J39" s="171">
        <v>43453</v>
      </c>
      <c r="K39" s="171">
        <v>43544</v>
      </c>
      <c r="L39" s="185">
        <v>97.33</v>
      </c>
      <c r="M39" s="415">
        <v>1.4500000000000001E-2</v>
      </c>
      <c r="N39" s="406"/>
      <c r="O39" s="136" t="s">
        <v>36</v>
      </c>
      <c r="P39" s="137">
        <v>3.005E-2</v>
      </c>
      <c r="Q39" s="411" t="b">
        <v>1</v>
      </c>
      <c r="R39" s="333"/>
      <c r="S39" s="333"/>
      <c r="T39" s="334"/>
    </row>
    <row r="40" spans="2:20" hidden="1" outlineLevel="1">
      <c r="B40" s="332"/>
      <c r="C40" s="368"/>
      <c r="D40" s="381"/>
      <c r="E40" s="333" t="s">
        <v>6</v>
      </c>
      <c r="F40" s="408" t="s">
        <v>25</v>
      </c>
      <c r="G40" s="413">
        <v>2.7652299999999998E-2</v>
      </c>
      <c r="H40" s="333"/>
      <c r="I40" s="136" t="s">
        <v>414</v>
      </c>
      <c r="J40" s="171">
        <v>43544</v>
      </c>
      <c r="K40" s="171">
        <v>43635</v>
      </c>
      <c r="L40" s="185">
        <v>97.194999999999993</v>
      </c>
      <c r="M40" s="415">
        <v>1.4500000000000001E-2</v>
      </c>
      <c r="N40" s="406"/>
      <c r="O40" s="136" t="s">
        <v>38</v>
      </c>
      <c r="P40" s="137">
        <v>3.0506999999999999E-2</v>
      </c>
      <c r="Q40" s="411" t="b">
        <v>1</v>
      </c>
      <c r="R40" s="333"/>
      <c r="S40" s="333"/>
      <c r="T40" s="334"/>
    </row>
    <row r="41" spans="2:20" hidden="1" outlineLevel="1">
      <c r="B41" s="332"/>
      <c r="C41" s="369"/>
      <c r="D41" s="380"/>
      <c r="E41" s="333" t="s">
        <v>6</v>
      </c>
      <c r="F41" s="409"/>
      <c r="G41" s="410"/>
      <c r="H41" s="333"/>
      <c r="I41" s="136" t="s">
        <v>415</v>
      </c>
      <c r="J41" s="171">
        <v>43635</v>
      </c>
      <c r="K41" s="171">
        <v>43726</v>
      </c>
      <c r="L41" s="185">
        <v>97.08</v>
      </c>
      <c r="M41" s="415">
        <v>1.4500000000000001E-2</v>
      </c>
      <c r="N41" s="406"/>
      <c r="O41" s="136" t="s">
        <v>39</v>
      </c>
      <c r="P41" s="137">
        <v>3.0693999999999999E-2</v>
      </c>
      <c r="Q41" s="411" t="b">
        <v>1</v>
      </c>
      <c r="R41" s="333"/>
      <c r="S41" s="333"/>
      <c r="T41" s="334"/>
    </row>
    <row r="42" spans="2:20" hidden="1" outlineLevel="1">
      <c r="B42" s="332"/>
      <c r="C42" s="333"/>
      <c r="D42" s="333"/>
      <c r="E42" s="333" t="s">
        <v>6</v>
      </c>
      <c r="F42" s="333"/>
      <c r="G42" s="333"/>
      <c r="H42" s="333"/>
      <c r="I42" s="136" t="s">
        <v>416</v>
      </c>
      <c r="J42" s="171">
        <v>43726</v>
      </c>
      <c r="K42" s="171">
        <v>43817</v>
      </c>
      <c r="L42" s="185">
        <v>97</v>
      </c>
      <c r="M42" s="415">
        <v>1.4500000000000001E-2</v>
      </c>
      <c r="N42" s="406"/>
      <c r="O42" s="136" t="s">
        <v>40</v>
      </c>
      <c r="P42" s="137">
        <v>3.0870999999999999E-2</v>
      </c>
      <c r="Q42" s="411" t="b">
        <v>1</v>
      </c>
      <c r="R42" s="333"/>
      <c r="S42" s="333"/>
      <c r="T42" s="334"/>
    </row>
    <row r="43" spans="2:20" hidden="1" outlineLevel="1">
      <c r="B43" s="332"/>
      <c r="C43" s="366" t="s">
        <v>366</v>
      </c>
      <c r="D43" s="336"/>
      <c r="E43" s="333" t="s">
        <v>6</v>
      </c>
      <c r="F43" s="337" t="s">
        <v>381</v>
      </c>
      <c r="G43" s="333"/>
      <c r="H43" s="333"/>
      <c r="I43" s="136" t="s">
        <v>417</v>
      </c>
      <c r="J43" s="171">
        <v>43817</v>
      </c>
      <c r="K43" s="171">
        <v>43908</v>
      </c>
      <c r="L43" s="185">
        <v>96.935000000000002</v>
      </c>
      <c r="M43" s="415">
        <v>1.4500000000000001E-2</v>
      </c>
      <c r="N43" s="406"/>
      <c r="O43" s="136" t="s">
        <v>41</v>
      </c>
      <c r="P43" s="137">
        <v>3.1050000000000001E-2</v>
      </c>
      <c r="Q43" s="411" t="b">
        <v>1</v>
      </c>
      <c r="R43" s="333"/>
      <c r="S43" s="333"/>
      <c r="T43" s="334"/>
    </row>
    <row r="44" spans="2:20" hidden="1" outlineLevel="1">
      <c r="B44" s="332"/>
      <c r="C44" s="367" t="s">
        <v>367</v>
      </c>
      <c r="D44" s="375" t="s">
        <v>419</v>
      </c>
      <c r="E44" s="333" t="s">
        <v>6</v>
      </c>
      <c r="F44" s="336" t="s">
        <v>8</v>
      </c>
      <c r="G44" s="336" t="s">
        <v>9</v>
      </c>
      <c r="H44" s="333"/>
      <c r="I44" s="136" t="s">
        <v>418</v>
      </c>
      <c r="J44" s="171">
        <v>43908</v>
      </c>
      <c r="K44" s="171">
        <v>43999</v>
      </c>
      <c r="L44" s="185">
        <v>96.905000000000001</v>
      </c>
      <c r="M44" s="415">
        <v>1.4500000000000001E-2</v>
      </c>
      <c r="N44" s="406"/>
      <c r="O44" s="136" t="s">
        <v>43</v>
      </c>
      <c r="P44" s="137">
        <v>3.1315000000000003E-2</v>
      </c>
      <c r="Q44" s="411" t="b">
        <v>1</v>
      </c>
      <c r="R44" s="333"/>
      <c r="S44" s="333"/>
      <c r="T44" s="334"/>
    </row>
    <row r="45" spans="2:20" hidden="1" outlineLevel="1">
      <c r="B45" s="332"/>
      <c r="C45" s="369" t="s">
        <v>369</v>
      </c>
      <c r="D45" s="194" t="str">
        <f ca="1">_xll.meLWOCurveMarketDataCreate(D44,C35,C36:D41,F35,F37:G41,F43,F45:G57,I35,I37:M57,O35,O37:Q57)</f>
        <v>USD_SWAP_3M_CURVE_MARKETDATA@18:4</v>
      </c>
      <c r="E45" s="333" t="s">
        <v>6</v>
      </c>
      <c r="F45" s="211"/>
      <c r="G45" s="184"/>
      <c r="H45" s="333"/>
      <c r="I45" s="136"/>
      <c r="J45" s="171"/>
      <c r="K45" s="171"/>
      <c r="L45" s="185"/>
      <c r="M45" s="415"/>
      <c r="N45" s="406"/>
      <c r="O45" s="136" t="s">
        <v>44</v>
      </c>
      <c r="P45" s="137">
        <v>3.1510999999999997E-2</v>
      </c>
      <c r="Q45" s="411" t="b">
        <v>1</v>
      </c>
      <c r="R45" s="333"/>
      <c r="S45" s="333"/>
      <c r="T45" s="334"/>
    </row>
    <row r="46" spans="2:20" hidden="1" outlineLevel="1">
      <c r="B46" s="332"/>
      <c r="C46" s="333"/>
      <c r="D46" s="333"/>
      <c r="E46" s="333" t="s">
        <v>6</v>
      </c>
      <c r="F46" s="136"/>
      <c r="G46" s="180"/>
      <c r="H46" s="333"/>
      <c r="I46" s="136"/>
      <c r="J46" s="171"/>
      <c r="K46" s="171"/>
      <c r="L46" s="185"/>
      <c r="M46" s="415"/>
      <c r="N46" s="406"/>
      <c r="O46" s="136" t="s">
        <v>46</v>
      </c>
      <c r="P46" s="137">
        <v>3.1601999999999998E-2</v>
      </c>
      <c r="Q46" s="411" t="b">
        <v>1</v>
      </c>
      <c r="R46" s="333"/>
      <c r="S46" s="333"/>
      <c r="T46" s="334"/>
    </row>
    <row r="47" spans="2:20" hidden="1" outlineLevel="1">
      <c r="B47" s="332"/>
      <c r="C47" s="366" t="s">
        <v>370</v>
      </c>
      <c r="D47" s="336"/>
      <c r="E47" s="333" t="s">
        <v>6</v>
      </c>
      <c r="F47" s="136"/>
      <c r="G47" s="180"/>
      <c r="H47" s="333"/>
      <c r="I47" s="136"/>
      <c r="J47" s="171"/>
      <c r="K47" s="171"/>
      <c r="L47" s="185"/>
      <c r="M47" s="415"/>
      <c r="N47" s="406"/>
      <c r="O47" s="136" t="s">
        <v>48</v>
      </c>
      <c r="P47" s="137">
        <v>3.1452000000000001E-2</v>
      </c>
      <c r="Q47" s="411" t="b">
        <v>1</v>
      </c>
      <c r="R47" s="333"/>
      <c r="S47" s="333"/>
      <c r="T47" s="334"/>
    </row>
    <row r="48" spans="2:20" hidden="1" outlineLevel="1">
      <c r="B48" s="332"/>
      <c r="C48" s="365" t="s">
        <v>367</v>
      </c>
      <c r="D48" s="420" t="s">
        <v>420</v>
      </c>
      <c r="E48" s="333" t="s">
        <v>6</v>
      </c>
      <c r="F48" s="136"/>
      <c r="G48" s="180"/>
      <c r="H48" s="333"/>
      <c r="I48" s="136"/>
      <c r="J48" s="171"/>
      <c r="K48" s="171"/>
      <c r="L48" s="185"/>
      <c r="M48" s="415"/>
      <c r="N48" s="406"/>
      <c r="O48" s="136" t="s">
        <v>50</v>
      </c>
      <c r="P48" s="137">
        <v>3.1237000000000001E-2</v>
      </c>
      <c r="Q48" s="411" t="b">
        <v>1</v>
      </c>
      <c r="R48" s="333"/>
      <c r="S48" s="333"/>
      <c r="T48" s="334"/>
    </row>
    <row r="49" spans="1:20" hidden="1" outlineLevel="1">
      <c r="B49" s="332"/>
      <c r="C49" s="344" t="s">
        <v>372</v>
      </c>
      <c r="D49" s="417" t="s">
        <v>421</v>
      </c>
      <c r="E49" s="333"/>
      <c r="F49" s="136"/>
      <c r="G49" s="180"/>
      <c r="H49" s="333"/>
      <c r="I49" s="136"/>
      <c r="J49" s="171"/>
      <c r="K49" s="171"/>
      <c r="L49" s="185"/>
      <c r="M49" s="415"/>
      <c r="N49" s="406"/>
      <c r="O49" s="136"/>
      <c r="P49" s="137"/>
      <c r="Q49" s="411"/>
      <c r="R49" s="333"/>
      <c r="S49" s="333"/>
      <c r="T49" s="334"/>
    </row>
    <row r="50" spans="1:20" hidden="1" outlineLevel="1">
      <c r="B50" s="332"/>
      <c r="C50" s="344" t="s">
        <v>374</v>
      </c>
      <c r="D50" s="418" t="s">
        <v>410</v>
      </c>
      <c r="E50" s="333" t="s">
        <v>6</v>
      </c>
      <c r="F50" s="136"/>
      <c r="G50" s="180"/>
      <c r="H50" s="333"/>
      <c r="I50" s="136"/>
      <c r="J50" s="171"/>
      <c r="K50" s="171"/>
      <c r="L50" s="185"/>
      <c r="M50" s="415"/>
      <c r="N50" s="406"/>
      <c r="O50" s="136"/>
      <c r="P50" s="137"/>
      <c r="Q50" s="411"/>
      <c r="R50" s="333"/>
      <c r="S50" s="333"/>
      <c r="T50" s="334"/>
    </row>
    <row r="51" spans="1:20" hidden="1" outlineLevel="1">
      <c r="B51" s="332"/>
      <c r="C51" s="345" t="s">
        <v>375</v>
      </c>
      <c r="D51" s="419"/>
      <c r="E51" s="333" t="s">
        <v>6</v>
      </c>
      <c r="F51" s="136"/>
      <c r="G51" s="180"/>
      <c r="H51" s="333"/>
      <c r="I51" s="136"/>
      <c r="J51" s="171"/>
      <c r="K51" s="171"/>
      <c r="L51" s="185"/>
      <c r="M51" s="415"/>
      <c r="N51" s="406"/>
      <c r="O51" s="136"/>
      <c r="P51" s="137"/>
      <c r="Q51" s="411"/>
      <c r="R51" s="333"/>
      <c r="S51" s="333"/>
      <c r="T51" s="334"/>
    </row>
    <row r="52" spans="1:20" hidden="1" outlineLevel="1">
      <c r="B52" s="332"/>
      <c r="C52" s="333"/>
      <c r="D52" s="333"/>
      <c r="E52" s="333" t="s">
        <v>6</v>
      </c>
      <c r="F52" s="136"/>
      <c r="G52" s="180"/>
      <c r="H52" s="333"/>
      <c r="I52" s="136"/>
      <c r="J52" s="171"/>
      <c r="K52" s="171"/>
      <c r="L52" s="185"/>
      <c r="M52" s="415"/>
      <c r="N52" s="406"/>
      <c r="O52" s="136"/>
      <c r="P52" s="137"/>
      <c r="Q52" s="411"/>
      <c r="R52" s="333"/>
      <c r="S52" s="333"/>
      <c r="T52" s="334"/>
    </row>
    <row r="53" spans="1:20" hidden="1" outlineLevel="1">
      <c r="B53" s="332"/>
      <c r="C53" s="366" t="s">
        <v>376</v>
      </c>
      <c r="D53" s="333"/>
      <c r="E53" s="333"/>
      <c r="F53" s="136"/>
      <c r="G53" s="180"/>
      <c r="H53" s="333"/>
      <c r="I53" s="136"/>
      <c r="J53" s="171"/>
      <c r="K53" s="171"/>
      <c r="L53" s="185"/>
      <c r="M53" s="385"/>
      <c r="N53" s="326"/>
      <c r="O53" s="136"/>
      <c r="P53" s="137"/>
      <c r="Q53" s="354"/>
      <c r="R53" s="333"/>
      <c r="S53" s="333"/>
      <c r="T53" s="334"/>
    </row>
    <row r="54" spans="1:20" hidden="1" outlineLevel="1">
      <c r="B54" s="332"/>
      <c r="C54" s="374" t="s">
        <v>367</v>
      </c>
      <c r="D54" s="191" t="str">
        <f t="array" aca="1" ref="D54:D57" ca="1">IF(D29,_xll.meLWOCurveCalibrate(D48,D49,D45,D50,D51),"#LOAD DEPENDENT CURVE")</f>
        <v>USD_SWAP_3M_CURVE@31:4</v>
      </c>
      <c r="E54" s="333"/>
      <c r="F54" s="136"/>
      <c r="G54" s="180"/>
      <c r="H54" s="333"/>
      <c r="I54" s="136"/>
      <c r="J54" s="171"/>
      <c r="K54" s="171"/>
      <c r="L54" s="185"/>
      <c r="M54" s="385"/>
      <c r="N54" s="326"/>
      <c r="O54" s="136"/>
      <c r="P54" s="137"/>
      <c r="Q54" s="354"/>
      <c r="R54" s="333"/>
      <c r="S54" s="333"/>
      <c r="T54" s="334"/>
    </row>
    <row r="55" spans="1:20" hidden="1" outlineLevel="1">
      <c r="B55" s="332"/>
      <c r="C55" s="350" t="s">
        <v>314</v>
      </c>
      <c r="D55" s="188" t="str">
        <f ca="1"/>
        <v>USDYC</v>
      </c>
      <c r="E55" s="333"/>
      <c r="F55" s="136"/>
      <c r="G55" s="180"/>
      <c r="H55" s="333"/>
      <c r="I55" s="136"/>
      <c r="J55" s="171"/>
      <c r="K55" s="171"/>
      <c r="L55" s="185"/>
      <c r="M55" s="385"/>
      <c r="N55" s="326"/>
      <c r="O55" s="136"/>
      <c r="P55" s="137"/>
      <c r="Q55" s="354"/>
      <c r="R55" s="333"/>
      <c r="S55" s="333"/>
      <c r="T55" s="334"/>
    </row>
    <row r="56" spans="1:20" hidden="1" outlineLevel="1">
      <c r="B56" s="332"/>
      <c r="C56" s="350" t="s">
        <v>377</v>
      </c>
      <c r="D56" s="188" t="str">
        <f ca="1"/>
        <v>STD:USD3ML</v>
      </c>
      <c r="E56" s="333"/>
      <c r="F56" s="136"/>
      <c r="G56" s="180"/>
      <c r="H56" s="333"/>
      <c r="I56" s="136"/>
      <c r="J56" s="171"/>
      <c r="K56" s="171"/>
      <c r="L56" s="185"/>
      <c r="M56" s="385"/>
      <c r="N56" s="326"/>
      <c r="O56" s="136"/>
      <c r="P56" s="137"/>
      <c r="Q56" s="354"/>
      <c r="R56" s="333"/>
      <c r="S56" s="333"/>
      <c r="T56" s="334"/>
    </row>
    <row r="57" spans="1:20" hidden="1" outlineLevel="1">
      <c r="B57" s="332"/>
      <c r="C57" s="373" t="s">
        <v>378</v>
      </c>
      <c r="D57" s="214" t="str">
        <f ca="1"/>
        <v>0.01100 sec</v>
      </c>
      <c r="E57" s="333"/>
      <c r="F57" s="203"/>
      <c r="G57" s="201"/>
      <c r="H57" s="333"/>
      <c r="I57" s="203"/>
      <c r="J57" s="183"/>
      <c r="K57" s="183"/>
      <c r="L57" s="193"/>
      <c r="M57" s="382"/>
      <c r="N57" s="326"/>
      <c r="O57" s="203"/>
      <c r="P57" s="215"/>
      <c r="Q57" s="391"/>
      <c r="R57" s="333"/>
      <c r="S57" s="333"/>
      <c r="T57" s="334"/>
    </row>
    <row r="58" spans="1:20" hidden="1" outlineLevel="1">
      <c r="B58" s="332"/>
      <c r="C58" s="379" t="s">
        <v>379</v>
      </c>
      <c r="D58" s="356" t="b">
        <f ca="1">LEFT(D54,3)=LEFT(D44,3)</f>
        <v>1</v>
      </c>
      <c r="E58" s="333"/>
      <c r="F58" s="333"/>
      <c r="G58" s="333"/>
      <c r="H58" s="333"/>
      <c r="I58" s="333"/>
      <c r="J58" s="333"/>
      <c r="K58" s="333"/>
      <c r="L58" s="333"/>
      <c r="M58" s="333"/>
      <c r="N58" s="333"/>
      <c r="O58" s="333"/>
      <c r="P58" s="333"/>
      <c r="Q58" s="333"/>
      <c r="R58" s="333"/>
      <c r="S58" s="333"/>
      <c r="T58" s="334"/>
    </row>
    <row r="59" spans="1:20" hidden="1" outlineLevel="1">
      <c r="B59" s="338"/>
      <c r="C59" s="182"/>
      <c r="D59" s="342"/>
      <c r="E59" s="339"/>
      <c r="F59" s="339"/>
      <c r="G59" s="339"/>
      <c r="H59" s="339"/>
      <c r="I59" s="339"/>
      <c r="J59" s="339"/>
      <c r="K59" s="339"/>
      <c r="L59" s="339"/>
      <c r="M59" s="339"/>
      <c r="N59" s="339"/>
      <c r="O59" s="339"/>
      <c r="P59" s="339"/>
      <c r="Q59" s="339"/>
      <c r="R59" s="339"/>
      <c r="S59" s="339"/>
      <c r="T59" s="340"/>
    </row>
    <row r="60" spans="1:20" collapsed="1">
      <c r="A60" s="341" t="s">
        <v>404</v>
      </c>
    </row>
    <row r="62" spans="1:20" hidden="1" outlineLevel="1">
      <c r="B62" s="325" t="s">
        <v>423</v>
      </c>
    </row>
    <row r="63" spans="1:20" hidden="1" outlineLevel="1">
      <c r="B63" s="327"/>
      <c r="C63" s="330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1"/>
    </row>
    <row r="64" spans="1:20" hidden="1" outlineLevel="1">
      <c r="B64" s="332"/>
      <c r="C64" s="337" t="s">
        <v>354</v>
      </c>
      <c r="D64" s="333"/>
      <c r="E64" s="333"/>
      <c r="F64" s="425" t="s">
        <v>381</v>
      </c>
      <c r="G64" s="423"/>
      <c r="H64" s="423"/>
      <c r="I64" s="337" t="s">
        <v>426</v>
      </c>
      <c r="J64" s="333"/>
      <c r="K64" s="423"/>
      <c r="L64" s="423"/>
      <c r="M64" s="423"/>
      <c r="N64" s="333"/>
      <c r="O64" s="423"/>
      <c r="P64" s="423"/>
      <c r="Q64" s="423"/>
      <c r="R64" s="423"/>
      <c r="S64" s="333"/>
      <c r="T64" s="334"/>
    </row>
    <row r="65" spans="2:20" hidden="1" outlineLevel="1">
      <c r="B65" s="332"/>
      <c r="C65" s="384" t="s">
        <v>5</v>
      </c>
      <c r="D65" s="387" t="s">
        <v>406</v>
      </c>
      <c r="E65" s="333" t="s">
        <v>6</v>
      </c>
      <c r="F65" s="424" t="s">
        <v>8</v>
      </c>
      <c r="G65" s="424" t="s">
        <v>9</v>
      </c>
      <c r="H65" s="423"/>
      <c r="I65" s="346" t="s">
        <v>8</v>
      </c>
      <c r="J65" s="346" t="s">
        <v>9</v>
      </c>
      <c r="K65" s="423"/>
      <c r="L65" s="423"/>
      <c r="M65" s="423"/>
      <c r="N65" s="423"/>
      <c r="O65" s="423"/>
      <c r="P65" s="423"/>
      <c r="Q65" s="423"/>
      <c r="R65" s="423"/>
      <c r="S65" s="333"/>
      <c r="T65" s="334"/>
    </row>
    <row r="66" spans="2:20" hidden="1" outlineLevel="1">
      <c r="B66" s="332"/>
      <c r="C66" s="386" t="s">
        <v>359</v>
      </c>
      <c r="D66" s="383" t="s">
        <v>428</v>
      </c>
      <c r="E66" s="333" t="s">
        <v>6</v>
      </c>
      <c r="F66" s="211"/>
      <c r="G66" s="184"/>
      <c r="H66" s="423"/>
      <c r="I66" s="426" t="s">
        <v>30</v>
      </c>
      <c r="J66" s="429">
        <v>1.1624999999999999E-3</v>
      </c>
      <c r="K66" s="423"/>
      <c r="L66" s="423"/>
      <c r="M66" s="423"/>
      <c r="N66" s="423"/>
      <c r="O66" s="423"/>
      <c r="P66" s="423"/>
      <c r="Q66" s="423"/>
      <c r="R66" s="423"/>
      <c r="S66" s="333"/>
      <c r="T66" s="334"/>
    </row>
    <row r="67" spans="2:20" hidden="1" outlineLevel="1">
      <c r="B67" s="332"/>
      <c r="C67" s="386" t="s">
        <v>361</v>
      </c>
      <c r="D67" s="383" t="s">
        <v>19</v>
      </c>
      <c r="E67" s="333" t="s">
        <v>6</v>
      </c>
      <c r="F67" s="136"/>
      <c r="G67" s="180"/>
      <c r="H67" s="423"/>
      <c r="I67" s="427" t="s">
        <v>33</v>
      </c>
      <c r="J67" s="430">
        <v>1.1875E-3</v>
      </c>
      <c r="K67" s="423"/>
      <c r="L67" s="423"/>
      <c r="M67" s="423"/>
      <c r="N67" s="423"/>
      <c r="O67" s="423"/>
      <c r="P67" s="423"/>
      <c r="Q67" s="423"/>
      <c r="R67" s="423"/>
      <c r="S67" s="333"/>
      <c r="T67" s="334"/>
    </row>
    <row r="68" spans="2:20" hidden="1" outlineLevel="1">
      <c r="B68" s="332"/>
      <c r="C68" s="386" t="s">
        <v>4</v>
      </c>
      <c r="D68" s="174">
        <f ca="1">Settings.COB</f>
        <v>43243</v>
      </c>
      <c r="E68" s="333" t="s">
        <v>6</v>
      </c>
      <c r="F68" s="136"/>
      <c r="G68" s="180"/>
      <c r="H68" s="423"/>
      <c r="I68" s="427" t="s">
        <v>34</v>
      </c>
      <c r="J68" s="430">
        <v>1.1999999999999999E-3</v>
      </c>
      <c r="K68" s="423"/>
      <c r="L68" s="423"/>
      <c r="M68" s="423"/>
      <c r="N68" s="423"/>
      <c r="O68" s="423"/>
      <c r="P68" s="423"/>
      <c r="Q68" s="423"/>
      <c r="R68" s="423"/>
      <c r="S68" s="333"/>
      <c r="T68" s="334"/>
    </row>
    <row r="69" spans="2:20" hidden="1" outlineLevel="1">
      <c r="B69" s="332"/>
      <c r="C69" s="368"/>
      <c r="D69" s="381"/>
      <c r="E69" s="333" t="s">
        <v>6</v>
      </c>
      <c r="F69" s="136"/>
      <c r="G69" s="180"/>
      <c r="H69" s="423"/>
      <c r="I69" s="427" t="s">
        <v>35</v>
      </c>
      <c r="J69" s="430">
        <v>1.1999999999999999E-3</v>
      </c>
      <c r="K69" s="423"/>
      <c r="L69" s="423"/>
      <c r="M69" s="423"/>
      <c r="N69" s="423"/>
      <c r="O69" s="423"/>
      <c r="P69" s="423"/>
      <c r="Q69" s="423"/>
      <c r="R69" s="423"/>
      <c r="S69" s="333"/>
      <c r="T69" s="334"/>
    </row>
    <row r="70" spans="2:20" hidden="1" outlineLevel="1">
      <c r="B70" s="332"/>
      <c r="C70" s="369"/>
      <c r="D70" s="380"/>
      <c r="E70" s="333" t="s">
        <v>6</v>
      </c>
      <c r="F70" s="136"/>
      <c r="G70" s="180"/>
      <c r="H70" s="423"/>
      <c r="I70" s="427" t="s">
        <v>36</v>
      </c>
      <c r="J70" s="430">
        <v>1.1999999999999999E-3</v>
      </c>
      <c r="K70" s="423"/>
      <c r="L70" s="423"/>
      <c r="M70" s="423"/>
      <c r="N70" s="423"/>
      <c r="O70" s="423"/>
      <c r="P70" s="423"/>
      <c r="Q70" s="423"/>
      <c r="R70" s="423"/>
      <c r="S70" s="333"/>
      <c r="T70" s="334"/>
    </row>
    <row r="71" spans="2:20" hidden="1" outlineLevel="1">
      <c r="B71" s="332"/>
      <c r="C71" s="333"/>
      <c r="D71" s="333"/>
      <c r="E71" s="333" t="s">
        <v>6</v>
      </c>
      <c r="F71" s="136"/>
      <c r="G71" s="180"/>
      <c r="H71" s="423"/>
      <c r="I71" s="427" t="s">
        <v>37</v>
      </c>
      <c r="J71" s="430">
        <v>1.225E-3</v>
      </c>
      <c r="K71" s="423"/>
      <c r="L71" s="423"/>
      <c r="M71" s="423"/>
      <c r="N71" s="423"/>
      <c r="O71" s="423"/>
      <c r="P71" s="423"/>
      <c r="Q71" s="423"/>
      <c r="R71" s="423"/>
      <c r="S71" s="333"/>
      <c r="T71" s="334"/>
    </row>
    <row r="72" spans="2:20" hidden="1" outlineLevel="1">
      <c r="B72" s="332"/>
      <c r="C72" s="366" t="s">
        <v>366</v>
      </c>
      <c r="D72" s="336"/>
      <c r="E72" s="333" t="s">
        <v>6</v>
      </c>
      <c r="F72" s="136"/>
      <c r="G72" s="180"/>
      <c r="H72" s="423"/>
      <c r="I72" s="427" t="s">
        <v>38</v>
      </c>
      <c r="J72" s="430">
        <v>1.2375000000000001E-3</v>
      </c>
      <c r="K72" s="423"/>
      <c r="L72" s="423"/>
      <c r="M72" s="423"/>
      <c r="N72" s="423"/>
      <c r="O72" s="423"/>
      <c r="P72" s="423"/>
      <c r="Q72" s="423"/>
      <c r="R72" s="423"/>
      <c r="S72" s="333"/>
      <c r="T72" s="334"/>
    </row>
    <row r="73" spans="2:20" hidden="1" outlineLevel="1">
      <c r="B73" s="332"/>
      <c r="C73" s="367" t="s">
        <v>367</v>
      </c>
      <c r="D73" s="375" t="s">
        <v>427</v>
      </c>
      <c r="E73" s="333" t="s">
        <v>6</v>
      </c>
      <c r="F73" s="136"/>
      <c r="G73" s="180"/>
      <c r="H73" s="423"/>
      <c r="I73" s="427" t="s">
        <v>39</v>
      </c>
      <c r="J73" s="430">
        <v>1.2750000000000001E-3</v>
      </c>
      <c r="K73" s="423"/>
      <c r="L73" s="423"/>
      <c r="M73" s="423"/>
      <c r="N73" s="423"/>
      <c r="O73" s="423"/>
      <c r="P73" s="423"/>
      <c r="Q73" s="423"/>
      <c r="R73" s="423"/>
      <c r="S73" s="333"/>
      <c r="T73" s="334"/>
    </row>
    <row r="74" spans="2:20" hidden="1" outlineLevel="1">
      <c r="B74" s="332"/>
      <c r="C74" s="369" t="s">
        <v>369</v>
      </c>
      <c r="D74" s="194" t="str">
        <f ca="1">_xll.meLWOCurveMarketDataCreate(D73,C64,C65:D70,F64,F66:G86,I64,I66:J86)</f>
        <v>USD_BASIS_6M_CURVE_MARKETDATA@9:4</v>
      </c>
      <c r="E74" s="333" t="s">
        <v>6</v>
      </c>
      <c r="F74" s="136"/>
      <c r="G74" s="180"/>
      <c r="H74" s="423"/>
      <c r="I74" s="427" t="s">
        <v>40</v>
      </c>
      <c r="J74" s="430">
        <v>1.325E-3</v>
      </c>
      <c r="K74" s="423"/>
      <c r="L74" s="423"/>
      <c r="M74" s="423"/>
      <c r="N74" s="423"/>
      <c r="O74" s="423"/>
      <c r="P74" s="423"/>
      <c r="Q74" s="423"/>
      <c r="R74" s="423"/>
      <c r="S74" s="333"/>
      <c r="T74" s="334"/>
    </row>
    <row r="75" spans="2:20" hidden="1" outlineLevel="1">
      <c r="B75" s="332"/>
      <c r="C75" s="333"/>
      <c r="D75" s="333"/>
      <c r="E75" s="333" t="s">
        <v>6</v>
      </c>
      <c r="F75" s="136"/>
      <c r="G75" s="180"/>
      <c r="H75" s="423"/>
      <c r="I75" s="427" t="s">
        <v>41</v>
      </c>
      <c r="J75" s="430">
        <v>1.3625E-3</v>
      </c>
      <c r="K75" s="423"/>
      <c r="L75" s="423"/>
      <c r="M75" s="423"/>
      <c r="N75" s="423"/>
      <c r="O75" s="423"/>
      <c r="P75" s="423"/>
      <c r="Q75" s="423"/>
      <c r="R75" s="423"/>
      <c r="S75" s="333"/>
      <c r="T75" s="334"/>
    </row>
    <row r="76" spans="2:20" hidden="1" outlineLevel="1">
      <c r="B76" s="332"/>
      <c r="C76" s="366" t="s">
        <v>370</v>
      </c>
      <c r="D76" s="336"/>
      <c r="E76" s="333" t="s">
        <v>6</v>
      </c>
      <c r="F76" s="136"/>
      <c r="G76" s="180"/>
      <c r="H76" s="423"/>
      <c r="I76" s="427" t="s">
        <v>43</v>
      </c>
      <c r="J76" s="430">
        <v>1.4250000000000001E-3</v>
      </c>
      <c r="K76" s="423"/>
      <c r="L76" s="423"/>
      <c r="M76" s="423"/>
      <c r="N76" s="423"/>
      <c r="O76" s="423"/>
      <c r="P76" s="423"/>
      <c r="Q76" s="423"/>
      <c r="R76" s="423"/>
      <c r="S76" s="333"/>
      <c r="T76" s="334"/>
    </row>
    <row r="77" spans="2:20" hidden="1" outlineLevel="1">
      <c r="B77" s="332"/>
      <c r="C77" s="365" t="s">
        <v>367</v>
      </c>
      <c r="D77" s="376" t="s">
        <v>425</v>
      </c>
      <c r="E77" s="333" t="s">
        <v>6</v>
      </c>
      <c r="F77" s="136"/>
      <c r="G77" s="180"/>
      <c r="H77" s="423"/>
      <c r="I77" s="427" t="s">
        <v>44</v>
      </c>
      <c r="J77" s="430">
        <v>1.475E-3</v>
      </c>
      <c r="K77" s="423"/>
      <c r="L77" s="423"/>
      <c r="M77" s="423"/>
      <c r="N77" s="423"/>
      <c r="O77" s="423"/>
      <c r="P77" s="423"/>
      <c r="Q77" s="423"/>
      <c r="R77" s="423"/>
      <c r="S77" s="333"/>
      <c r="T77" s="334"/>
    </row>
    <row r="78" spans="2:20" hidden="1" outlineLevel="1">
      <c r="B78" s="332"/>
      <c r="C78" s="344" t="s">
        <v>372</v>
      </c>
      <c r="D78" s="351" t="s">
        <v>424</v>
      </c>
      <c r="E78" s="333"/>
      <c r="F78" s="136"/>
      <c r="G78" s="180"/>
      <c r="H78" s="423"/>
      <c r="I78" s="427" t="s">
        <v>46</v>
      </c>
      <c r="J78" s="430">
        <v>1.4625E-3</v>
      </c>
      <c r="K78" s="423"/>
      <c r="L78" s="423"/>
      <c r="M78" s="423"/>
      <c r="N78" s="423"/>
      <c r="O78" s="423"/>
      <c r="P78" s="423"/>
      <c r="Q78" s="423"/>
      <c r="R78" s="423"/>
      <c r="S78" s="333"/>
      <c r="T78" s="334"/>
    </row>
    <row r="79" spans="2:20" hidden="1" outlineLevel="1">
      <c r="B79" s="332"/>
      <c r="C79" s="344" t="s">
        <v>374</v>
      </c>
      <c r="D79" s="351" t="s">
        <v>410</v>
      </c>
      <c r="E79" s="333" t="s">
        <v>6</v>
      </c>
      <c r="F79" s="136"/>
      <c r="G79" s="180"/>
      <c r="H79" s="423"/>
      <c r="I79" s="427" t="s">
        <v>48</v>
      </c>
      <c r="J79" s="430">
        <v>1.4124999999999999E-3</v>
      </c>
      <c r="K79" s="423"/>
      <c r="L79" s="423"/>
      <c r="M79" s="423"/>
      <c r="N79" s="423"/>
      <c r="O79" s="423"/>
      <c r="P79" s="423"/>
      <c r="Q79" s="423"/>
      <c r="R79" s="423"/>
      <c r="S79" s="333"/>
      <c r="T79" s="334"/>
    </row>
    <row r="80" spans="2:20" hidden="1" outlineLevel="1">
      <c r="B80" s="332"/>
      <c r="C80" s="345" t="s">
        <v>375</v>
      </c>
      <c r="D80" s="352"/>
      <c r="E80" s="333" t="s">
        <v>6</v>
      </c>
      <c r="F80" s="136"/>
      <c r="G80" s="180"/>
      <c r="H80" s="423"/>
      <c r="I80" s="427" t="s">
        <v>50</v>
      </c>
      <c r="J80" s="430">
        <v>1.3749999999999999E-3</v>
      </c>
      <c r="K80" s="423"/>
      <c r="L80" s="423"/>
      <c r="M80" s="423"/>
      <c r="N80" s="423"/>
      <c r="O80" s="423"/>
      <c r="P80" s="423"/>
      <c r="Q80" s="423"/>
      <c r="R80" s="423"/>
      <c r="S80" s="333"/>
      <c r="T80" s="334"/>
    </row>
    <row r="81" spans="1:20" hidden="1" outlineLevel="1">
      <c r="B81" s="332"/>
      <c r="C81" s="333"/>
      <c r="D81" s="333"/>
      <c r="E81" s="333" t="s">
        <v>6</v>
      </c>
      <c r="F81" s="136"/>
      <c r="G81" s="180"/>
      <c r="H81" s="423"/>
      <c r="I81" s="136"/>
      <c r="J81" s="180"/>
      <c r="K81" s="423"/>
      <c r="L81" s="423"/>
      <c r="M81" s="423"/>
      <c r="N81" s="423"/>
      <c r="O81" s="423"/>
      <c r="P81" s="423"/>
      <c r="Q81" s="423"/>
      <c r="R81" s="423"/>
      <c r="S81" s="333"/>
      <c r="T81" s="334"/>
    </row>
    <row r="82" spans="1:20" hidden="1" outlineLevel="1">
      <c r="B82" s="332"/>
      <c r="C82" s="366" t="s">
        <v>376</v>
      </c>
      <c r="D82" s="333"/>
      <c r="E82" s="333"/>
      <c r="F82" s="136"/>
      <c r="G82" s="180"/>
      <c r="H82" s="423"/>
      <c r="I82" s="136"/>
      <c r="J82" s="180"/>
      <c r="K82" s="423"/>
      <c r="L82" s="423"/>
      <c r="M82" s="423"/>
      <c r="N82" s="423"/>
      <c r="O82" s="423"/>
      <c r="P82" s="423"/>
      <c r="Q82" s="423"/>
      <c r="R82" s="423"/>
      <c r="S82" s="333"/>
      <c r="T82" s="334"/>
    </row>
    <row r="83" spans="1:20" hidden="1" outlineLevel="1">
      <c r="B83" s="332"/>
      <c r="C83" s="374" t="s">
        <v>367</v>
      </c>
      <c r="D83" s="191" t="str">
        <f t="array" aca="1" ref="D83:D86" ca="1">IF(D58,_xll.meLWOCurveCalibrate(D77,D78,D74,D79,D80),"#LOAD DEPENDENT CURVE")</f>
        <v>USD_BASIS_6M_CURVE@33:4</v>
      </c>
      <c r="E83" s="333" t="s">
        <v>6</v>
      </c>
      <c r="F83" s="136"/>
      <c r="G83" s="180"/>
      <c r="H83" s="423"/>
      <c r="I83" s="136"/>
      <c r="J83" s="180"/>
      <c r="K83" s="423"/>
      <c r="L83" s="423"/>
      <c r="M83" s="423"/>
      <c r="N83" s="423"/>
      <c r="O83" s="423"/>
      <c r="P83" s="423"/>
      <c r="Q83" s="423"/>
      <c r="R83" s="423"/>
      <c r="S83" s="333"/>
      <c r="T83" s="334"/>
    </row>
    <row r="84" spans="1:20" hidden="1" outlineLevel="1">
      <c r="B84" s="332"/>
      <c r="C84" s="350" t="s">
        <v>314</v>
      </c>
      <c r="D84" s="188" t="str">
        <f ca="1"/>
        <v>USDYC</v>
      </c>
      <c r="E84" s="333" t="s">
        <v>6</v>
      </c>
      <c r="F84" s="136"/>
      <c r="G84" s="180"/>
      <c r="H84" s="423"/>
      <c r="I84" s="136"/>
      <c r="J84" s="180"/>
      <c r="K84" s="423"/>
      <c r="L84" s="423"/>
      <c r="M84" s="423"/>
      <c r="N84" s="423"/>
      <c r="O84" s="423"/>
      <c r="P84" s="423"/>
      <c r="Q84" s="423"/>
      <c r="R84" s="423"/>
      <c r="S84" s="333"/>
      <c r="T84" s="334"/>
    </row>
    <row r="85" spans="1:20" hidden="1" outlineLevel="1">
      <c r="B85" s="332"/>
      <c r="C85" s="350" t="s">
        <v>377</v>
      </c>
      <c r="D85" s="188" t="str">
        <f ca="1"/>
        <v>3M6MBasis:USD6ML</v>
      </c>
      <c r="E85" s="333" t="s">
        <v>6</v>
      </c>
      <c r="F85" s="136"/>
      <c r="G85" s="180"/>
      <c r="H85" s="423"/>
      <c r="I85" s="136"/>
      <c r="J85" s="180"/>
      <c r="K85" s="423"/>
      <c r="L85" s="423"/>
      <c r="M85" s="423"/>
      <c r="N85" s="423"/>
      <c r="O85" s="423"/>
      <c r="P85" s="423"/>
      <c r="Q85" s="423"/>
      <c r="R85" s="423"/>
      <c r="S85" s="333"/>
      <c r="T85" s="334"/>
    </row>
    <row r="86" spans="1:20" hidden="1" outlineLevel="1">
      <c r="B86" s="332"/>
      <c r="C86" s="373" t="s">
        <v>378</v>
      </c>
      <c r="D86" s="214" t="str">
        <f ca="1"/>
        <v>0.00800 sec</v>
      </c>
      <c r="E86" s="333" t="s">
        <v>6</v>
      </c>
      <c r="F86" s="203"/>
      <c r="G86" s="201"/>
      <c r="H86" s="423"/>
      <c r="I86" s="203"/>
      <c r="J86" s="201"/>
      <c r="K86" s="423"/>
      <c r="L86" s="423"/>
      <c r="M86" s="423"/>
      <c r="N86" s="423"/>
      <c r="O86" s="423"/>
      <c r="P86" s="423"/>
      <c r="Q86" s="423"/>
      <c r="R86" s="423"/>
      <c r="S86" s="333"/>
      <c r="T86" s="334"/>
    </row>
    <row r="87" spans="1:20" hidden="1" outlineLevel="1">
      <c r="B87" s="332"/>
      <c r="C87" s="379" t="s">
        <v>379</v>
      </c>
      <c r="D87" s="356" t="b">
        <f ca="1">LEFT(D83,3)=LEFT(D73,3)</f>
        <v>1</v>
      </c>
      <c r="E87" s="333"/>
      <c r="F87" s="333"/>
      <c r="G87" s="333"/>
      <c r="H87" s="333"/>
      <c r="I87" s="333"/>
      <c r="J87" s="333"/>
      <c r="K87" s="333"/>
      <c r="L87" s="333"/>
      <c r="M87" s="333"/>
      <c r="N87" s="423"/>
      <c r="O87" s="423"/>
      <c r="P87" s="423"/>
      <c r="Q87" s="423"/>
      <c r="R87" s="423"/>
      <c r="S87" s="333"/>
      <c r="T87" s="334"/>
    </row>
    <row r="88" spans="1:20" hidden="1" outlineLevel="1">
      <c r="B88" s="338"/>
      <c r="C88" s="182"/>
      <c r="D88" s="342"/>
      <c r="E88" s="339"/>
      <c r="F88" s="339"/>
      <c r="G88" s="339"/>
      <c r="H88" s="339"/>
      <c r="I88" s="339"/>
      <c r="J88" s="339"/>
      <c r="K88" s="339"/>
      <c r="L88" s="339"/>
      <c r="M88" s="339"/>
      <c r="N88" s="339"/>
      <c r="O88" s="339"/>
      <c r="P88" s="339"/>
      <c r="Q88" s="339"/>
      <c r="R88" s="339"/>
      <c r="S88" s="339"/>
      <c r="T88" s="340"/>
    </row>
    <row r="89" spans="1:20" collapsed="1">
      <c r="A89" s="341" t="s">
        <v>405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B2:E300"/>
  <sheetViews>
    <sheetView showGridLines="0" workbookViewId="0"/>
  </sheetViews>
  <sheetFormatPr defaultRowHeight="15"/>
  <cols>
    <col min="1" max="1" width="9.140625" style="421"/>
    <col min="2" max="2" width="16.7109375" style="421" customWidth="1"/>
    <col min="3" max="5" width="12.7109375" style="421" customWidth="1"/>
    <col min="6" max="16384" width="9.140625" style="421"/>
  </cols>
  <sheetData>
    <row r="2" spans="2:5" ht="20.25">
      <c r="B2" s="94" t="s">
        <v>313</v>
      </c>
    </row>
    <row r="5" spans="2:5">
      <c r="B5" s="428" t="s">
        <v>314</v>
      </c>
      <c r="C5" s="132" t="s">
        <v>410</v>
      </c>
      <c r="D5" s="135"/>
    </row>
    <row r="8" spans="2:5" ht="18.75">
      <c r="B8" s="133" t="s">
        <v>232</v>
      </c>
    </row>
    <row r="9" spans="2:5">
      <c r="B9" s="431" t="s">
        <v>312</v>
      </c>
      <c r="C9" s="432" t="s">
        <v>403</v>
      </c>
      <c r="D9" s="432" t="s">
        <v>404</v>
      </c>
      <c r="E9" s="432" t="s">
        <v>405</v>
      </c>
    </row>
    <row r="10" spans="2:5">
      <c r="B10" s="145">
        <f ca="1">Settings.COB</f>
        <v>43243</v>
      </c>
      <c r="C10" s="130">
        <f ca="1">_xll.meCurveForwardRates($B10,$C$5,C$9)</f>
        <v>1.7000000000031434E-2</v>
      </c>
      <c r="D10" s="130">
        <f ca="1">_xll.meCurveForwardRates($B10,$C$5,D$9)</f>
        <v>2.3304046609811533E-2</v>
      </c>
      <c r="E10" s="130">
        <f ca="1">_xll.meCurveForwardRates($B10,$C$5,E$9)</f>
        <v>2.4932313109585241E-2</v>
      </c>
    </row>
    <row r="11" spans="2:5">
      <c r="B11" s="145">
        <f t="array" aca="1" ref="B11" ca="1">_xll.meDateFromTenor(B10,"1M","FOLLOWING","TGT")</f>
        <v>43276</v>
      </c>
      <c r="C11" s="130">
        <f ca="1">_xll.meCurveForwardRates($B11,$C$5,C$9)</f>
        <v>1.9942212415733324E-2</v>
      </c>
      <c r="D11" s="130">
        <f ca="1">_xll.meCurveForwardRates($B11,$C$5,D$9)</f>
        <v>2.3330124792003769E-2</v>
      </c>
      <c r="E11" s="130">
        <f ca="1">_xll.meCurveForwardRates($B11,$C$5,E$9)</f>
        <v>2.5479036113815818E-2</v>
      </c>
    </row>
    <row r="12" spans="2:5">
      <c r="B12" s="145">
        <f ca="1">_xll.meDateFromTenor(B11,"1M","FOLLOWING","TGT")</f>
        <v>43306</v>
      </c>
      <c r="C12" s="130">
        <f ca="1">_xll.meCurveForwardRates($B12,$C$5,C$9)</f>
        <v>1.9431081835632344E-2</v>
      </c>
      <c r="D12" s="130">
        <f ca="1">_xll.meCurveForwardRates($B12,$C$5,D$9)</f>
        <v>2.3826509109332483E-2</v>
      </c>
      <c r="E12" s="130">
        <f ca="1">_xll.meCurveForwardRates($B12,$C$5,E$9)</f>
        <v>2.6001762058589943E-2</v>
      </c>
    </row>
    <row r="13" spans="2:5">
      <c r="B13" s="145">
        <f ca="1">_xll.meDateFromTenor(B12,"1M","FOLLOWING","TGT")</f>
        <v>43339</v>
      </c>
      <c r="C13" s="130">
        <f ca="1">_xll.meCurveForwardRates($B13,$C$5,C$9)</f>
        <v>1.944450257591164E-2</v>
      </c>
      <c r="D13" s="130">
        <f ca="1">_xll.meCurveForwardRates($B13,$C$5,D$9)</f>
        <v>2.437253185839407E-2</v>
      </c>
      <c r="E13" s="130">
        <f ca="1">_xll.meCurveForwardRates($B13,$C$5,E$9)</f>
        <v>2.6563899751573371E-2</v>
      </c>
    </row>
    <row r="14" spans="2:5">
      <c r="B14" s="145">
        <f ca="1">_xll.meDateFromTenor(B13,"1M","FOLLOWING","TGT")</f>
        <v>43370</v>
      </c>
      <c r="C14" s="130">
        <f ca="1">_xll.meCurveForwardRates($B14,$C$5,C$9)</f>
        <v>2.0786179006986389E-2</v>
      </c>
      <c r="D14" s="130">
        <f ca="1">_xll.meCurveForwardRates($B14,$C$5,D$9)</f>
        <v>2.4878088270729223E-2</v>
      </c>
      <c r="E14" s="130">
        <f ca="1">_xll.meCurveForwardRates($B14,$C$5,E$9)</f>
        <v>2.7053617180474266E-2</v>
      </c>
    </row>
    <row r="15" spans="2:5">
      <c r="B15" s="145"/>
      <c r="C15" s="130"/>
      <c r="D15" s="130"/>
      <c r="E15" s="130"/>
    </row>
    <row r="16" spans="2:5">
      <c r="B16" s="145"/>
      <c r="C16" s="130"/>
      <c r="D16" s="130"/>
      <c r="E16" s="130"/>
    </row>
    <row r="17" spans="2:5" ht="18.75">
      <c r="B17" s="133" t="s">
        <v>397</v>
      </c>
      <c r="C17" s="130"/>
      <c r="D17" s="130"/>
      <c r="E17" s="130"/>
    </row>
    <row r="18" spans="2:5">
      <c r="B18" s="196" t="s">
        <v>398</v>
      </c>
      <c r="C18" s="433" t="s">
        <v>17</v>
      </c>
    </row>
    <row r="19" spans="2:5">
      <c r="B19" s="212" t="s">
        <v>399</v>
      </c>
      <c r="C19" s="434" t="s">
        <v>46</v>
      </c>
    </row>
    <row r="21" spans="2:5">
      <c r="B21" s="145" t="str">
        <f t="array" aca="1" ref="B21:E300" ca="1">_xll.meLWOCurveForwardRatesTable(C5,C9:E9,C18,C19)</f>
        <v>Fixing Dates</v>
      </c>
      <c r="C21" s="130" t="str">
        <f ca="1"/>
        <v>USDOIS</v>
      </c>
      <c r="D21" s="130" t="str">
        <f ca="1"/>
        <v>USD3ML</v>
      </c>
      <c r="E21" s="130" t="str">
        <f ca="1"/>
        <v>USD6ML</v>
      </c>
    </row>
    <row r="22" spans="2:5">
      <c r="B22" s="145">
        <f ca="1"/>
        <v>43243</v>
      </c>
      <c r="C22" s="130">
        <f ca="1"/>
        <v>1.7000000000031434E-2</v>
      </c>
      <c r="D22" s="130">
        <f ca="1"/>
        <v>2.3304046609811533E-2</v>
      </c>
      <c r="E22" s="130">
        <f ca="1"/>
        <v>2.4932313109585241E-2</v>
      </c>
    </row>
    <row r="23" spans="2:5">
      <c r="B23" s="145">
        <f ca="1"/>
        <v>43276</v>
      </c>
      <c r="C23" s="130">
        <f ca="1"/>
        <v>1.9942212415733324E-2</v>
      </c>
      <c r="D23" s="130">
        <f ca="1"/>
        <v>2.3330124792003769E-2</v>
      </c>
      <c r="E23" s="130">
        <f ca="1"/>
        <v>2.5479036113815818E-2</v>
      </c>
    </row>
    <row r="24" spans="2:5">
      <c r="B24" s="145">
        <f ca="1"/>
        <v>43304</v>
      </c>
      <c r="C24" s="130">
        <f ca="1"/>
        <v>1.9379594306192585E-2</v>
      </c>
      <c r="D24" s="130">
        <f ca="1"/>
        <v>2.3793416821510569E-2</v>
      </c>
      <c r="E24" s="130">
        <f ca="1"/>
        <v>2.596751410521321E-2</v>
      </c>
    </row>
    <row r="25" spans="2:5">
      <c r="B25" s="145">
        <f ca="1"/>
        <v>43335</v>
      </c>
      <c r="C25" s="130">
        <f ca="1"/>
        <v>1.9536123538008387E-2</v>
      </c>
      <c r="D25" s="130">
        <f ca="1"/>
        <v>2.4306347282750242E-2</v>
      </c>
      <c r="E25" s="130">
        <f ca="1"/>
        <v>2.6514780919965814E-2</v>
      </c>
    </row>
    <row r="26" spans="2:5">
      <c r="B26" s="145">
        <f ca="1"/>
        <v>43367</v>
      </c>
      <c r="C26" s="130">
        <f ca="1"/>
        <v>2.0483825678692186E-2</v>
      </c>
      <c r="D26" s="130">
        <f ca="1"/>
        <v>2.4822771515922239E-2</v>
      </c>
      <c r="E26" s="130">
        <f ca="1"/>
        <v>2.7013164317091685E-2</v>
      </c>
    </row>
    <row r="27" spans="2:5">
      <c r="B27" s="145">
        <f ca="1"/>
        <v>43396</v>
      </c>
      <c r="C27" s="130">
        <f ca="1"/>
        <v>2.1655074558095753E-2</v>
      </c>
      <c r="D27" s="130">
        <f ca="1"/>
        <v>2.5357500145723067E-2</v>
      </c>
      <c r="E27" s="130">
        <f ca="1"/>
        <v>2.7480254083055031E-2</v>
      </c>
    </row>
    <row r="28" spans="2:5">
      <c r="B28" s="145">
        <f ca="1"/>
        <v>43427</v>
      </c>
      <c r="C28" s="130">
        <f ca="1"/>
        <v>2.1552119784722167E-2</v>
      </c>
      <c r="D28" s="130">
        <f ca="1"/>
        <v>2.5929106612061881E-2</v>
      </c>
      <c r="E28" s="130">
        <f ca="1"/>
        <v>2.7943424585365941E-2</v>
      </c>
    </row>
    <row r="29" spans="2:5">
      <c r="B29" s="145">
        <f ca="1"/>
        <v>43458</v>
      </c>
      <c r="C29" s="130">
        <f ca="1"/>
        <v>2.2472065434726653E-2</v>
      </c>
      <c r="D29" s="130">
        <f ca="1"/>
        <v>2.6467923717058257E-2</v>
      </c>
      <c r="E29" s="130">
        <f ca="1"/>
        <v>2.8384720522440149E-2</v>
      </c>
    </row>
    <row r="30" spans="2:5">
      <c r="B30" s="145">
        <f ca="1"/>
        <v>43488</v>
      </c>
      <c r="C30" s="130">
        <f ca="1"/>
        <v>2.3176657585351007E-2</v>
      </c>
      <c r="D30" s="130">
        <f ca="1"/>
        <v>2.686819256489778E-2</v>
      </c>
      <c r="E30" s="130">
        <f ca="1"/>
        <v>2.8761465403990959E-2</v>
      </c>
    </row>
    <row r="31" spans="2:5">
      <c r="B31" s="145">
        <f ca="1"/>
        <v>43521</v>
      </c>
      <c r="C31" s="130">
        <f ca="1"/>
        <v>2.3695587436520865E-2</v>
      </c>
      <c r="D31" s="130">
        <f ca="1"/>
        <v>2.7308488297521253E-2</v>
      </c>
      <c r="E31" s="130">
        <f ca="1"/>
        <v>2.9151203462153805E-2</v>
      </c>
    </row>
    <row r="32" spans="2:5">
      <c r="B32" s="145">
        <f ca="1"/>
        <v>43549</v>
      </c>
      <c r="C32" s="130">
        <f ca="1"/>
        <v>2.4029288331837238E-2</v>
      </c>
      <c r="D32" s="130">
        <f ca="1"/>
        <v>2.7664596746805024E-2</v>
      </c>
      <c r="E32" s="130">
        <f ca="1"/>
        <v>2.9457829236293229E-2</v>
      </c>
    </row>
    <row r="33" spans="2:5">
      <c r="B33" s="145">
        <f ca="1"/>
        <v>43578</v>
      </c>
      <c r="C33" s="130">
        <f ca="1"/>
        <v>2.4383937814978027E-2</v>
      </c>
      <c r="D33" s="130">
        <f ca="1"/>
        <v>2.7983684101634515E-2</v>
      </c>
      <c r="E33" s="130">
        <f ca="1"/>
        <v>2.9730273763699595E-2</v>
      </c>
    </row>
    <row r="34" spans="2:5">
      <c r="B34" s="145">
        <f ca="1"/>
        <v>43608</v>
      </c>
      <c r="C34" s="130">
        <f ca="1"/>
        <v>2.47605860303147E-2</v>
      </c>
      <c r="D34" s="130">
        <f ca="1"/>
        <v>2.8313774468699503E-2</v>
      </c>
      <c r="E34" s="130">
        <f ca="1"/>
        <v>3.0005723614968782E-2</v>
      </c>
    </row>
    <row r="35" spans="2:5">
      <c r="B35" s="145">
        <f ca="1"/>
        <v>43640</v>
      </c>
      <c r="C35" s="130">
        <f ca="1"/>
        <v>2.5163136386243769E-2</v>
      </c>
      <c r="D35" s="130">
        <f ca="1"/>
        <v>2.8643795653578257E-2</v>
      </c>
      <c r="E35" s="130">
        <f ca="1"/>
        <v>3.0241965266499807E-2</v>
      </c>
    </row>
    <row r="36" spans="2:5">
      <c r="B36" s="145">
        <f ca="1"/>
        <v>43669</v>
      </c>
      <c r="C36" s="130">
        <f ca="1"/>
        <v>2.5514020148289608E-2</v>
      </c>
      <c r="D36" s="130">
        <f ca="1"/>
        <v>2.8863230720655587E-2</v>
      </c>
      <c r="E36" s="130">
        <f ca="1"/>
        <v>3.0442356321750602E-2</v>
      </c>
    </row>
    <row r="37" spans="2:5">
      <c r="B37" s="145">
        <f ca="1"/>
        <v>43700</v>
      </c>
      <c r="C37" s="130">
        <f ca="1"/>
        <v>2.588730357738998E-2</v>
      </c>
      <c r="D37" s="130">
        <f ca="1"/>
        <v>2.9097799240634804E-2</v>
      </c>
      <c r="E37" s="130">
        <f ca="1"/>
        <v>3.0631964827755473E-2</v>
      </c>
    </row>
    <row r="38" spans="2:5">
      <c r="B38" s="145">
        <f ca="1"/>
        <v>43731</v>
      </c>
      <c r="C38" s="130">
        <f ca="1"/>
        <v>2.6204765248447708E-2</v>
      </c>
      <c r="D38" s="130">
        <f ca="1"/>
        <v>2.9319778919038347E-2</v>
      </c>
      <c r="E38" s="130">
        <f ca="1"/>
        <v>3.0787329106389792E-2</v>
      </c>
    </row>
    <row r="39" spans="2:5">
      <c r="B39" s="145">
        <f ca="1"/>
        <v>43761</v>
      </c>
      <c r="C39" s="130">
        <f ca="1"/>
        <v>2.6476493209060075E-2</v>
      </c>
      <c r="D39" s="130">
        <f ca="1"/>
        <v>2.9494701221116099E-2</v>
      </c>
      <c r="E39" s="130">
        <f ca="1"/>
        <v>3.0934744371642453E-2</v>
      </c>
    </row>
    <row r="40" spans="2:5">
      <c r="B40" s="145">
        <f ca="1"/>
        <v>43794</v>
      </c>
      <c r="C40" s="130">
        <f ca="1"/>
        <v>2.6719805458286408E-2</v>
      </c>
      <c r="D40" s="130">
        <f ca="1"/>
        <v>2.9687115753401629E-2</v>
      </c>
      <c r="E40" s="130">
        <f ca="1"/>
        <v>3.1071976503488058E-2</v>
      </c>
    </row>
    <row r="41" spans="2:5">
      <c r="B41" s="145">
        <f ca="1"/>
        <v>43822</v>
      </c>
      <c r="C41" s="130">
        <f ca="1"/>
        <v>2.6879454366621855E-2</v>
      </c>
      <c r="D41" s="130">
        <f ca="1"/>
        <v>2.9824174612554107E-2</v>
      </c>
      <c r="E41" s="130">
        <f ca="1"/>
        <v>3.1179941022108811E-2</v>
      </c>
    </row>
    <row r="42" spans="2:5">
      <c r="B42" s="145">
        <f ca="1"/>
        <v>43853</v>
      </c>
      <c r="C42" s="130">
        <f ca="1"/>
        <v>2.6930790451444961E-2</v>
      </c>
      <c r="D42" s="130">
        <f ca="1"/>
        <v>2.9887580856164702E-2</v>
      </c>
      <c r="E42" s="130">
        <f ca="1"/>
        <v>3.1287804221668526E-2</v>
      </c>
    </row>
    <row r="43" spans="2:5">
      <c r="B43" s="145">
        <f ca="1"/>
        <v>43885</v>
      </c>
      <c r="C43" s="130">
        <f ca="1"/>
        <v>2.7002756687135684E-2</v>
      </c>
      <c r="D43" s="130">
        <f ca="1"/>
        <v>2.9952986219175547E-2</v>
      </c>
      <c r="E43" s="130">
        <f ca="1"/>
        <v>3.1389615646061672E-2</v>
      </c>
    </row>
    <row r="44" spans="2:5">
      <c r="B44" s="145">
        <f ca="1"/>
        <v>43913</v>
      </c>
      <c r="C44" s="130">
        <f ca="1"/>
        <v>2.7013122532357867E-2</v>
      </c>
      <c r="D44" s="130">
        <f ca="1"/>
        <v>3.0039123109765021E-2</v>
      </c>
      <c r="E44" s="130">
        <f ca="1"/>
        <v>3.1470658431621557E-2</v>
      </c>
    </row>
    <row r="45" spans="2:5">
      <c r="B45" s="145">
        <f ca="1"/>
        <v>43944</v>
      </c>
      <c r="C45" s="130">
        <f ca="1"/>
        <v>2.6960281754204826E-2</v>
      </c>
      <c r="D45" s="130">
        <f ca="1"/>
        <v>3.011706585088925E-2</v>
      </c>
      <c r="E45" s="130">
        <f ca="1"/>
        <v>3.1539409876597486E-2</v>
      </c>
    </row>
    <row r="46" spans="2:5">
      <c r="B46" s="145">
        <f ca="1"/>
        <v>43976</v>
      </c>
      <c r="C46" s="130">
        <f ca="1"/>
        <v>2.6834196198288845E-2</v>
      </c>
      <c r="D46" s="130">
        <f ca="1"/>
        <v>3.0181637158519268E-2</v>
      </c>
      <c r="E46" s="130">
        <f ca="1"/>
        <v>3.1601633509461401E-2</v>
      </c>
    </row>
    <row r="47" spans="2:5">
      <c r="B47" s="145">
        <f ca="1"/>
        <v>44005</v>
      </c>
      <c r="C47" s="130">
        <f ca="1"/>
        <v>2.6684478478067413E-2</v>
      </c>
      <c r="D47" s="130">
        <f ca="1"/>
        <v>3.0238707776552371E-2</v>
      </c>
      <c r="E47" s="130">
        <f ca="1"/>
        <v>3.1643324517408353E-2</v>
      </c>
    </row>
    <row r="48" spans="2:5">
      <c r="B48" s="145">
        <f ca="1"/>
        <v>44035</v>
      </c>
      <c r="C48" s="130">
        <f ca="1"/>
        <v>2.6526767557584301E-2</v>
      </c>
      <c r="D48" s="130">
        <f ca="1"/>
        <v>3.0295295673836684E-2</v>
      </c>
      <c r="E48" s="130">
        <f ca="1"/>
        <v>3.1694741538056369E-2</v>
      </c>
    </row>
    <row r="49" spans="2:5">
      <c r="B49" s="145">
        <f ca="1"/>
        <v>44067</v>
      </c>
      <c r="C49" s="130">
        <f ca="1"/>
        <v>2.6355367116064437E-2</v>
      </c>
      <c r="D49" s="130">
        <f ca="1"/>
        <v>3.0351870399988764E-2</v>
      </c>
      <c r="E49" s="130">
        <f ca="1"/>
        <v>3.1730562673883002E-2</v>
      </c>
    </row>
    <row r="50" spans="2:5">
      <c r="B50" s="145">
        <f ca="1"/>
        <v>44097</v>
      </c>
      <c r="C50" s="130">
        <f ca="1"/>
        <v>2.6201248151753825E-2</v>
      </c>
      <c r="D50" s="130">
        <f ca="1"/>
        <v>3.0399971635099103E-2</v>
      </c>
      <c r="E50" s="130">
        <f ca="1"/>
        <v>3.1752110031065331E-2</v>
      </c>
    </row>
    <row r="51" spans="2:5">
      <c r="B51" s="145">
        <f ca="1"/>
        <v>44127</v>
      </c>
      <c r="C51" s="130">
        <f ca="1"/>
        <v>2.6061717732934846E-2</v>
      </c>
      <c r="D51" s="130">
        <f ca="1"/>
        <v>3.0440138873686972E-2</v>
      </c>
      <c r="E51" s="130">
        <f ca="1"/>
        <v>3.1769664300640162E-2</v>
      </c>
    </row>
    <row r="52" spans="2:5">
      <c r="B52" s="145">
        <f ca="1"/>
        <v>44158</v>
      </c>
      <c r="C52" s="130">
        <f ca="1"/>
        <v>2.5940386938243614E-2</v>
      </c>
      <c r="D52" s="130">
        <f ca="1"/>
        <v>3.0469469596336809E-2</v>
      </c>
      <c r="E52" s="130">
        <f ca="1"/>
        <v>3.1774746359384105E-2</v>
      </c>
    </row>
    <row r="53" spans="2:5">
      <c r="B53" s="145">
        <f ca="1"/>
        <v>44188</v>
      </c>
      <c r="C53" s="130">
        <f ca="1"/>
        <v>2.5845903286940787E-2</v>
      </c>
      <c r="D53" s="130">
        <f ca="1"/>
        <v>3.0482870929780349E-2</v>
      </c>
      <c r="E53" s="130">
        <f ca="1"/>
        <v>3.1768964519541601E-2</v>
      </c>
    </row>
    <row r="54" spans="2:5">
      <c r="B54" s="145">
        <f ca="1"/>
        <v>44221</v>
      </c>
      <c r="C54" s="130">
        <f ca="1"/>
        <v>2.585236873871475E-2</v>
      </c>
      <c r="D54" s="130">
        <f ca="1"/>
        <v>3.0479868577762637E-2</v>
      </c>
      <c r="E54" s="130">
        <f ca="1"/>
        <v>3.1740653911376142E-2</v>
      </c>
    </row>
    <row r="55" spans="2:5">
      <c r="B55" s="145">
        <f ca="1"/>
        <v>44250</v>
      </c>
      <c r="C55" s="130">
        <f ca="1"/>
        <v>2.5830854631419077E-2</v>
      </c>
      <c r="D55" s="130">
        <f ca="1"/>
        <v>3.0462023179248052E-2</v>
      </c>
      <c r="E55" s="130">
        <f ca="1"/>
        <v>3.1705459196937485E-2</v>
      </c>
    </row>
    <row r="56" spans="2:5">
      <c r="B56" s="145">
        <f ca="1"/>
        <v>44278</v>
      </c>
      <c r="C56" s="130">
        <f ca="1"/>
        <v>2.5848782096291691E-2</v>
      </c>
      <c r="D56" s="130">
        <f ca="1"/>
        <v>3.0432136087005478E-2</v>
      </c>
      <c r="E56" s="130">
        <f ca="1"/>
        <v>3.1670742242551939E-2</v>
      </c>
    </row>
    <row r="57" spans="2:5">
      <c r="B57" s="145">
        <f ca="1"/>
        <v>44309</v>
      </c>
      <c r="C57" s="130">
        <f ca="1"/>
        <v>2.5929278049927711E-2</v>
      </c>
      <c r="D57" s="130">
        <f ca="1"/>
        <v>3.0389637965455272E-2</v>
      </c>
      <c r="E57" s="130">
        <f ca="1"/>
        <v>3.1629130577183376E-2</v>
      </c>
    </row>
    <row r="58" spans="2:5">
      <c r="B58" s="145">
        <f ca="1"/>
        <v>44340</v>
      </c>
      <c r="C58" s="130">
        <f ca="1"/>
        <v>2.6057903744689619E-2</v>
      </c>
      <c r="D58" s="130">
        <f ca="1"/>
        <v>3.0344085047535049E-2</v>
      </c>
      <c r="E58" s="130">
        <f ca="1"/>
        <v>3.158684909317714E-2</v>
      </c>
    </row>
    <row r="59" spans="2:5">
      <c r="B59" s="145">
        <f ca="1"/>
        <v>44370</v>
      </c>
      <c r="C59" s="130">
        <f ca="1"/>
        <v>2.6211445961630369E-2</v>
      </c>
      <c r="D59" s="130">
        <f ca="1"/>
        <v>3.030275893215512E-2</v>
      </c>
      <c r="E59" s="130">
        <f ca="1"/>
        <v>3.1548665199005864E-2</v>
      </c>
    </row>
    <row r="60" spans="2:5">
      <c r="B60" s="145">
        <f ca="1"/>
        <v>44400</v>
      </c>
      <c r="C60" s="130">
        <f ca="1"/>
        <v>2.6359932837118998E-2</v>
      </c>
      <c r="D60" s="130">
        <f ca="1"/>
        <v>3.0265262644919962E-2</v>
      </c>
      <c r="E60" s="130">
        <f ca="1"/>
        <v>3.1516300523968498E-2</v>
      </c>
    </row>
    <row r="61" spans="2:5">
      <c r="B61" s="145">
        <f ca="1"/>
        <v>44431</v>
      </c>
      <c r="C61" s="130">
        <f ca="1"/>
        <v>2.6488016622243742E-2</v>
      </c>
      <c r="D61" s="130">
        <f ca="1"/>
        <v>3.0230391684130942E-2</v>
      </c>
      <c r="E61" s="130">
        <f ca="1"/>
        <v>3.1483605970790189E-2</v>
      </c>
    </row>
    <row r="62" spans="2:5">
      <c r="B62" s="145">
        <f ca="1"/>
        <v>44462</v>
      </c>
      <c r="C62" s="130">
        <f ca="1"/>
        <v>2.6606733352450101E-2</v>
      </c>
      <c r="D62" s="130">
        <f ca="1"/>
        <v>3.0199238783604494E-2</v>
      </c>
      <c r="E62" s="130">
        <f ca="1"/>
        <v>3.1452289605213173E-2</v>
      </c>
    </row>
    <row r="63" spans="2:5">
      <c r="B63" s="145">
        <f ca="1"/>
        <v>44494</v>
      </c>
      <c r="C63" s="130">
        <f ca="1"/>
        <v>2.6708340046948203E-2</v>
      </c>
      <c r="D63" s="130">
        <f ca="1"/>
        <v>3.0170392370711677E-2</v>
      </c>
      <c r="E63" s="130">
        <f ca="1"/>
        <v>3.1427530544398632E-2</v>
      </c>
    </row>
    <row r="64" spans="2:5">
      <c r="B64" s="145">
        <f ca="1"/>
        <v>44523</v>
      </c>
      <c r="C64" s="130">
        <f ca="1"/>
        <v>2.6781871083168079E-2</v>
      </c>
      <c r="D64" s="130">
        <f ca="1"/>
        <v>3.014656004893785E-2</v>
      </c>
      <c r="E64" s="130">
        <f ca="1"/>
        <v>3.1406267225687685E-2</v>
      </c>
    </row>
    <row r="65" spans="2:5">
      <c r="B65" s="145">
        <f ca="1"/>
        <v>44553</v>
      </c>
      <c r="C65" s="130">
        <f ca="1"/>
        <v>2.6837240926918065E-2</v>
      </c>
      <c r="D65" s="130">
        <f ca="1"/>
        <v>3.0123845769596529E-2</v>
      </c>
      <c r="E65" s="130">
        <f ca="1"/>
        <v>3.1389663684659785E-2</v>
      </c>
    </row>
    <row r="66" spans="2:5">
      <c r="B66" s="145">
        <f ca="1"/>
        <v>44585</v>
      </c>
      <c r="C66" s="130">
        <f ca="1"/>
        <v>2.6869944007481647E-2</v>
      </c>
      <c r="D66" s="130">
        <f ca="1"/>
        <v>3.0102714877526433E-2</v>
      </c>
      <c r="E66" s="130">
        <f ca="1"/>
        <v>3.1374375872988712E-2</v>
      </c>
    </row>
    <row r="67" spans="2:5">
      <c r="B67" s="145">
        <f ca="1"/>
        <v>44615</v>
      </c>
      <c r="C67" s="130">
        <f ca="1"/>
        <v>2.6875648349356202E-2</v>
      </c>
      <c r="D67" s="130">
        <f ca="1"/>
        <v>3.008708261791641E-2</v>
      </c>
      <c r="E67" s="130">
        <f ca="1"/>
        <v>3.1362195625824679E-2</v>
      </c>
    </row>
    <row r="68" spans="2:5">
      <c r="B68" s="145">
        <f ca="1"/>
        <v>44643</v>
      </c>
      <c r="C68" s="130">
        <f ca="1"/>
        <v>2.6856816216227583E-2</v>
      </c>
      <c r="D68" s="130">
        <f ca="1"/>
        <v>3.0076950875017758E-2</v>
      </c>
      <c r="E68" s="130">
        <f ca="1"/>
        <v>3.1358915280004979E-2</v>
      </c>
    </row>
    <row r="69" spans="2:5">
      <c r="B69" s="145">
        <f ca="1"/>
        <v>44676</v>
      </c>
      <c r="C69" s="130">
        <f ca="1"/>
        <v>2.6800871917194252E-2</v>
      </c>
      <c r="D69" s="130">
        <f ca="1"/>
        <v>3.0069603522977589E-2</v>
      </c>
      <c r="E69" s="130">
        <f ca="1"/>
        <v>3.135300522480472E-2</v>
      </c>
    </row>
    <row r="70" spans="2:5">
      <c r="B70" s="145">
        <f ca="1"/>
        <v>44704</v>
      </c>
      <c r="C70" s="130">
        <f ca="1"/>
        <v>2.672450904293459E-2</v>
      </c>
      <c r="D70" s="130">
        <f ca="1"/>
        <v>3.0065996345736135E-2</v>
      </c>
      <c r="E70" s="130">
        <f ca="1"/>
        <v>3.135380398838114E-2</v>
      </c>
    </row>
    <row r="71" spans="2:5">
      <c r="B71" s="145">
        <f ca="1"/>
        <v>44735</v>
      </c>
      <c r="C71" s="130">
        <f ca="1"/>
        <v>2.6626791075936483E-2</v>
      </c>
      <c r="D71" s="130">
        <f ca="1"/>
        <v>3.0063732646987699E-2</v>
      </c>
      <c r="E71" s="130">
        <f ca="1"/>
        <v>3.1355200832900956E-2</v>
      </c>
    </row>
    <row r="72" spans="2:5">
      <c r="B72" s="145">
        <f ca="1"/>
        <v>44767</v>
      </c>
      <c r="C72" s="130">
        <f ca="1"/>
        <v>2.6533206277945427E-2</v>
      </c>
      <c r="D72" s="130">
        <f ca="1"/>
        <v>3.0063766609646637E-2</v>
      </c>
      <c r="E72" s="130">
        <f ca="1"/>
        <v>3.1363576686358093E-2</v>
      </c>
    </row>
    <row r="73" spans="2:5">
      <c r="B73" s="145">
        <f ca="1"/>
        <v>44796</v>
      </c>
      <c r="C73" s="130">
        <f ca="1"/>
        <v>2.6454894909275654E-2</v>
      </c>
      <c r="D73" s="130">
        <f ca="1"/>
        <v>3.0066676565963443E-2</v>
      </c>
      <c r="E73" s="130">
        <f ca="1"/>
        <v>3.1373231458819165E-2</v>
      </c>
    </row>
    <row r="74" spans="2:5">
      <c r="B74" s="145">
        <f ca="1"/>
        <v>44827</v>
      </c>
      <c r="C74" s="130">
        <f ca="1"/>
        <v>2.6379756475957528E-2</v>
      </c>
      <c r="D74" s="130">
        <f ca="1"/>
        <v>3.0073423541670013E-2</v>
      </c>
      <c r="E74" s="130">
        <f ca="1"/>
        <v>3.1382127222054128E-2</v>
      </c>
    </row>
    <row r="75" spans="2:5">
      <c r="B75" s="145">
        <f ca="1"/>
        <v>44858</v>
      </c>
      <c r="C75" s="130">
        <f ca="1"/>
        <v>2.6316735467060474E-2</v>
      </c>
      <c r="D75" s="130">
        <f ca="1"/>
        <v>3.008344103420595E-2</v>
      </c>
      <c r="E75" s="130">
        <f ca="1"/>
        <v>3.1401295987799872E-2</v>
      </c>
    </row>
    <row r="76" spans="2:5">
      <c r="B76" s="145">
        <f ca="1"/>
        <v>44888</v>
      </c>
      <c r="C76" s="130">
        <f ca="1"/>
        <v>2.6266570021031683E-2</v>
      </c>
      <c r="D76" s="130">
        <f ca="1"/>
        <v>3.0095480684542202E-2</v>
      </c>
      <c r="E76" s="130">
        <f ca="1"/>
        <v>3.1419964869367829E-2</v>
      </c>
    </row>
    <row r="77" spans="2:5">
      <c r="B77" s="145">
        <f ca="1"/>
        <v>44918</v>
      </c>
      <c r="C77" s="130">
        <f ca="1"/>
        <v>2.6229814704262583E-2</v>
      </c>
      <c r="D77" s="130">
        <f ca="1"/>
        <v>3.0109223800116672E-2</v>
      </c>
      <c r="E77" s="130">
        <f ca="1"/>
        <v>3.1445590129011013E-2</v>
      </c>
    </row>
    <row r="78" spans="2:5">
      <c r="B78" s="145">
        <f ca="1"/>
        <v>44949</v>
      </c>
      <c r="C78" s="130">
        <f ca="1"/>
        <v>2.6205137160872756E-2</v>
      </c>
      <c r="D78" s="130">
        <f ca="1"/>
        <v>3.0125335335066592E-2</v>
      </c>
      <c r="E78" s="130">
        <f ca="1"/>
        <v>3.147322368598203E-2</v>
      </c>
    </row>
    <row r="79" spans="2:5">
      <c r="B79" s="145">
        <f ca="1"/>
        <v>44980</v>
      </c>
      <c r="C79" s="130">
        <f ca="1"/>
        <v>2.6196910055156071E-2</v>
      </c>
      <c r="D79" s="130">
        <f ca="1"/>
        <v>3.0143745224766962E-2</v>
      </c>
      <c r="E79" s="130">
        <f ca="1"/>
        <v>3.1501334478571327E-2</v>
      </c>
    </row>
    <row r="80" spans="2:5">
      <c r="B80" s="145">
        <f ca="1"/>
        <v>45008</v>
      </c>
      <c r="C80" s="130">
        <f ca="1"/>
        <v>2.6204142755746129E-2</v>
      </c>
      <c r="D80" s="130">
        <f ca="1"/>
        <v>3.0162635490752362E-2</v>
      </c>
      <c r="E80" s="130">
        <f ca="1"/>
        <v>3.1539418302626805E-2</v>
      </c>
    </row>
    <row r="81" spans="2:5">
      <c r="B81" s="145">
        <f ca="1"/>
        <v>45040</v>
      </c>
      <c r="C81" s="130">
        <f ca="1"/>
        <v>2.6231999115445055E-2</v>
      </c>
      <c r="D81" s="130">
        <f ca="1"/>
        <v>3.018707896868994E-2</v>
      </c>
      <c r="E81" s="130">
        <f ca="1"/>
        <v>3.1567364633509405E-2</v>
      </c>
    </row>
    <row r="82" spans="2:5">
      <c r="B82" s="145">
        <f ca="1"/>
        <v>45069</v>
      </c>
      <c r="C82" s="130">
        <f ca="1"/>
        <v>2.6275475876676224E-2</v>
      </c>
      <c r="D82" s="130">
        <f ca="1"/>
        <v>3.0212024975169973E-2</v>
      </c>
      <c r="E82" s="130">
        <f ca="1"/>
        <v>3.1600078033089347E-2</v>
      </c>
    </row>
    <row r="83" spans="2:5">
      <c r="B83" s="145">
        <f ca="1"/>
        <v>45100</v>
      </c>
      <c r="C83" s="130">
        <f ca="1"/>
        <v>2.6335380725573752E-2</v>
      </c>
      <c r="D83" s="130">
        <f ca="1"/>
        <v>3.0241053901587399E-2</v>
      </c>
      <c r="E83" s="130">
        <f ca="1"/>
        <v>3.1634644064060774E-2</v>
      </c>
    </row>
    <row r="84" spans="2:5">
      <c r="B84" s="145">
        <f ca="1"/>
        <v>45131</v>
      </c>
      <c r="C84" s="130">
        <f ca="1"/>
        <v>2.6386646792677531E-2</v>
      </c>
      <c r="D84" s="130">
        <f ca="1"/>
        <v>3.0268318401842593E-2</v>
      </c>
      <c r="E84" s="130">
        <f ca="1"/>
        <v>3.1653599004571445E-2</v>
      </c>
    </row>
    <row r="85" spans="2:5">
      <c r="B85" s="145">
        <f ca="1"/>
        <v>45161</v>
      </c>
      <c r="C85" s="130">
        <f ca="1"/>
        <v>2.6438678622313947E-2</v>
      </c>
      <c r="D85" s="130">
        <f ca="1"/>
        <v>3.0287997384020302E-2</v>
      </c>
      <c r="E85" s="130">
        <f ca="1"/>
        <v>3.1670155415869469E-2</v>
      </c>
    </row>
    <row r="86" spans="2:5">
      <c r="B86" s="145">
        <f ca="1"/>
        <v>45194</v>
      </c>
      <c r="C86" s="130">
        <f ca="1"/>
        <v>2.6494192696851236E-2</v>
      </c>
      <c r="D86" s="130">
        <f ca="1"/>
        <v>3.0298068527019609E-2</v>
      </c>
      <c r="E86" s="130">
        <f ca="1"/>
        <v>3.1684647978987686E-2</v>
      </c>
    </row>
    <row r="87" spans="2:5">
      <c r="B87" s="145">
        <f ca="1"/>
        <v>45222</v>
      </c>
      <c r="C87" s="130">
        <f ca="1"/>
        <v>2.6539537180299291E-2</v>
      </c>
      <c r="D87" s="130">
        <f ca="1"/>
        <v>3.0300392136804476E-2</v>
      </c>
      <c r="E87" s="130">
        <f ca="1"/>
        <v>3.1700897088476454E-2</v>
      </c>
    </row>
    <row r="88" spans="2:5">
      <c r="B88" s="145">
        <f ca="1"/>
        <v>45253</v>
      </c>
      <c r="C88" s="130">
        <f ca="1"/>
        <v>2.6587838614591526E-2</v>
      </c>
      <c r="D88" s="130">
        <f ca="1"/>
        <v>3.0301880528461538E-2</v>
      </c>
      <c r="E88" s="130">
        <f ca="1"/>
        <v>3.1714913327400625E-2</v>
      </c>
    </row>
    <row r="89" spans="2:5">
      <c r="B89" s="145">
        <f ca="1"/>
        <v>45285</v>
      </c>
      <c r="C89" s="130">
        <f ca="1"/>
        <v>2.6635408747472857E-2</v>
      </c>
      <c r="D89" s="130">
        <f ca="1"/>
        <v>3.030753907925534E-2</v>
      </c>
      <c r="E89" s="130">
        <f ca="1"/>
        <v>3.1732565047636413E-2</v>
      </c>
    </row>
    <row r="90" spans="2:5">
      <c r="B90" s="145">
        <f ca="1"/>
        <v>45314</v>
      </c>
      <c r="C90" s="130">
        <f ca="1"/>
        <v>2.6603290241458039E-2</v>
      </c>
      <c r="D90" s="130">
        <f ca="1"/>
        <v>3.0317329760095265E-2</v>
      </c>
      <c r="E90" s="130">
        <f ca="1"/>
        <v>3.1755784091900864E-2</v>
      </c>
    </row>
    <row r="91" spans="2:5">
      <c r="B91" s="145">
        <f ca="1"/>
        <v>45345</v>
      </c>
      <c r="C91" s="130">
        <f ca="1"/>
        <v>2.6647611264090994E-2</v>
      </c>
      <c r="D91" s="130">
        <f ca="1"/>
        <v>3.0332408009782992E-2</v>
      </c>
      <c r="E91" s="130">
        <f ca="1"/>
        <v>3.178548647935199E-2</v>
      </c>
    </row>
    <row r="92" spans="2:5">
      <c r="B92" s="145">
        <f ca="1"/>
        <v>45376</v>
      </c>
      <c r="C92" s="130">
        <f ca="1"/>
        <v>2.6682752298144145E-2</v>
      </c>
      <c r="D92" s="130">
        <f ca="1"/>
        <v>3.0351628320969371E-2</v>
      </c>
      <c r="E92" s="130">
        <f ca="1"/>
        <v>3.1818867606669868E-2</v>
      </c>
    </row>
    <row r="93" spans="2:5">
      <c r="B93" s="145">
        <f ca="1"/>
        <v>45405</v>
      </c>
      <c r="C93" s="130">
        <f ca="1"/>
        <v>2.671599154493913E-2</v>
      </c>
      <c r="D93" s="130">
        <f ca="1"/>
        <v>3.0371219581869498E-2</v>
      </c>
      <c r="E93" s="130">
        <f ca="1"/>
        <v>3.1844739533073187E-2</v>
      </c>
    </row>
    <row r="94" spans="2:5">
      <c r="B94" s="145">
        <f ca="1"/>
        <v>45435</v>
      </c>
      <c r="C94" s="130">
        <f ca="1"/>
        <v>2.6747624891681181E-2</v>
      </c>
      <c r="D94" s="130">
        <f ca="1"/>
        <v>3.0390429101079149E-2</v>
      </c>
      <c r="E94" s="130">
        <f ca="1"/>
        <v>3.1879248430820968E-2</v>
      </c>
    </row>
    <row r="95" spans="2:5">
      <c r="B95" s="145">
        <f ca="1"/>
        <v>45467</v>
      </c>
      <c r="C95" s="130">
        <f ca="1"/>
        <v>2.6778084982219608E-2</v>
      </c>
      <c r="D95" s="130">
        <f ca="1"/>
        <v>3.0407592322348721E-2</v>
      </c>
      <c r="E95" s="130">
        <f ca="1"/>
        <v>3.1904585642579975E-2</v>
      </c>
    </row>
    <row r="96" spans="2:5">
      <c r="B96" s="145">
        <f ca="1"/>
        <v>45496</v>
      </c>
      <c r="C96" s="130">
        <f ca="1"/>
        <v>2.6802494988635791E-2</v>
      </c>
      <c r="D96" s="130">
        <f ca="1"/>
        <v>3.0423054304158322E-2</v>
      </c>
      <c r="E96" s="130">
        <f ca="1"/>
        <v>3.194589334282516E-2</v>
      </c>
    </row>
    <row r="97" spans="2:5">
      <c r="B97" s="145">
        <f ca="1"/>
        <v>45527</v>
      </c>
      <c r="C97" s="130">
        <f ca="1"/>
        <v>2.682786546141935E-2</v>
      </c>
      <c r="D97" s="130">
        <f ca="1"/>
        <v>3.0444531818674105E-2</v>
      </c>
      <c r="E97" s="130">
        <f ca="1"/>
        <v>3.1993642522225127E-2</v>
      </c>
    </row>
    <row r="98" spans="2:5">
      <c r="B98" s="145">
        <f ca="1"/>
        <v>45558</v>
      </c>
      <c r="C98" s="130">
        <f ca="1"/>
        <v>2.6844190334523146E-2</v>
      </c>
      <c r="D98" s="130">
        <f ca="1"/>
        <v>3.0475066635099794E-2</v>
      </c>
      <c r="E98" s="130">
        <f ca="1"/>
        <v>3.2032816417212354E-2</v>
      </c>
    </row>
    <row r="99" spans="2:5">
      <c r="B99" s="145">
        <f ca="1"/>
        <v>45588</v>
      </c>
      <c r="C99" s="130">
        <f ca="1"/>
        <v>2.6858777145890526E-2</v>
      </c>
      <c r="D99" s="130">
        <f ca="1"/>
        <v>3.0510292885704237E-2</v>
      </c>
      <c r="E99" s="130">
        <f ca="1"/>
        <v>3.2077561286836767E-2</v>
      </c>
    </row>
    <row r="100" spans="2:5">
      <c r="B100" s="145">
        <f ca="1"/>
        <v>45621</v>
      </c>
      <c r="C100" s="130">
        <f ca="1"/>
        <v>2.6870465882340672E-2</v>
      </c>
      <c r="D100" s="130">
        <f ca="1"/>
        <v>3.0549149541691308E-2</v>
      </c>
      <c r="E100" s="130">
        <f ca="1"/>
        <v>3.2127106457232567E-2</v>
      </c>
    </row>
    <row r="101" spans="2:5">
      <c r="B101" s="145">
        <f ca="1"/>
        <v>45649</v>
      </c>
      <c r="C101" s="130">
        <f ca="1"/>
        <v>2.6876606326582349E-2</v>
      </c>
      <c r="D101" s="130">
        <f ca="1"/>
        <v>3.0577938415834355E-2</v>
      </c>
      <c r="E101" s="130">
        <f ca="1"/>
        <v>3.2169440242939842E-2</v>
      </c>
    </row>
    <row r="102" spans="2:5">
      <c r="B102" s="145">
        <f ca="1"/>
        <v>45680</v>
      </c>
      <c r="C102" s="130">
        <f ca="1"/>
        <v>2.6952771164059329E-2</v>
      </c>
      <c r="D102" s="130">
        <f ca="1"/>
        <v>3.0604725416563956E-2</v>
      </c>
      <c r="E102" s="130">
        <f ca="1"/>
        <v>3.2203657889901573E-2</v>
      </c>
    </row>
    <row r="103" spans="2:5">
      <c r="B103" s="145">
        <f ca="1"/>
        <v>45712</v>
      </c>
      <c r="C103" s="130">
        <f ca="1"/>
        <v>2.6950585907363728E-2</v>
      </c>
      <c r="D103" s="130">
        <f ca="1"/>
        <v>3.0627253032057877E-2</v>
      </c>
      <c r="E103" s="130">
        <f ca="1"/>
        <v>3.223972912912864E-2</v>
      </c>
    </row>
    <row r="104" spans="2:5">
      <c r="B104" s="145">
        <f ca="1"/>
        <v>45740</v>
      </c>
      <c r="C104" s="130">
        <f ca="1"/>
        <v>2.6944466584706513E-2</v>
      </c>
      <c r="D104" s="130">
        <f ca="1"/>
        <v>3.0643369205230975E-2</v>
      </c>
      <c r="E104" s="130">
        <f ca="1"/>
        <v>3.2274439428232604E-2</v>
      </c>
    </row>
    <row r="105" spans="2:5">
      <c r="B105" s="145">
        <f ca="1"/>
        <v>45770</v>
      </c>
      <c r="C105" s="130">
        <f ca="1"/>
        <v>2.6933294372120071E-2</v>
      </c>
      <c r="D105" s="130">
        <f ca="1"/>
        <v>3.0658866677650037E-2</v>
      </c>
      <c r="E105" s="130">
        <f ca="1"/>
        <v>3.2306405271994118E-2</v>
      </c>
    </row>
    <row r="106" spans="2:5">
      <c r="B106" s="145">
        <f ca="1"/>
        <v>45800</v>
      </c>
      <c r="C106" s="130">
        <f ca="1"/>
        <v>2.691870003880201E-2</v>
      </c>
      <c r="D106" s="130">
        <f ca="1"/>
        <v>3.0674904645114659E-2</v>
      </c>
      <c r="E106" s="130">
        <f ca="1"/>
        <v>3.2345875534549227E-2</v>
      </c>
    </row>
    <row r="107" spans="2:5">
      <c r="B107" s="145">
        <f ca="1"/>
        <v>45831</v>
      </c>
      <c r="C107" s="130">
        <f ca="1"/>
        <v>2.689785074560631E-2</v>
      </c>
      <c r="D107" s="130">
        <f ca="1"/>
        <v>3.069430671608608E-2</v>
      </c>
      <c r="E107" s="130">
        <f ca="1"/>
        <v>3.2379849511602124E-2</v>
      </c>
    </row>
    <row r="108" spans="2:5">
      <c r="B108" s="145">
        <f ca="1"/>
        <v>45861</v>
      </c>
      <c r="C108" s="130">
        <f ca="1"/>
        <v>2.6879288217682946E-2</v>
      </c>
      <c r="D108" s="130">
        <f ca="1"/>
        <v>3.0716278228704201E-2</v>
      </c>
      <c r="E108" s="130">
        <f ca="1"/>
        <v>3.2420499033334958E-2</v>
      </c>
    </row>
    <row r="109" spans="2:5">
      <c r="B109" s="145">
        <f ca="1"/>
        <v>45894</v>
      </c>
      <c r="C109" s="130">
        <f ca="1"/>
        <v>2.6859213448964196E-2</v>
      </c>
      <c r="D109" s="130">
        <f ca="1"/>
        <v>3.0743880981936207E-2</v>
      </c>
      <c r="E109" s="130">
        <f ca="1"/>
        <v>3.2464738573420991E-2</v>
      </c>
    </row>
    <row r="110" spans="2:5">
      <c r="B110" s="145">
        <f ca="1"/>
        <v>45923</v>
      </c>
      <c r="C110" s="130">
        <f ca="1"/>
        <v>2.6841998598459094E-2</v>
      </c>
      <c r="D110" s="130">
        <f ca="1"/>
        <v>3.0770904683145618E-2</v>
      </c>
      <c r="E110" s="130">
        <f ca="1"/>
        <v>3.2498616817185605E-2</v>
      </c>
    </row>
    <row r="111" spans="2:5">
      <c r="B111" s="145">
        <f ca="1"/>
        <v>45953</v>
      </c>
      <c r="C111" s="130">
        <f ca="1"/>
        <v>2.6824765071445069E-2</v>
      </c>
      <c r="D111" s="130">
        <f ca="1"/>
        <v>3.0801206311258975E-2</v>
      </c>
      <c r="E111" s="130">
        <f ca="1"/>
        <v>3.254417110940476E-2</v>
      </c>
    </row>
    <row r="112" spans="2:5">
      <c r="B112" s="145">
        <f ca="1"/>
        <v>45985</v>
      </c>
      <c r="C112" s="130">
        <f ca="1"/>
        <v>2.6807034006348901E-2</v>
      </c>
      <c r="D112" s="130">
        <f ca="1"/>
        <v>3.0835676737179709E-2</v>
      </c>
      <c r="E112" s="130">
        <f ca="1"/>
        <v>3.2592164752906785E-2</v>
      </c>
    </row>
    <row r="113" spans="2:5">
      <c r="B113" s="145">
        <f ca="1"/>
        <v>46014</v>
      </c>
      <c r="C113" s="130">
        <f ca="1"/>
        <v>2.6791652377418349E-2</v>
      </c>
      <c r="D113" s="130">
        <f ca="1"/>
        <v>3.0868597281908498E-2</v>
      </c>
      <c r="E113" s="130">
        <f ca="1"/>
        <v>3.2637117074891982E-2</v>
      </c>
    </row>
    <row r="114" spans="2:5">
      <c r="B114" s="145">
        <f ca="1"/>
        <v>46045</v>
      </c>
      <c r="C114" s="130">
        <f ca="1"/>
        <v>2.6777568211454383E-2</v>
      </c>
      <c r="D114" s="130">
        <f ca="1"/>
        <v>3.090631509499181E-2</v>
      </c>
      <c r="E114" s="130">
        <f ca="1"/>
        <v>3.2683846849202725E-2</v>
      </c>
    </row>
    <row r="115" spans="2:5">
      <c r="B115" s="145">
        <f ca="1"/>
        <v>46076</v>
      </c>
      <c r="C115" s="130">
        <f ca="1"/>
        <v>2.676136832448155E-2</v>
      </c>
      <c r="D115" s="130">
        <f ca="1"/>
        <v>3.0947729975710242E-2</v>
      </c>
      <c r="E115" s="130">
        <f ca="1"/>
        <v>3.2735387577653145E-2</v>
      </c>
    </row>
    <row r="116" spans="2:5">
      <c r="B116" s="145">
        <f ca="1"/>
        <v>46104</v>
      </c>
      <c r="C116" s="130">
        <f ca="1"/>
        <v>2.6748957399065614E-2</v>
      </c>
      <c r="D116" s="130">
        <f ca="1"/>
        <v>3.0988805031079997E-2</v>
      </c>
      <c r="E116" s="130">
        <f ca="1"/>
        <v>3.2783942392178973E-2</v>
      </c>
    </row>
    <row r="117" spans="2:5">
      <c r="B117" s="145">
        <f ca="1"/>
        <v>46135</v>
      </c>
      <c r="C117" s="130">
        <f ca="1"/>
        <v>2.6736314472040317E-2</v>
      </c>
      <c r="D117" s="130">
        <f ca="1"/>
        <v>3.1036195033601083E-2</v>
      </c>
      <c r="E117" s="130">
        <f ca="1"/>
        <v>3.2829291908620634E-2</v>
      </c>
    </row>
    <row r="118" spans="2:5">
      <c r="B118" s="145">
        <f ca="1"/>
        <v>46167</v>
      </c>
      <c r="C118" s="130">
        <f ca="1"/>
        <v>2.6724485794243066E-2</v>
      </c>
      <c r="D118" s="130">
        <f ca="1"/>
        <v>3.1083845372933214E-2</v>
      </c>
      <c r="E118" s="130">
        <f ca="1"/>
        <v>3.2878479116983099E-2</v>
      </c>
    </row>
    <row r="119" spans="2:5">
      <c r="B119" s="145">
        <f ca="1"/>
        <v>46196</v>
      </c>
      <c r="C119" s="130">
        <f ca="1"/>
        <v>2.6714945959720723E-2</v>
      </c>
      <c r="D119" s="130">
        <f ca="1"/>
        <v>3.1123413129017927E-2</v>
      </c>
      <c r="E119" s="130">
        <f ca="1"/>
        <v>3.2916477760844533E-2</v>
      </c>
    </row>
    <row r="120" spans="2:5">
      <c r="B120" s="145">
        <f ca="1"/>
        <v>46226</v>
      </c>
      <c r="C120" s="130">
        <f ca="1"/>
        <v>2.6706383715047455E-2</v>
      </c>
      <c r="D120" s="130">
        <f ca="1"/>
        <v>3.1160656846069466E-2</v>
      </c>
      <c r="E120" s="130">
        <f ca="1"/>
        <v>3.2961667903538369E-2</v>
      </c>
    </row>
    <row r="121" spans="2:5">
      <c r="B121" s="145">
        <f ca="1"/>
        <v>46258</v>
      </c>
      <c r="C121" s="130">
        <f ca="1"/>
        <v>2.6698729094829777E-2</v>
      </c>
      <c r="D121" s="130">
        <f ca="1"/>
        <v>3.1196992372274517E-2</v>
      </c>
      <c r="E121" s="130">
        <f ca="1"/>
        <v>3.2996100883724774E-2</v>
      </c>
    </row>
    <row r="122" spans="2:5">
      <c r="B122" s="145">
        <f ca="1"/>
        <v>46288</v>
      </c>
      <c r="C122" s="130">
        <f ca="1"/>
        <v>2.6693055343218326E-2</v>
      </c>
      <c r="D122" s="130">
        <f ca="1"/>
        <v>3.1228384464805792E-2</v>
      </c>
      <c r="E122" s="130">
        <f ca="1"/>
        <v>3.3023566305983222E-2</v>
      </c>
    </row>
    <row r="123" spans="2:5">
      <c r="B123" s="145">
        <f ca="1"/>
        <v>46318</v>
      </c>
      <c r="C123" s="130">
        <f ca="1"/>
        <v>2.6690833449039265E-2</v>
      </c>
      <c r="D123" s="130">
        <f ca="1"/>
        <v>3.125679335700475E-2</v>
      </c>
      <c r="E123" s="130">
        <f ca="1"/>
        <v>3.3056485115939352E-2</v>
      </c>
    </row>
    <row r="124" spans="2:5">
      <c r="B124" s="145">
        <f ca="1"/>
        <v>46349</v>
      </c>
      <c r="C124" s="130">
        <f ca="1"/>
        <v>2.6686411744010478E-2</v>
      </c>
      <c r="D124" s="130">
        <f ca="1"/>
        <v>3.1282327950018313E-2</v>
      </c>
      <c r="E124" s="130">
        <f ca="1"/>
        <v>3.3085682703036114E-2</v>
      </c>
    </row>
    <row r="125" spans="2:5">
      <c r="B125" s="145">
        <f ca="1"/>
        <v>46379</v>
      </c>
      <c r="C125" s="130">
        <f ca="1"/>
        <v>2.6685674806859176E-2</v>
      </c>
      <c r="D125" s="130">
        <f ca="1"/>
        <v>3.1302891873302811E-2</v>
      </c>
      <c r="E125" s="130">
        <f ca="1"/>
        <v>3.3111375153686937E-2</v>
      </c>
    </row>
    <row r="126" spans="2:5">
      <c r="B126" s="145">
        <f ca="1"/>
        <v>46412</v>
      </c>
      <c r="C126" s="130">
        <f ca="1"/>
        <v>2.6686985046935612E-2</v>
      </c>
      <c r="D126" s="130">
        <f ca="1"/>
        <v>3.1321555645499939E-2</v>
      </c>
      <c r="E126" s="130">
        <f ca="1"/>
        <v>3.3137344111078458E-2</v>
      </c>
    </row>
    <row r="127" spans="2:5">
      <c r="B127" s="145">
        <f ca="1"/>
        <v>46441</v>
      </c>
      <c r="C127" s="130">
        <f ca="1"/>
        <v>2.6689987959973838E-2</v>
      </c>
      <c r="D127" s="130">
        <f ca="1"/>
        <v>3.133550309606084E-2</v>
      </c>
      <c r="E127" s="130">
        <f ca="1"/>
        <v>3.3156959170985746E-2</v>
      </c>
    </row>
    <row r="128" spans="2:5">
      <c r="B128" s="145">
        <f ca="1"/>
        <v>46469</v>
      </c>
      <c r="C128" s="130">
        <f ca="1"/>
        <v>2.6694622656920065E-2</v>
      </c>
      <c r="D128" s="130">
        <f ca="1"/>
        <v>3.134770242997497E-2</v>
      </c>
      <c r="E128" s="130">
        <f ca="1"/>
        <v>3.3182716960839596E-2</v>
      </c>
    </row>
    <row r="129" spans="2:5">
      <c r="B129" s="145">
        <f ca="1"/>
        <v>46500</v>
      </c>
      <c r="C129" s="130">
        <f ca="1"/>
        <v>2.6704125002689337E-2</v>
      </c>
      <c r="D129" s="130">
        <f ca="1"/>
        <v>3.1361213850206016E-2</v>
      </c>
      <c r="E129" s="130">
        <f ca="1"/>
        <v>3.3206873763831558E-2</v>
      </c>
    </row>
    <row r="130" spans="2:5">
      <c r="B130" s="145">
        <f ca="1"/>
        <v>46531</v>
      </c>
      <c r="C130" s="130">
        <f ca="1"/>
        <v>2.6711368790040255E-2</v>
      </c>
      <c r="D130" s="130">
        <f ca="1"/>
        <v>3.137643911572769E-2</v>
      </c>
      <c r="E130" s="130">
        <f ca="1"/>
        <v>3.3227865696752519E-2</v>
      </c>
    </row>
    <row r="131" spans="2:5">
      <c r="B131" s="145">
        <f ca="1"/>
        <v>46561</v>
      </c>
      <c r="C131" s="130">
        <f ca="1"/>
        <v>2.6722809208492834E-2</v>
      </c>
      <c r="D131" s="130">
        <f ca="1"/>
        <v>3.1393686498892188E-2</v>
      </c>
      <c r="E131" s="130">
        <f ca="1"/>
        <v>3.324926095994462E-2</v>
      </c>
    </row>
    <row r="132" spans="2:5">
      <c r="B132" s="145">
        <f ca="1"/>
        <v>46591</v>
      </c>
      <c r="C132" s="130">
        <f ca="1"/>
        <v>2.6739069211655773E-2</v>
      </c>
      <c r="D132" s="130">
        <f ca="1"/>
        <v>3.1410774398284338E-2</v>
      </c>
      <c r="E132" s="130">
        <f ca="1"/>
        <v>3.3265896099493611E-2</v>
      </c>
    </row>
    <row r="133" spans="2:5">
      <c r="B133" s="145">
        <f ca="1"/>
        <v>46622</v>
      </c>
      <c r="C133" s="130">
        <f ca="1"/>
        <v>2.6753289346985992E-2</v>
      </c>
      <c r="D133" s="130">
        <f ca="1"/>
        <v>3.1424449870081472E-2</v>
      </c>
      <c r="E133" s="130">
        <f ca="1"/>
        <v>3.3275665641804626E-2</v>
      </c>
    </row>
    <row r="134" spans="2:5">
      <c r="B134" s="145">
        <f ca="1"/>
        <v>46653</v>
      </c>
      <c r="C134" s="130">
        <f ca="1"/>
        <v>2.6772625765692205E-2</v>
      </c>
      <c r="D134" s="130">
        <f ca="1"/>
        <v>3.1431275049545772E-2</v>
      </c>
      <c r="E134" s="130">
        <f ca="1"/>
        <v>3.3284830294128577E-2</v>
      </c>
    </row>
    <row r="135" spans="2:5">
      <c r="B135" s="145">
        <f ca="1"/>
        <v>46685</v>
      </c>
      <c r="C135" s="130">
        <f ca="1"/>
        <v>2.6795488426513872E-2</v>
      </c>
      <c r="D135" s="130">
        <f ca="1"/>
        <v>3.1433886149436555E-2</v>
      </c>
      <c r="E135" s="130">
        <f ca="1"/>
        <v>3.3300928389629218E-2</v>
      </c>
    </row>
    <row r="136" spans="2:5">
      <c r="B136" s="145">
        <f ca="1"/>
        <v>46714</v>
      </c>
      <c r="C136" s="130">
        <f ca="1"/>
        <v>2.6818777934036388E-2</v>
      </c>
      <c r="D136" s="130">
        <f ca="1"/>
        <v>3.1436205019066778E-2</v>
      </c>
      <c r="E136" s="130">
        <f ca="1"/>
        <v>3.3313212424962386E-2</v>
      </c>
    </row>
    <row r="137" spans="2:5">
      <c r="B137" s="145">
        <f ca="1"/>
        <v>46744</v>
      </c>
      <c r="C137" s="130">
        <f ca="1"/>
        <v>2.6845538663811362E-2</v>
      </c>
      <c r="D137" s="130">
        <f ca="1"/>
        <v>3.1442103233924136E-2</v>
      </c>
      <c r="E137" s="130">
        <f ca="1"/>
        <v>3.3331018403060506E-2</v>
      </c>
    </row>
    <row r="138" spans="2:5">
      <c r="B138" s="145">
        <f ca="1"/>
        <v>46776</v>
      </c>
      <c r="C138" s="130">
        <f ca="1"/>
        <v>2.6803703741644896E-2</v>
      </c>
      <c r="D138" s="130">
        <f ca="1"/>
        <v>3.1454682297695304E-2</v>
      </c>
      <c r="E138" s="130">
        <f ca="1"/>
        <v>3.3358564907003764E-2</v>
      </c>
    </row>
    <row r="139" spans="2:5">
      <c r="B139" s="145">
        <f ca="1"/>
        <v>46806</v>
      </c>
      <c r="C139" s="130">
        <f ca="1"/>
        <v>2.6836167214195041E-2</v>
      </c>
      <c r="D139" s="130">
        <f ca="1"/>
        <v>3.1474154289445666E-2</v>
      </c>
      <c r="E139" s="130">
        <f ca="1"/>
        <v>3.3390072598544852E-2</v>
      </c>
    </row>
    <row r="140" spans="2:5">
      <c r="B140" s="145">
        <f ca="1"/>
        <v>46835</v>
      </c>
      <c r="C140" s="130">
        <f ca="1"/>
        <v>2.6870354897199595E-2</v>
      </c>
      <c r="D140" s="130">
        <f ca="1"/>
        <v>3.150081497042586E-2</v>
      </c>
      <c r="E140" s="130">
        <f ca="1"/>
        <v>3.3427957597148443E-2</v>
      </c>
    </row>
    <row r="141" spans="2:5">
      <c r="B141" s="145">
        <f ca="1"/>
        <v>46867</v>
      </c>
      <c r="C141" s="130">
        <f ca="1"/>
        <v>2.6911428155194327E-2</v>
      </c>
      <c r="D141" s="130">
        <f ca="1"/>
        <v>3.1534852266263777E-2</v>
      </c>
      <c r="E141" s="130">
        <f ca="1"/>
        <v>3.3453290449296638E-2</v>
      </c>
    </row>
    <row r="142" spans="2:5">
      <c r="B142" s="145">
        <f ca="1"/>
        <v>46896</v>
      </c>
      <c r="C142" s="130">
        <f ca="1"/>
        <v>2.6951712854530692E-2</v>
      </c>
      <c r="D142" s="130">
        <f ca="1"/>
        <v>3.1564596297106534E-2</v>
      </c>
      <c r="E142" s="130">
        <f ca="1"/>
        <v>3.3481688584447951E-2</v>
      </c>
    </row>
    <row r="143" spans="2:5">
      <c r="B143" s="145">
        <f ca="1"/>
        <v>46927</v>
      </c>
      <c r="C143" s="130">
        <f ca="1"/>
        <v>2.6998732103211909E-2</v>
      </c>
      <c r="D143" s="130">
        <f ca="1"/>
        <v>3.1591047977821543E-2</v>
      </c>
      <c r="E143" s="130">
        <f ca="1"/>
        <v>3.3509134608209451E-2</v>
      </c>
    </row>
    <row r="144" spans="2:5">
      <c r="B144" s="145">
        <f ca="1"/>
        <v>46958</v>
      </c>
      <c r="C144" s="130">
        <f ca="1"/>
        <v>2.7036412343313325E-2</v>
      </c>
      <c r="D144" s="130">
        <f ca="1"/>
        <v>3.1614898094892811E-2</v>
      </c>
      <c r="E144" s="130">
        <f ca="1"/>
        <v>3.3541997895406239E-2</v>
      </c>
    </row>
    <row r="145" spans="2:5">
      <c r="B145" s="145">
        <f ca="1"/>
        <v>46988</v>
      </c>
      <c r="C145" s="130">
        <f ca="1"/>
        <v>2.7073687508684975E-2</v>
      </c>
      <c r="D145" s="130">
        <f ca="1"/>
        <v>3.1640257929432702E-2</v>
      </c>
      <c r="E145" s="130">
        <f ca="1"/>
        <v>3.3576294523578465E-2</v>
      </c>
    </row>
    <row r="146" spans="2:5">
      <c r="B146" s="145">
        <f ca="1"/>
        <v>47021</v>
      </c>
      <c r="C146" s="130">
        <f ca="1"/>
        <v>2.7111716412373733E-2</v>
      </c>
      <c r="D146" s="130">
        <f ca="1"/>
        <v>3.1674594077095213E-2</v>
      </c>
      <c r="E146" s="130">
        <f ca="1"/>
        <v>3.360682706351234E-2</v>
      </c>
    </row>
    <row r="147" spans="2:5">
      <c r="B147" s="145">
        <f ca="1"/>
        <v>47049</v>
      </c>
      <c r="C147" s="130">
        <f ca="1"/>
        <v>2.7141389822999754E-2</v>
      </c>
      <c r="D147" s="130">
        <f ca="1"/>
        <v>3.1706355562913895E-2</v>
      </c>
      <c r="E147" s="130">
        <f ca="1"/>
        <v>3.3633837687368266E-2</v>
      </c>
    </row>
    <row r="148" spans="2:5">
      <c r="B148" s="145">
        <f ca="1"/>
        <v>47080</v>
      </c>
      <c r="C148" s="130">
        <f ca="1"/>
        <v>2.717143873681957E-2</v>
      </c>
      <c r="D148" s="130">
        <f ca="1"/>
        <v>3.1739655144382317E-2</v>
      </c>
      <c r="E148" s="130">
        <f ca="1"/>
        <v>3.3659194322134954E-2</v>
      </c>
    </row>
    <row r="149" spans="2:5">
      <c r="B149" s="145">
        <f ca="1"/>
        <v>47112</v>
      </c>
      <c r="C149" s="130">
        <f ca="1"/>
        <v>2.7199240250470793E-2</v>
      </c>
      <c r="D149" s="130">
        <f ca="1"/>
        <v>3.1767532404808986E-2</v>
      </c>
      <c r="E149" s="130">
        <f ca="1"/>
        <v>3.3685950948484249E-2</v>
      </c>
    </row>
    <row r="150" spans="2:5">
      <c r="B150" s="145">
        <f ca="1"/>
        <v>47141</v>
      </c>
      <c r="C150" s="130">
        <f ca="1"/>
        <v>2.7296088936501657E-2</v>
      </c>
      <c r="D150" s="130">
        <f ca="1"/>
        <v>3.1786338922544143E-2</v>
      </c>
      <c r="E150" s="130">
        <f ca="1"/>
        <v>3.3692588645535204E-2</v>
      </c>
    </row>
    <row r="151" spans="2:5">
      <c r="B151" s="145">
        <f ca="1"/>
        <v>47172</v>
      </c>
      <c r="C151" s="130">
        <f ca="1"/>
        <v>2.7319468717312168E-2</v>
      </c>
      <c r="D151" s="130">
        <f ca="1"/>
        <v>3.1799985684764928E-2</v>
      </c>
      <c r="E151" s="130">
        <f ca="1"/>
        <v>3.3695330364216361E-2</v>
      </c>
    </row>
    <row r="152" spans="2:5">
      <c r="B152" s="145">
        <f ca="1"/>
        <v>47200</v>
      </c>
      <c r="C152" s="130">
        <f ca="1"/>
        <v>2.7335131918501565E-2</v>
      </c>
      <c r="D152" s="130">
        <f ca="1"/>
        <v>3.1806951960055993E-2</v>
      </c>
      <c r="E152" s="130">
        <f ca="1"/>
        <v>3.3701286184212711E-2</v>
      </c>
    </row>
    <row r="153" spans="2:5">
      <c r="B153" s="145">
        <f ca="1"/>
        <v>47231</v>
      </c>
      <c r="C153" s="130">
        <f ca="1"/>
        <v>2.7346602797116037E-2</v>
      </c>
      <c r="D153" s="130">
        <f ca="1"/>
        <v>3.1809519551816219E-2</v>
      </c>
      <c r="E153" s="130">
        <f ca="1"/>
        <v>3.3695369507505207E-2</v>
      </c>
    </row>
    <row r="154" spans="2:5">
      <c r="B154" s="145">
        <f ca="1"/>
        <v>47261</v>
      </c>
      <c r="C154" s="130">
        <f ca="1"/>
        <v>2.7356771331290716E-2</v>
      </c>
      <c r="D154" s="130">
        <f ca="1"/>
        <v>3.1807763583449312E-2</v>
      </c>
      <c r="E154" s="130">
        <f ca="1"/>
        <v>3.3691158820524598E-2</v>
      </c>
    </row>
    <row r="155" spans="2:5">
      <c r="B155" s="145">
        <f ca="1"/>
        <v>47294</v>
      </c>
      <c r="C155" s="130">
        <f ca="1"/>
        <v>2.7363907024686881E-2</v>
      </c>
      <c r="D155" s="130">
        <f ca="1"/>
        <v>3.1802027253630225E-2</v>
      </c>
      <c r="E155" s="130">
        <f ca="1"/>
        <v>3.3680410770017169E-2</v>
      </c>
    </row>
    <row r="156" spans="2:5">
      <c r="B156" s="145">
        <f ca="1"/>
        <v>47322</v>
      </c>
      <c r="C156" s="130">
        <f ca="1"/>
        <v>2.7366502069905593E-2</v>
      </c>
      <c r="D156" s="130">
        <f ca="1"/>
        <v>3.1794580694427761E-2</v>
      </c>
      <c r="E156" s="130">
        <f ca="1"/>
        <v>3.3671190329106385E-2</v>
      </c>
    </row>
    <row r="157" spans="2:5">
      <c r="B157" s="145">
        <f ca="1"/>
        <v>47353</v>
      </c>
      <c r="C157" s="130">
        <f ca="1"/>
        <v>2.7365635897251991E-2</v>
      </c>
      <c r="D157" s="130">
        <f ca="1"/>
        <v>3.1784084471402935E-2</v>
      </c>
      <c r="E157" s="130">
        <f ca="1"/>
        <v>3.3659220013198224E-2</v>
      </c>
    </row>
    <row r="158" spans="2:5">
      <c r="B158" s="145">
        <f ca="1"/>
        <v>47385</v>
      </c>
      <c r="C158" s="130">
        <f ca="1"/>
        <v>2.7360497065669238E-2</v>
      </c>
      <c r="D158" s="130">
        <f ca="1"/>
        <v>3.177122061441133E-2</v>
      </c>
      <c r="E158" s="130">
        <f ca="1"/>
        <v>3.3636256476534593E-2</v>
      </c>
    </row>
    <row r="159" spans="2:5">
      <c r="B159" s="145">
        <f ca="1"/>
        <v>47414</v>
      </c>
      <c r="C159" s="130">
        <f ca="1"/>
        <v>2.7351957906272151E-2</v>
      </c>
      <c r="D159" s="130">
        <f ca="1"/>
        <v>3.1757641597018604E-2</v>
      </c>
      <c r="E159" s="130">
        <f ca="1"/>
        <v>3.3617328394148174E-2</v>
      </c>
    </row>
    <row r="160" spans="2:5">
      <c r="B160" s="145">
        <f ca="1"/>
        <v>47445</v>
      </c>
      <c r="C160" s="130">
        <f ca="1"/>
        <v>2.7340284143335003E-2</v>
      </c>
      <c r="D160" s="130">
        <f ca="1"/>
        <v>3.174072742273816E-2</v>
      </c>
      <c r="E160" s="130">
        <f ca="1"/>
        <v>3.3593155689967395E-2</v>
      </c>
    </row>
    <row r="161" spans="2:5">
      <c r="B161" s="145">
        <f ca="1"/>
        <v>47476</v>
      </c>
      <c r="C161" s="130">
        <f ca="1"/>
        <v>2.7321079474780411E-2</v>
      </c>
      <c r="D161" s="130">
        <f ca="1"/>
        <v>3.1721008520450629E-2</v>
      </c>
      <c r="E161" s="130">
        <f ca="1"/>
        <v>3.3568373917788039E-2</v>
      </c>
    </row>
    <row r="162" spans="2:5">
      <c r="B162" s="145">
        <f ca="1"/>
        <v>47506</v>
      </c>
      <c r="C162" s="130">
        <f ca="1"/>
        <v>2.7299705864938413E-2</v>
      </c>
      <c r="D162" s="130">
        <f ca="1"/>
        <v>3.1699249727146828E-2</v>
      </c>
      <c r="E162" s="130">
        <f ca="1"/>
        <v>3.3539992502098638E-2</v>
      </c>
    </row>
    <row r="163" spans="2:5">
      <c r="B163" s="145">
        <f ca="1"/>
        <v>47539</v>
      </c>
      <c r="C163" s="130">
        <f ca="1"/>
        <v>2.7271248284006688E-2</v>
      </c>
      <c r="D163" s="130">
        <f ca="1"/>
        <v>3.1672390140774165E-2</v>
      </c>
      <c r="E163" s="130">
        <f ca="1"/>
        <v>3.3509083762772666E-2</v>
      </c>
    </row>
    <row r="164" spans="2:5">
      <c r="B164" s="145">
        <f ca="1"/>
        <v>47567</v>
      </c>
      <c r="C164" s="130">
        <f ca="1"/>
        <v>2.7242910601646037E-2</v>
      </c>
      <c r="D164" s="130">
        <f ca="1"/>
        <v>3.1647417929531317E-2</v>
      </c>
      <c r="E164" s="130">
        <f ca="1"/>
        <v>3.3483032655480249E-2</v>
      </c>
    </row>
    <row r="165" spans="2:5">
      <c r="B165" s="145">
        <f ca="1"/>
        <v>47596</v>
      </c>
      <c r="C165" s="130">
        <f ca="1"/>
        <v>2.7209370046752578E-2</v>
      </c>
      <c r="D165" s="130">
        <f ca="1"/>
        <v>3.1620230588328475E-2</v>
      </c>
      <c r="E165" s="130">
        <f ca="1"/>
        <v>3.345242763068227E-2</v>
      </c>
    </row>
    <row r="166" spans="2:5">
      <c r="B166" s="145">
        <f ca="1"/>
        <v>47626</v>
      </c>
      <c r="C166" s="130">
        <f ca="1"/>
        <v>2.7170147560551056E-2</v>
      </c>
      <c r="D166" s="130">
        <f ca="1"/>
        <v>3.1591684760939903E-2</v>
      </c>
      <c r="E166" s="130">
        <f ca="1"/>
        <v>3.3425077160936741E-2</v>
      </c>
    </row>
    <row r="167" spans="2:5">
      <c r="B167" s="145">
        <f ca="1"/>
        <v>47658</v>
      </c>
      <c r="C167" s="130">
        <f ca="1"/>
        <v>2.7125283288556214E-2</v>
      </c>
      <c r="D167" s="130">
        <f ca="1"/>
        <v>3.1561806699048379E-2</v>
      </c>
      <c r="E167" s="130">
        <f ca="1"/>
        <v>3.3390057991068908E-2</v>
      </c>
    </row>
    <row r="168" spans="2:5">
      <c r="B168" s="145">
        <f ca="1"/>
        <v>47687</v>
      </c>
      <c r="C168" s="130">
        <f ca="1"/>
        <v>2.7084886046701881E-2</v>
      </c>
      <c r="D168" s="130">
        <f ca="1"/>
        <v>3.1535514496900487E-2</v>
      </c>
      <c r="E168" s="130">
        <f ca="1"/>
        <v>3.3362993982262314E-2</v>
      </c>
    </row>
    <row r="169" spans="2:5">
      <c r="B169" s="145">
        <f ca="1"/>
        <v>47718</v>
      </c>
      <c r="C169" s="130">
        <f ca="1"/>
        <v>2.7042690579863065E-2</v>
      </c>
      <c r="D169" s="130">
        <f ca="1"/>
        <v>3.1508255289427176E-2</v>
      </c>
      <c r="E169" s="130">
        <f ca="1"/>
        <v>3.3334788511503871E-2</v>
      </c>
    </row>
    <row r="170" spans="2:5">
      <c r="B170" s="145">
        <f ca="1"/>
        <v>47749</v>
      </c>
      <c r="C170" s="130">
        <f ca="1"/>
        <v>2.6999584189364156E-2</v>
      </c>
      <c r="D170" s="130">
        <f ca="1"/>
        <v>3.1481883012732352E-2</v>
      </c>
      <c r="E170" s="130">
        <f ca="1"/>
        <v>3.3303039072209203E-2</v>
      </c>
    </row>
    <row r="171" spans="2:5">
      <c r="B171" s="145">
        <f ca="1"/>
        <v>47779</v>
      </c>
      <c r="C171" s="130">
        <f ca="1"/>
        <v>2.695895887551392E-2</v>
      </c>
      <c r="D171" s="130">
        <f ca="1"/>
        <v>3.1457172021866132E-2</v>
      </c>
      <c r="E171" s="130">
        <f ca="1"/>
        <v>3.3276213409974234E-2</v>
      </c>
    </row>
    <row r="172" spans="2:5">
      <c r="B172" s="145">
        <f ca="1"/>
        <v>47812</v>
      </c>
      <c r="C172" s="130">
        <f ca="1"/>
        <v>2.6914798235489156E-2</v>
      </c>
      <c r="D172" s="130">
        <f ca="1"/>
        <v>3.1430851546904802E-2</v>
      </c>
      <c r="E172" s="130">
        <f ca="1"/>
        <v>3.3247565766477701E-2</v>
      </c>
    </row>
    <row r="173" spans="2:5">
      <c r="B173" s="145">
        <f ca="1"/>
        <v>47840</v>
      </c>
      <c r="C173" s="130">
        <f ca="1"/>
        <v>2.6877808359446993E-2</v>
      </c>
      <c r="D173" s="130">
        <f ca="1"/>
        <v>3.1409180948196148E-2</v>
      </c>
      <c r="E173" s="130">
        <f ca="1"/>
        <v>3.3223965372049524E-2</v>
      </c>
    </row>
    <row r="174" spans="2:5">
      <c r="B174" s="145">
        <f ca="1"/>
        <v>47871</v>
      </c>
      <c r="C174" s="130">
        <f ca="1"/>
        <v>2.6837424174587985E-2</v>
      </c>
      <c r="D174" s="130">
        <f ca="1"/>
        <v>3.1385853743387496E-2</v>
      </c>
      <c r="E174" s="130">
        <f ca="1"/>
        <v>3.3197463775320749E-2</v>
      </c>
    </row>
    <row r="175" spans="2:5">
      <c r="B175" s="145">
        <f ca="1"/>
        <v>47903</v>
      </c>
      <c r="C175" s="130">
        <f ca="1"/>
        <v>2.6796372144235723E-2</v>
      </c>
      <c r="D175" s="130">
        <f ca="1"/>
        <v>3.1362461758267436E-2</v>
      </c>
      <c r="E175" s="130">
        <f ca="1"/>
        <v>3.3173245039563128E-2</v>
      </c>
    </row>
    <row r="176" spans="2:5">
      <c r="B176" s="145">
        <f ca="1"/>
        <v>47931</v>
      </c>
      <c r="C176" s="130">
        <f ca="1"/>
        <v>2.6761027241151404E-2</v>
      </c>
      <c r="D176" s="130">
        <f ca="1"/>
        <v>3.1342638917837055E-2</v>
      </c>
      <c r="E176" s="130">
        <f ca="1"/>
        <v>3.3154066657379494E-2</v>
      </c>
    </row>
    <row r="177" spans="2:5">
      <c r="B177" s="145">
        <f ca="1"/>
        <v>47961</v>
      </c>
      <c r="C177" s="130">
        <f ca="1"/>
        <v>2.6723811732733561E-2</v>
      </c>
      <c r="D177" s="130">
        <f ca="1"/>
        <v>3.1322722724752304E-2</v>
      </c>
      <c r="E177" s="130">
        <f ca="1"/>
        <v>3.3130627443273122E-2</v>
      </c>
    </row>
    <row r="178" spans="2:5">
      <c r="B178" s="145">
        <f ca="1"/>
        <v>47991</v>
      </c>
      <c r="C178" s="130">
        <f ca="1"/>
        <v>2.6688053126427129E-2</v>
      </c>
      <c r="D178" s="130">
        <f ca="1"/>
        <v>3.130502069839506E-2</v>
      </c>
      <c r="E178" s="130">
        <f ca="1"/>
        <v>3.311143724596427E-2</v>
      </c>
    </row>
    <row r="179" spans="2:5">
      <c r="B179" s="145">
        <f ca="1"/>
        <v>48022</v>
      </c>
      <c r="C179" s="130">
        <f ca="1"/>
        <v>2.6650296390662572E-2</v>
      </c>
      <c r="D179" s="130">
        <f ca="1"/>
        <v>3.1289373208990952E-2</v>
      </c>
      <c r="E179" s="130">
        <f ca="1"/>
        <v>3.3087617121165334E-2</v>
      </c>
    </row>
    <row r="180" spans="2:5">
      <c r="B180" s="145">
        <f ca="1"/>
        <v>48052</v>
      </c>
      <c r="C180" s="130">
        <f ca="1"/>
        <v>2.661530831942233E-2</v>
      </c>
      <c r="D180" s="130">
        <f ca="1"/>
        <v>3.1273791512661936E-2</v>
      </c>
      <c r="E180" s="130">
        <f ca="1"/>
        <v>3.3057424398990551E-2</v>
      </c>
    </row>
    <row r="181" spans="2:5">
      <c r="B181" s="145">
        <f ca="1"/>
        <v>48085</v>
      </c>
      <c r="C181" s="130">
        <f ca="1"/>
        <v>2.6577744824547733E-2</v>
      </c>
      <c r="D181" s="130">
        <f ca="1"/>
        <v>3.1251235970054948E-2</v>
      </c>
      <c r="E181" s="130">
        <f ca="1"/>
        <v>3.3019981708266539E-2</v>
      </c>
    </row>
    <row r="182" spans="2:5">
      <c r="B182" s="145">
        <f ca="1"/>
        <v>48114</v>
      </c>
      <c r="C182" s="130">
        <f ca="1"/>
        <v>2.6545581537314192E-2</v>
      </c>
      <c r="D182" s="130">
        <f ca="1"/>
        <v>3.1223725428084027E-2</v>
      </c>
      <c r="E182" s="130">
        <f ca="1"/>
        <v>3.2985946873259064E-2</v>
      </c>
    </row>
    <row r="183" spans="2:5">
      <c r="B183" s="145">
        <f ca="1"/>
        <v>48144</v>
      </c>
      <c r="C183" s="130">
        <f ca="1"/>
        <v>2.6513199577400687E-2</v>
      </c>
      <c r="D183" s="130">
        <f ca="1"/>
        <v>3.1190397109209272E-2</v>
      </c>
      <c r="E183" s="130">
        <f ca="1"/>
        <v>3.2954297540348503E-2</v>
      </c>
    </row>
    <row r="184" spans="2:5">
      <c r="B184" s="145">
        <f ca="1"/>
        <v>48176</v>
      </c>
      <c r="C184" s="130">
        <f ca="1"/>
        <v>2.6479667538655018E-2</v>
      </c>
      <c r="D184" s="130">
        <f ca="1"/>
        <v>3.1154371909743888E-2</v>
      </c>
      <c r="E184" s="130">
        <f ca="1"/>
        <v>3.2919235032858631E-2</v>
      </c>
    </row>
    <row r="185" spans="2:5">
      <c r="B185" s="145">
        <f ca="1"/>
        <v>48205</v>
      </c>
      <c r="C185" s="130">
        <f ca="1"/>
        <v>2.6450226757242262E-2</v>
      </c>
      <c r="D185" s="130">
        <f ca="1"/>
        <v>3.1125263240238083E-2</v>
      </c>
      <c r="E185" s="130">
        <f ca="1"/>
        <v>3.2890366380924199E-2</v>
      </c>
    </row>
    <row r="186" spans="2:5">
      <c r="B186" s="145">
        <f ca="1"/>
        <v>48236</v>
      </c>
      <c r="C186" s="130">
        <f ca="1"/>
        <v>2.6348655209776129E-2</v>
      </c>
      <c r="D186" s="130">
        <f ca="1"/>
        <v>3.1099642311822918E-2</v>
      </c>
      <c r="E186" s="130">
        <f ca="1"/>
        <v>3.2869251748133842E-2</v>
      </c>
    </row>
    <row r="187" spans="2:5">
      <c r="B187" s="145">
        <f ca="1"/>
        <v>48267</v>
      </c>
      <c r="C187" s="130">
        <f ca="1"/>
        <v>2.6318525615250159E-2</v>
      </c>
      <c r="D187" s="130">
        <f ca="1"/>
        <v>3.1080635493605364E-2</v>
      </c>
      <c r="E187" s="130">
        <f ca="1"/>
        <v>3.2854149567270285E-2</v>
      </c>
    </row>
    <row r="188" spans="2:5">
      <c r="B188" s="145">
        <f ca="1"/>
        <v>48296</v>
      </c>
      <c r="C188" s="130">
        <f ca="1"/>
        <v>2.6292281427946814E-2</v>
      </c>
      <c r="D188" s="130">
        <f ca="1"/>
        <v>3.1069165353122354E-2</v>
      </c>
      <c r="E188" s="130">
        <f ca="1"/>
        <v>3.2843292241408549E-2</v>
      </c>
    </row>
    <row r="189" spans="2:5">
      <c r="B189" s="145">
        <f ca="1"/>
        <v>48327</v>
      </c>
      <c r="C189" s="130">
        <f ca="1"/>
        <v>2.62664600980459E-2</v>
      </c>
      <c r="D189" s="130">
        <f ca="1"/>
        <v>3.1060831377126022E-2</v>
      </c>
      <c r="E189" s="130">
        <f ca="1"/>
        <v>3.2831033206192579E-2</v>
      </c>
    </row>
    <row r="190" spans="2:5">
      <c r="B190" s="145">
        <f ca="1"/>
        <v>48358</v>
      </c>
      <c r="C190" s="130">
        <f ca="1"/>
        <v>2.6239714371016264E-2</v>
      </c>
      <c r="D190" s="130">
        <f ca="1"/>
        <v>3.1052591710332537E-2</v>
      </c>
      <c r="E190" s="130">
        <f ca="1"/>
        <v>3.2816986895378854E-2</v>
      </c>
    </row>
    <row r="191" spans="2:5">
      <c r="B191" s="145">
        <f ca="1"/>
        <v>48388</v>
      </c>
      <c r="C191" s="130">
        <f ca="1"/>
        <v>2.6216072096621256E-2</v>
      </c>
      <c r="D191" s="130">
        <f ca="1"/>
        <v>3.1042228470670914E-2</v>
      </c>
      <c r="E191" s="130">
        <f ca="1"/>
        <v>3.2804082636061237E-2</v>
      </c>
    </row>
    <row r="192" spans="2:5">
      <c r="B192" s="145">
        <f ca="1"/>
        <v>48418</v>
      </c>
      <c r="C192" s="130">
        <f ca="1"/>
        <v>2.6194849839448576E-2</v>
      </c>
      <c r="D192" s="130">
        <f ca="1"/>
        <v>3.1033070296797319E-2</v>
      </c>
      <c r="E192" s="130">
        <f ca="1"/>
        <v>3.2807610610047576E-2</v>
      </c>
    </row>
    <row r="193" spans="2:5">
      <c r="B193" s="145">
        <f ca="1"/>
        <v>48449</v>
      </c>
      <c r="C193" s="130">
        <f ca="1"/>
        <v>2.617183324244134E-2</v>
      </c>
      <c r="D193" s="130">
        <f ca="1"/>
        <v>3.1030403443129757E-2</v>
      </c>
      <c r="E193" s="130">
        <f ca="1"/>
        <v>3.2810667137838964E-2</v>
      </c>
    </row>
    <row r="194" spans="2:5">
      <c r="B194" s="145">
        <f ca="1"/>
        <v>48480</v>
      </c>
      <c r="C194" s="130">
        <f ca="1"/>
        <v>2.615138464274782E-2</v>
      </c>
      <c r="D194" s="130">
        <f ca="1"/>
        <v>3.1038650166241775E-2</v>
      </c>
      <c r="E194" s="130">
        <f ca="1"/>
        <v>3.2811404694256599E-2</v>
      </c>
    </row>
    <row r="195" spans="2:5">
      <c r="B195" s="145">
        <f ca="1"/>
        <v>48512</v>
      </c>
      <c r="C195" s="130">
        <f ca="1"/>
        <v>2.6131793980055742E-2</v>
      </c>
      <c r="D195" s="130">
        <f ca="1"/>
        <v>3.1054257324278484E-2</v>
      </c>
      <c r="E195" s="130">
        <f ca="1"/>
        <v>3.2819771203227183E-2</v>
      </c>
    </row>
    <row r="196" spans="2:5">
      <c r="B196" s="145">
        <f ca="1"/>
        <v>48541</v>
      </c>
      <c r="C196" s="130">
        <f ca="1"/>
        <v>2.6115384471743577E-2</v>
      </c>
      <c r="D196" s="130">
        <f ca="1"/>
        <v>3.1068663499967342E-2</v>
      </c>
      <c r="E196" s="130">
        <f ca="1"/>
        <v>3.2825127855603778E-2</v>
      </c>
    </row>
    <row r="197" spans="2:5">
      <c r="B197" s="145">
        <f ca="1"/>
        <v>48571</v>
      </c>
      <c r="C197" s="130">
        <f ca="1"/>
        <v>2.6099798284299602E-2</v>
      </c>
      <c r="D197" s="130">
        <f ca="1"/>
        <v>3.1078866843454966E-2</v>
      </c>
      <c r="E197" s="130">
        <f ca="1"/>
        <v>3.2834373999136482E-2</v>
      </c>
    </row>
    <row r="198" spans="2:5">
      <c r="B198" s="145">
        <f ca="1"/>
        <v>48603</v>
      </c>
      <c r="C198" s="130">
        <f ca="1"/>
        <v>2.615622942084652E-2</v>
      </c>
      <c r="D198" s="130">
        <f ca="1"/>
        <v>3.1084687660623719E-2</v>
      </c>
      <c r="E198" s="130">
        <f ca="1"/>
        <v>3.2831318857143903E-2</v>
      </c>
    </row>
    <row r="199" spans="2:5">
      <c r="B199" s="145">
        <f ca="1"/>
        <v>48633</v>
      </c>
      <c r="C199" s="130">
        <f ca="1"/>
        <v>2.614362895041946E-2</v>
      </c>
      <c r="D199" s="130">
        <f ca="1"/>
        <v>3.1087285791005663E-2</v>
      </c>
      <c r="E199" s="130">
        <f ca="1"/>
        <v>3.282369545507189E-2</v>
      </c>
    </row>
    <row r="200" spans="2:5">
      <c r="B200" s="145">
        <f ca="1"/>
        <v>48661</v>
      </c>
      <c r="C200" s="130">
        <f ca="1"/>
        <v>2.613325911392669E-2</v>
      </c>
      <c r="D200" s="130">
        <f ca="1"/>
        <v>3.1088647248423962E-2</v>
      </c>
      <c r="E200" s="130">
        <f ca="1"/>
        <v>3.2822169202122588E-2</v>
      </c>
    </row>
    <row r="201" spans="2:5">
      <c r="B201" s="145">
        <f ca="1"/>
        <v>48694</v>
      </c>
      <c r="C201" s="130">
        <f ca="1"/>
        <v>2.6122825458946695E-2</v>
      </c>
      <c r="D201" s="130">
        <f ca="1"/>
        <v>3.1089322666726458E-2</v>
      </c>
      <c r="E201" s="130">
        <f ca="1"/>
        <v>3.281402115211389E-2</v>
      </c>
    </row>
    <row r="202" spans="2:5">
      <c r="B202" s="145">
        <f ca="1"/>
        <v>48722</v>
      </c>
      <c r="C202" s="130">
        <f ca="1"/>
        <v>2.6115503449467965E-2</v>
      </c>
      <c r="D202" s="130">
        <f ca="1"/>
        <v>3.1089070190646152E-2</v>
      </c>
      <c r="E202" s="130">
        <f ca="1"/>
        <v>3.2809411142095027E-2</v>
      </c>
    </row>
    <row r="203" spans="2:5">
      <c r="B203" s="145">
        <f ca="1"/>
        <v>48753</v>
      </c>
      <c r="C203" s="130">
        <f ca="1"/>
        <v>2.6108222319991908E-2</v>
      </c>
      <c r="D203" s="130">
        <f ca="1"/>
        <v>3.1087935389208666E-2</v>
      </c>
      <c r="E203" s="130">
        <f ca="1"/>
        <v>3.2800987925993688E-2</v>
      </c>
    </row>
    <row r="204" spans="2:5">
      <c r="B204" s="145">
        <f ca="1"/>
        <v>48785</v>
      </c>
      <c r="C204" s="130">
        <f ca="1"/>
        <v>2.6100617314166824E-2</v>
      </c>
      <c r="D204" s="130">
        <f ca="1"/>
        <v>3.1086208515136143E-2</v>
      </c>
      <c r="E204" s="130">
        <f ca="1"/>
        <v>3.2794541232254622E-2</v>
      </c>
    </row>
    <row r="205" spans="2:5">
      <c r="B205" s="145">
        <f ca="1"/>
        <v>48814</v>
      </c>
      <c r="C205" s="130">
        <f ca="1"/>
        <v>2.6093644946123901E-2</v>
      </c>
      <c r="D205" s="130">
        <f ca="1"/>
        <v>3.1084583506672574E-2</v>
      </c>
      <c r="E205" s="130">
        <f ca="1"/>
        <v>3.2787012741628492E-2</v>
      </c>
    </row>
    <row r="206" spans="2:5">
      <c r="B206" s="145">
        <f ca="1"/>
        <v>48845</v>
      </c>
      <c r="C206" s="130">
        <f ca="1"/>
        <v>2.6087750333731268E-2</v>
      </c>
      <c r="D206" s="130">
        <f ca="1"/>
        <v>3.1083072400287622E-2</v>
      </c>
      <c r="E206" s="130">
        <f ca="1"/>
        <v>3.2774483772051541E-2</v>
      </c>
    </row>
    <row r="207" spans="2:5">
      <c r="B207" s="145">
        <f ca="1"/>
        <v>48876</v>
      </c>
      <c r="C207" s="130">
        <f ca="1"/>
        <v>2.6078472317770194E-2</v>
      </c>
      <c r="D207" s="130">
        <f ca="1"/>
        <v>3.1081320671316831E-2</v>
      </c>
      <c r="E207" s="130">
        <f ca="1"/>
        <v>3.2766819260280286E-2</v>
      </c>
    </row>
    <row r="208" spans="2:5">
      <c r="B208" s="145">
        <f ca="1"/>
        <v>48906</v>
      </c>
      <c r="C208" s="130">
        <f ca="1"/>
        <v>2.6070997601580877E-2</v>
      </c>
      <c r="D208" s="130">
        <f ca="1"/>
        <v>3.1078731964812093E-2</v>
      </c>
      <c r="E208" s="130">
        <f ca="1"/>
        <v>3.2756323517678987E-2</v>
      </c>
    </row>
    <row r="209" spans="2:5">
      <c r="B209" s="145">
        <f ca="1"/>
        <v>48936</v>
      </c>
      <c r="C209" s="130">
        <f ca="1"/>
        <v>2.6065069630570127E-2</v>
      </c>
      <c r="D209" s="130">
        <f ca="1"/>
        <v>3.1074779076724263E-2</v>
      </c>
      <c r="E209" s="130">
        <f ca="1"/>
        <v>3.2748002046135725E-2</v>
      </c>
    </row>
    <row r="210" spans="2:5">
      <c r="B210" s="145">
        <f ca="1"/>
        <v>48967</v>
      </c>
      <c r="C210" s="130">
        <f ca="1"/>
        <v>2.6055532177502817E-2</v>
      </c>
      <c r="D210" s="130">
        <f ca="1"/>
        <v>3.1069592509634477E-2</v>
      </c>
      <c r="E210" s="130">
        <f ca="1"/>
        <v>3.2737557254084691E-2</v>
      </c>
    </row>
    <row r="211" spans="2:5">
      <c r="B211" s="145">
        <f ca="1"/>
        <v>48998</v>
      </c>
      <c r="C211" s="130">
        <f ca="1"/>
        <v>2.6047535724083394E-2</v>
      </c>
      <c r="D211" s="130">
        <f ca="1"/>
        <v>3.1063885654437174E-2</v>
      </c>
      <c r="E211" s="130">
        <f ca="1"/>
        <v>3.2725328880318566E-2</v>
      </c>
    </row>
    <row r="212" spans="2:5">
      <c r="B212" s="145">
        <f ca="1"/>
        <v>49026</v>
      </c>
      <c r="C212" s="130">
        <f ca="1"/>
        <v>2.6040233356909116E-2</v>
      </c>
      <c r="D212" s="130">
        <f ca="1"/>
        <v>3.1058739702459474E-2</v>
      </c>
      <c r="E212" s="130">
        <f ca="1"/>
        <v>3.2721450333084219E-2</v>
      </c>
    </row>
    <row r="213" spans="2:5">
      <c r="B213" s="145">
        <f ca="1"/>
        <v>49058</v>
      </c>
      <c r="C213" s="130">
        <f ca="1"/>
        <v>2.603179458770569E-2</v>
      </c>
      <c r="D213" s="130">
        <f ca="1"/>
        <v>3.1053005716586746E-2</v>
      </c>
      <c r="E213" s="130">
        <f ca="1"/>
        <v>3.2705327306788053E-2</v>
      </c>
    </row>
    <row r="214" spans="2:5">
      <c r="B214" s="145">
        <f ca="1"/>
        <v>49087</v>
      </c>
      <c r="C214" s="130">
        <f ca="1"/>
        <v>2.6024060827113754E-2</v>
      </c>
      <c r="D214" s="130">
        <f ca="1"/>
        <v>3.1047927059926751E-2</v>
      </c>
      <c r="E214" s="130">
        <f ca="1"/>
        <v>3.2695015940982494E-2</v>
      </c>
    </row>
    <row r="215" spans="2:5">
      <c r="B215" s="145">
        <f ca="1"/>
        <v>49118</v>
      </c>
      <c r="C215" s="130">
        <f ca="1"/>
        <v>2.6017311757441753E-2</v>
      </c>
      <c r="D215" s="130">
        <f ca="1"/>
        <v>3.104252851478987E-2</v>
      </c>
      <c r="E215" s="130">
        <f ca="1"/>
        <v>3.2683411401567039E-2</v>
      </c>
    </row>
    <row r="216" spans="2:5">
      <c r="B216" s="145">
        <f ca="1"/>
        <v>49149</v>
      </c>
      <c r="C216" s="130">
        <f ca="1"/>
        <v>2.6007250943835113E-2</v>
      </c>
      <c r="D216" s="130">
        <f ca="1"/>
        <v>3.1036711036126062E-2</v>
      </c>
      <c r="E216" s="130">
        <f ca="1"/>
        <v>3.2668802452518471E-2</v>
      </c>
    </row>
    <row r="217" spans="2:5">
      <c r="B217" s="145">
        <f ca="1"/>
        <v>49179</v>
      </c>
      <c r="C217" s="130">
        <f ca="1"/>
        <v>2.5998981806460278E-2</v>
      </c>
      <c r="D217" s="130">
        <f ca="1"/>
        <v>3.1030152990864712E-2</v>
      </c>
      <c r="E217" s="130">
        <f ca="1"/>
        <v>3.2655411259496184E-2</v>
      </c>
    </row>
    <row r="218" spans="2:5">
      <c r="B218" s="145">
        <f ca="1"/>
        <v>49212</v>
      </c>
      <c r="C218" s="130">
        <f ca="1"/>
        <v>2.5989783389025811E-2</v>
      </c>
      <c r="D218" s="130">
        <f ca="1"/>
        <v>3.1021460777204964E-2</v>
      </c>
      <c r="E218" s="130">
        <f ca="1"/>
        <v>3.2637691516347205E-2</v>
      </c>
    </row>
    <row r="219" spans="2:5">
      <c r="B219" s="145">
        <f ca="1"/>
        <v>49240</v>
      </c>
      <c r="C219" s="130">
        <f ca="1"/>
        <v>2.5981894304839888E-2</v>
      </c>
      <c r="D219" s="130">
        <f ca="1"/>
        <v>3.101318754746081E-2</v>
      </c>
      <c r="E219" s="130">
        <f ca="1"/>
        <v>3.2624320108615608E-2</v>
      </c>
    </row>
    <row r="220" spans="2:5">
      <c r="B220" s="145">
        <f ca="1"/>
        <v>49271</v>
      </c>
      <c r="C220" s="130">
        <f ca="1"/>
        <v>2.5973069357154023E-2</v>
      </c>
      <c r="D220" s="130">
        <f ca="1"/>
        <v>3.1003613901332952E-2</v>
      </c>
      <c r="E220" s="130">
        <f ca="1"/>
        <v>3.2607836765931555E-2</v>
      </c>
    </row>
    <row r="221" spans="2:5">
      <c r="B221" s="145">
        <f ca="1"/>
        <v>49303</v>
      </c>
      <c r="C221" s="130">
        <f ca="1"/>
        <v>2.5963859569661397E-2</v>
      </c>
      <c r="D221" s="130">
        <f ca="1"/>
        <v>3.0993778111623078E-2</v>
      </c>
      <c r="E221" s="130">
        <f ca="1"/>
        <v>3.2592766218186943E-2</v>
      </c>
    </row>
    <row r="222" spans="2:5">
      <c r="B222" s="145">
        <f ca="1"/>
        <v>49332</v>
      </c>
      <c r="C222" s="130">
        <f ca="1"/>
        <v>2.5955425040826034E-2</v>
      </c>
      <c r="D222" s="130">
        <f ca="1"/>
        <v>3.09849031596242E-2</v>
      </c>
      <c r="E222" s="130">
        <f ca="1"/>
        <v>3.2576365941103219E-2</v>
      </c>
    </row>
    <row r="223" spans="2:5">
      <c r="B223" s="145">
        <f ca="1"/>
        <v>49363</v>
      </c>
      <c r="C223" s="130">
        <f ca="1"/>
        <v>2.5947890415044892E-2</v>
      </c>
      <c r="D223" s="130">
        <f ca="1"/>
        <v>3.0975280505724907E-2</v>
      </c>
      <c r="E223" s="130">
        <f ca="1"/>
        <v>3.2559642322200925E-2</v>
      </c>
    </row>
    <row r="224" spans="2:5">
      <c r="B224" s="145">
        <f ca="1"/>
        <v>49391</v>
      </c>
      <c r="C224" s="130">
        <f ca="1"/>
        <v>2.5939575959201076E-2</v>
      </c>
      <c r="D224" s="130">
        <f ca="1"/>
        <v>3.0966374396053351E-2</v>
      </c>
      <c r="E224" s="130">
        <f ca="1"/>
        <v>3.2548810893823547E-2</v>
      </c>
    </row>
    <row r="225" spans="2:5">
      <c r="B225" s="145">
        <f ca="1"/>
        <v>49422</v>
      </c>
      <c r="C225" s="130">
        <f ca="1"/>
        <v>2.5928712617272937E-2</v>
      </c>
      <c r="D225" s="130">
        <f ca="1"/>
        <v>3.095655458868846E-2</v>
      </c>
      <c r="E225" s="130">
        <f ca="1"/>
        <v>3.252878351158469E-2</v>
      </c>
    </row>
    <row r="226" spans="2:5">
      <c r="B226" s="145">
        <f ca="1"/>
        <v>49452</v>
      </c>
      <c r="C226" s="130">
        <f ca="1"/>
        <v>2.5919627338776598E-2</v>
      </c>
      <c r="D226" s="130">
        <f ca="1"/>
        <v>3.0947505930499039E-2</v>
      </c>
      <c r="E226" s="130">
        <f ca="1"/>
        <v>3.2512361213569846E-2</v>
      </c>
    </row>
    <row r="227" spans="2:5">
      <c r="B227" s="145">
        <f ca="1"/>
        <v>49485</v>
      </c>
      <c r="C227" s="130">
        <f ca="1"/>
        <v>2.5909528411402233E-2</v>
      </c>
      <c r="D227" s="130">
        <f ca="1"/>
        <v>3.0937867173774333E-2</v>
      </c>
      <c r="E227" s="130">
        <f ca="1"/>
        <v>3.2491338099438813E-2</v>
      </c>
    </row>
    <row r="228" spans="2:5">
      <c r="B228" s="145">
        <f ca="1"/>
        <v>49513</v>
      </c>
      <c r="C228" s="130">
        <f ca="1"/>
        <v>2.5900873005010618E-2</v>
      </c>
      <c r="D228" s="130">
        <f ca="1"/>
        <v>3.0927393627888579E-2</v>
      </c>
      <c r="E228" s="130">
        <f ca="1"/>
        <v>3.2464016903562889E-2</v>
      </c>
    </row>
    <row r="229" spans="2:5">
      <c r="B229" s="145">
        <f ca="1"/>
        <v>49544</v>
      </c>
      <c r="C229" s="130">
        <f ca="1"/>
        <v>2.5891197220324003E-2</v>
      </c>
      <c r="D229" s="130">
        <f ca="1"/>
        <v>3.0909824763887296E-2</v>
      </c>
      <c r="E229" s="130">
        <f ca="1"/>
        <v>3.2430934139916934E-2</v>
      </c>
    </row>
    <row r="230" spans="2:5">
      <c r="B230" s="145">
        <f ca="1"/>
        <v>49576</v>
      </c>
      <c r="C230" s="130">
        <f ca="1"/>
        <v>2.5881106491671354E-2</v>
      </c>
      <c r="D230" s="130">
        <f ca="1"/>
        <v>3.0882246098106258E-2</v>
      </c>
      <c r="E230" s="130">
        <f ca="1"/>
        <v>3.239139009993771E-2</v>
      </c>
    </row>
    <row r="231" spans="2:5">
      <c r="B231" s="145">
        <f ca="1"/>
        <v>49605</v>
      </c>
      <c r="C231" s="130">
        <f ca="1"/>
        <v>2.5871871270123865E-2</v>
      </c>
      <c r="D231" s="130">
        <f ca="1"/>
        <v>3.0851543211987319E-2</v>
      </c>
      <c r="E231" s="130">
        <f ca="1"/>
        <v>3.2358874418893506E-2</v>
      </c>
    </row>
    <row r="232" spans="2:5">
      <c r="B232" s="145">
        <f ca="1"/>
        <v>49636</v>
      </c>
      <c r="C232" s="130">
        <f ca="1"/>
        <v>2.586343839073782E-2</v>
      </c>
      <c r="D232" s="130">
        <f ca="1"/>
        <v>3.0817602935469507E-2</v>
      </c>
      <c r="E232" s="130">
        <f ca="1"/>
        <v>3.2321759329758518E-2</v>
      </c>
    </row>
    <row r="233" spans="2:5">
      <c r="B233" s="145">
        <f ca="1"/>
        <v>49667</v>
      </c>
      <c r="C233" s="130">
        <f ca="1"/>
        <v>2.5851837291440971E-2</v>
      </c>
      <c r="D233" s="130">
        <f ca="1"/>
        <v>3.0786903849688515E-2</v>
      </c>
      <c r="E233" s="130">
        <f ca="1"/>
        <v>3.2286157812762693E-2</v>
      </c>
    </row>
    <row r="234" spans="2:5">
      <c r="B234" s="145">
        <f ca="1"/>
        <v>49697</v>
      </c>
      <c r="C234" s="130">
        <f ca="1"/>
        <v>2.5771413159813603E-2</v>
      </c>
      <c r="D234" s="130">
        <f ca="1"/>
        <v>3.0761565416828979E-2</v>
      </c>
      <c r="E234" s="130">
        <f ca="1"/>
        <v>3.2260447699418313E-2</v>
      </c>
    </row>
    <row r="235" spans="2:5">
      <c r="B235" s="145">
        <f ca="1"/>
        <v>49730</v>
      </c>
      <c r="C235" s="130">
        <f ca="1"/>
        <v>2.5760545837604468E-2</v>
      </c>
      <c r="D235" s="130">
        <f ca="1"/>
        <v>3.0738845989651483E-2</v>
      </c>
      <c r="E235" s="130">
        <f ca="1"/>
        <v>3.2236587999845093E-2</v>
      </c>
    </row>
    <row r="236" spans="2:5">
      <c r="B236" s="145">
        <f ca="1"/>
        <v>49758</v>
      </c>
      <c r="C236" s="130">
        <f ca="1"/>
        <v>2.5751237168695807E-2</v>
      </c>
      <c r="D236" s="130">
        <f ca="1"/>
        <v>3.0723559222827622E-2</v>
      </c>
      <c r="E236" s="130">
        <f ca="1"/>
        <v>3.2218015857386061E-2</v>
      </c>
    </row>
    <row r="237" spans="2:5">
      <c r="B237" s="145">
        <f ca="1"/>
        <v>49788</v>
      </c>
      <c r="C237" s="130">
        <f ca="1"/>
        <v>2.5741173775090335E-2</v>
      </c>
      <c r="D237" s="130">
        <f ca="1"/>
        <v>3.0708980257701808E-2</v>
      </c>
      <c r="E237" s="130">
        <f ca="1"/>
        <v>3.2194356165103737E-2</v>
      </c>
    </row>
    <row r="238" spans="2:5">
      <c r="B238" s="145">
        <f ca="1"/>
        <v>49818</v>
      </c>
      <c r="C238" s="130">
        <f ca="1"/>
        <v>2.5732516156537287E-2</v>
      </c>
      <c r="D238" s="130">
        <f ca="1"/>
        <v>3.0693394375331595E-2</v>
      </c>
      <c r="E238" s="130">
        <f ca="1"/>
        <v>3.2173359677616954E-2</v>
      </c>
    </row>
    <row r="239" spans="2:5">
      <c r="B239" s="145">
        <f ca="1"/>
        <v>49849</v>
      </c>
      <c r="C239" s="130">
        <f ca="1"/>
        <v>2.5720423990559731E-2</v>
      </c>
      <c r="D239" s="130">
        <f ca="1"/>
        <v>3.067405226214024E-2</v>
      </c>
      <c r="E239" s="130">
        <f ca="1"/>
        <v>3.2146979890966321E-2</v>
      </c>
    </row>
    <row r="240" spans="2:5">
      <c r="B240" s="145">
        <f ca="1"/>
        <v>49879</v>
      </c>
      <c r="C240" s="130">
        <f ca="1"/>
        <v>2.5710077214084123E-2</v>
      </c>
      <c r="D240" s="130">
        <f ca="1"/>
        <v>3.0655255098691818E-2</v>
      </c>
      <c r="E240" s="130">
        <f ca="1"/>
        <v>3.2135066228895524E-2</v>
      </c>
    </row>
    <row r="241" spans="2:5">
      <c r="B241" s="145">
        <f ca="1"/>
        <v>49912</v>
      </c>
      <c r="C241" s="130">
        <f ca="1"/>
        <v>2.569858725474725E-2</v>
      </c>
      <c r="D241" s="130">
        <f ca="1"/>
        <v>3.0640254802285303E-2</v>
      </c>
      <c r="E241" s="130">
        <f ca="1"/>
        <v>3.2123987795192717E-2</v>
      </c>
    </row>
    <row r="242" spans="2:5">
      <c r="B242" s="145">
        <f ca="1"/>
        <v>49941</v>
      </c>
      <c r="C242" s="130">
        <f ca="1"/>
        <v>2.5688395907301306E-2</v>
      </c>
      <c r="D242" s="130">
        <f ca="1"/>
        <v>3.063551600725133E-2</v>
      </c>
      <c r="E242" s="130">
        <f ca="1"/>
        <v>3.2109994768979015E-2</v>
      </c>
    </row>
    <row r="243" spans="2:5">
      <c r="B243" s="145">
        <f ca="1"/>
        <v>49971</v>
      </c>
      <c r="C243" s="130">
        <f ca="1"/>
        <v>2.5677760217245521E-2</v>
      </c>
      <c r="D243" s="130">
        <f ca="1"/>
        <v>3.0635811452429433E-2</v>
      </c>
      <c r="E243" s="130">
        <f ca="1"/>
        <v>3.210039138673805E-2</v>
      </c>
    </row>
    <row r="244" spans="2:5">
      <c r="B244" s="145">
        <f ca="1"/>
        <v>50003</v>
      </c>
      <c r="C244" s="130">
        <f ca="1"/>
        <v>2.5666311065458879E-2</v>
      </c>
      <c r="D244" s="130">
        <f ca="1"/>
        <v>3.0636182302792095E-2</v>
      </c>
      <c r="E244" s="130">
        <f ca="1"/>
        <v>3.2088269953864122E-2</v>
      </c>
    </row>
    <row r="245" spans="2:5">
      <c r="B245" s="145">
        <f ca="1"/>
        <v>50032</v>
      </c>
      <c r="C245" s="130">
        <f ca="1"/>
        <v>2.5655841905679783E-2</v>
      </c>
      <c r="D245" s="130">
        <f ca="1"/>
        <v>3.0632195379589305E-2</v>
      </c>
      <c r="E245" s="130">
        <f ca="1"/>
        <v>3.2076810264160802E-2</v>
      </c>
    </row>
    <row r="246" spans="2:5">
      <c r="B246" s="145">
        <f ca="1"/>
        <v>50063</v>
      </c>
      <c r="C246" s="130">
        <f ca="1"/>
        <v>2.571625908678259E-2</v>
      </c>
      <c r="D246" s="130">
        <f ca="1"/>
        <v>3.0622710948921193E-2</v>
      </c>
      <c r="E246" s="130">
        <f ca="1"/>
        <v>3.2051917260216604E-2</v>
      </c>
    </row>
    <row r="247" spans="2:5">
      <c r="B247" s="145">
        <f ca="1"/>
        <v>50094</v>
      </c>
      <c r="C247" s="130">
        <f ca="1"/>
        <v>2.5703335736195293E-2</v>
      </c>
      <c r="D247" s="130">
        <f ca="1"/>
        <v>3.0608389095923332E-2</v>
      </c>
      <c r="E247" s="130">
        <f ca="1"/>
        <v>3.2024556502921735E-2</v>
      </c>
    </row>
    <row r="248" spans="2:5">
      <c r="B248" s="145">
        <f ca="1"/>
        <v>50122</v>
      </c>
      <c r="C248" s="130">
        <f ca="1"/>
        <v>2.5692901119937141E-2</v>
      </c>
      <c r="D248" s="130">
        <f ca="1"/>
        <v>3.0591873115866367E-2</v>
      </c>
      <c r="E248" s="130">
        <f ca="1"/>
        <v>3.2000432182218631E-2</v>
      </c>
    </row>
    <row r="249" spans="2:5">
      <c r="B249" s="145">
        <f ca="1"/>
        <v>50153</v>
      </c>
      <c r="C249" s="130">
        <f ca="1"/>
        <v>2.568125009663812E-2</v>
      </c>
      <c r="D249" s="130">
        <f ca="1"/>
        <v>3.0570818569575917E-2</v>
      </c>
      <c r="E249" s="130">
        <f ca="1"/>
        <v>3.1970227553882138E-2</v>
      </c>
    </row>
    <row r="250" spans="2:5">
      <c r="B250" s="145">
        <f ca="1"/>
        <v>50185</v>
      </c>
      <c r="C250" s="130">
        <f ca="1"/>
        <v>2.5669114491989799E-2</v>
      </c>
      <c r="D250" s="130">
        <f ca="1"/>
        <v>3.0547569215250998E-2</v>
      </c>
      <c r="E250" s="130">
        <f ca="1"/>
        <v>3.194041875966934E-2</v>
      </c>
    </row>
    <row r="251" spans="2:5">
      <c r="B251" s="145">
        <f ca="1"/>
        <v>50214</v>
      </c>
      <c r="C251" s="130">
        <f ca="1"/>
        <v>2.5658020907186174E-2</v>
      </c>
      <c r="D251" s="130">
        <f ca="1"/>
        <v>3.0526326337329414E-2</v>
      </c>
      <c r="E251" s="130">
        <f ca="1"/>
        <v>3.1911203284168126E-2</v>
      </c>
    </row>
    <row r="252" spans="2:5">
      <c r="B252" s="145">
        <f ca="1"/>
        <v>50244</v>
      </c>
      <c r="C252" s="130">
        <f ca="1"/>
        <v>2.5646448759339038E-2</v>
      </c>
      <c r="D252" s="130">
        <f ca="1"/>
        <v>3.0504319228727751E-2</v>
      </c>
      <c r="E252" s="130">
        <f ca="1"/>
        <v>3.1884165992255645E-2</v>
      </c>
    </row>
    <row r="253" spans="2:5">
      <c r="B253" s="145">
        <f ca="1"/>
        <v>50276</v>
      </c>
      <c r="C253" s="130">
        <f ca="1"/>
        <v>2.5633997238005031E-2</v>
      </c>
      <c r="D253" s="130">
        <f ca="1"/>
        <v>3.0480624843402655E-2</v>
      </c>
      <c r="E253" s="130">
        <f ca="1"/>
        <v>3.1850144700423626E-2</v>
      </c>
    </row>
    <row r="254" spans="2:5">
      <c r="B254" s="145">
        <f ca="1"/>
        <v>50306</v>
      </c>
      <c r="C254" s="130">
        <f ca="1"/>
        <v>2.5622222506302566E-2</v>
      </c>
      <c r="D254" s="130">
        <f ca="1"/>
        <v>3.0458017488135807E-2</v>
      </c>
      <c r="E254" s="130">
        <f ca="1"/>
        <v>3.1816828122601656E-2</v>
      </c>
    </row>
    <row r="255" spans="2:5">
      <c r="B255" s="145">
        <f ca="1"/>
        <v>50336</v>
      </c>
      <c r="C255" s="130">
        <f ca="1"/>
        <v>2.5611773740871549E-2</v>
      </c>
      <c r="D255" s="130">
        <f ca="1"/>
        <v>3.0434791313000774E-2</v>
      </c>
      <c r="E255" s="130">
        <f ca="1"/>
        <v>3.1786575964037923E-2</v>
      </c>
    </row>
    <row r="256" spans="2:5">
      <c r="B256" s="145">
        <f ca="1"/>
        <v>50367</v>
      </c>
      <c r="C256" s="130">
        <f ca="1"/>
        <v>2.5597976756414786E-2</v>
      </c>
      <c r="D256" s="130">
        <f ca="1"/>
        <v>3.0409876462927279E-2</v>
      </c>
      <c r="E256" s="130">
        <f ca="1"/>
        <v>3.1753928061753207E-2</v>
      </c>
    </row>
    <row r="257" spans="2:5">
      <c r="B257" s="145">
        <f ca="1"/>
        <v>50397</v>
      </c>
      <c r="C257" s="130">
        <f ca="1"/>
        <v>2.5585902658246267E-2</v>
      </c>
      <c r="D257" s="130">
        <f ca="1"/>
        <v>3.0384743197039165E-2</v>
      </c>
      <c r="E257" s="130">
        <f ca="1"/>
        <v>3.1721884143820704E-2</v>
      </c>
    </row>
    <row r="258" spans="2:5">
      <c r="B258" s="145">
        <f ca="1"/>
        <v>50430</v>
      </c>
      <c r="C258" s="130">
        <f ca="1"/>
        <v>2.5572506441550322E-2</v>
      </c>
      <c r="D258" s="130">
        <f ca="1"/>
        <v>3.0356478305801425E-2</v>
      </c>
      <c r="E258" s="130">
        <f ca="1"/>
        <v>3.1686234622248365E-2</v>
      </c>
    </row>
    <row r="259" spans="2:5">
      <c r="B259" s="145">
        <f ca="1"/>
        <v>50459</v>
      </c>
      <c r="C259" s="130">
        <f ca="1"/>
        <v>2.5560634568385782E-2</v>
      </c>
      <c r="D259" s="130">
        <f ca="1"/>
        <v>3.0331744910889163E-2</v>
      </c>
      <c r="E259" s="130">
        <f ca="1"/>
        <v>3.1653835774617022E-2</v>
      </c>
    </row>
    <row r="260" spans="2:5">
      <c r="B260" s="145">
        <f ca="1"/>
        <v>50487</v>
      </c>
      <c r="C260" s="130">
        <f ca="1"/>
        <v>2.5549083684136685E-2</v>
      </c>
      <c r="D260" s="130">
        <f ca="1"/>
        <v>3.0308395013243478E-2</v>
      </c>
      <c r="E260" s="130">
        <f ca="1"/>
        <v>3.1625762387733881E-2</v>
      </c>
    </row>
    <row r="261" spans="2:5">
      <c r="B261" s="145">
        <f ca="1"/>
        <v>50518</v>
      </c>
      <c r="C261" s="130">
        <f ca="1"/>
        <v>2.5537587564123172E-2</v>
      </c>
      <c r="D261" s="130">
        <f ca="1"/>
        <v>3.0282908219401057E-2</v>
      </c>
      <c r="E261" s="130">
        <f ca="1"/>
        <v>3.1592729089169637E-2</v>
      </c>
    </row>
    <row r="262" spans="2:5">
      <c r="B262" s="145">
        <f ca="1"/>
        <v>50549</v>
      </c>
      <c r="C262" s="130">
        <f ca="1"/>
        <v>2.5523197160172269E-2</v>
      </c>
      <c r="D262" s="130">
        <f ca="1"/>
        <v>3.0257304039602272E-2</v>
      </c>
      <c r="E262" s="130">
        <f ca="1"/>
        <v>3.1558135972836972E-2</v>
      </c>
    </row>
    <row r="263" spans="2:5">
      <c r="B263" s="145" t="e">
        <f ca="1"/>
        <v>#N/A</v>
      </c>
      <c r="C263" s="130" t="e">
        <f ca="1"/>
        <v>#N/A</v>
      </c>
      <c r="D263" s="130" t="e">
        <f ca="1"/>
        <v>#N/A</v>
      </c>
      <c r="E263" s="130" t="e">
        <f ca="1"/>
        <v>#N/A</v>
      </c>
    </row>
    <row r="264" spans="2:5">
      <c r="B264" s="145" t="e">
        <f ca="1"/>
        <v>#N/A</v>
      </c>
      <c r="C264" s="130" t="e">
        <f ca="1"/>
        <v>#N/A</v>
      </c>
      <c r="D264" s="130" t="e">
        <f ca="1"/>
        <v>#N/A</v>
      </c>
      <c r="E264" s="130" t="e">
        <f ca="1"/>
        <v>#N/A</v>
      </c>
    </row>
    <row r="265" spans="2:5">
      <c r="B265" s="145" t="e">
        <f ca="1"/>
        <v>#N/A</v>
      </c>
      <c r="C265" s="130" t="e">
        <f ca="1"/>
        <v>#N/A</v>
      </c>
      <c r="D265" s="130" t="e">
        <f ca="1"/>
        <v>#N/A</v>
      </c>
      <c r="E265" s="130" t="e">
        <f ca="1"/>
        <v>#N/A</v>
      </c>
    </row>
    <row r="266" spans="2:5">
      <c r="B266" s="145" t="e">
        <f ca="1"/>
        <v>#N/A</v>
      </c>
      <c r="C266" s="130" t="e">
        <f ca="1"/>
        <v>#N/A</v>
      </c>
      <c r="D266" s="130" t="e">
        <f ca="1"/>
        <v>#N/A</v>
      </c>
      <c r="E266" s="130" t="e">
        <f ca="1"/>
        <v>#N/A</v>
      </c>
    </row>
    <row r="267" spans="2:5">
      <c r="B267" s="145" t="e">
        <f ca="1"/>
        <v>#N/A</v>
      </c>
      <c r="C267" s="130" t="e">
        <f ca="1"/>
        <v>#N/A</v>
      </c>
      <c r="D267" s="130" t="e">
        <f ca="1"/>
        <v>#N/A</v>
      </c>
      <c r="E267" s="130" t="e">
        <f ca="1"/>
        <v>#N/A</v>
      </c>
    </row>
    <row r="268" spans="2:5">
      <c r="B268" s="145" t="e">
        <f ca="1"/>
        <v>#N/A</v>
      </c>
      <c r="C268" s="130" t="e">
        <f ca="1"/>
        <v>#N/A</v>
      </c>
      <c r="D268" s="130" t="e">
        <f ca="1"/>
        <v>#N/A</v>
      </c>
      <c r="E268" s="130" t="e">
        <f ca="1"/>
        <v>#N/A</v>
      </c>
    </row>
    <row r="269" spans="2:5">
      <c r="B269" s="145" t="e">
        <f ca="1"/>
        <v>#N/A</v>
      </c>
      <c r="C269" s="130" t="e">
        <f ca="1"/>
        <v>#N/A</v>
      </c>
      <c r="D269" s="130" t="e">
        <f ca="1"/>
        <v>#N/A</v>
      </c>
      <c r="E269" s="130" t="e">
        <f ca="1"/>
        <v>#N/A</v>
      </c>
    </row>
    <row r="270" spans="2:5">
      <c r="B270" s="145" t="e">
        <f ca="1"/>
        <v>#N/A</v>
      </c>
      <c r="C270" s="130" t="e">
        <f ca="1"/>
        <v>#N/A</v>
      </c>
      <c r="D270" s="130" t="e">
        <f ca="1"/>
        <v>#N/A</v>
      </c>
      <c r="E270" s="130" t="e">
        <f ca="1"/>
        <v>#N/A</v>
      </c>
    </row>
    <row r="271" spans="2:5">
      <c r="B271" s="145" t="e">
        <f ca="1"/>
        <v>#N/A</v>
      </c>
      <c r="C271" s="130" t="e">
        <f ca="1"/>
        <v>#N/A</v>
      </c>
      <c r="D271" s="130" t="e">
        <f ca="1"/>
        <v>#N/A</v>
      </c>
      <c r="E271" s="130" t="e">
        <f ca="1"/>
        <v>#N/A</v>
      </c>
    </row>
    <row r="272" spans="2:5">
      <c r="B272" s="145" t="e">
        <f ca="1"/>
        <v>#N/A</v>
      </c>
      <c r="C272" s="130" t="e">
        <f ca="1"/>
        <v>#N/A</v>
      </c>
      <c r="D272" s="130" t="e">
        <f ca="1"/>
        <v>#N/A</v>
      </c>
      <c r="E272" s="130" t="e">
        <f ca="1"/>
        <v>#N/A</v>
      </c>
    </row>
    <row r="273" spans="2:5">
      <c r="B273" s="145" t="e">
        <f ca="1"/>
        <v>#N/A</v>
      </c>
      <c r="C273" s="130" t="e">
        <f ca="1"/>
        <v>#N/A</v>
      </c>
      <c r="D273" s="130" t="e">
        <f ca="1"/>
        <v>#N/A</v>
      </c>
      <c r="E273" s="130" t="e">
        <f ca="1"/>
        <v>#N/A</v>
      </c>
    </row>
    <row r="274" spans="2:5">
      <c r="B274" s="145" t="e">
        <f ca="1"/>
        <v>#N/A</v>
      </c>
      <c r="C274" s="130" t="e">
        <f ca="1"/>
        <v>#N/A</v>
      </c>
      <c r="D274" s="130" t="e">
        <f ca="1"/>
        <v>#N/A</v>
      </c>
      <c r="E274" s="130" t="e">
        <f ca="1"/>
        <v>#N/A</v>
      </c>
    </row>
    <row r="275" spans="2:5">
      <c r="B275" s="145" t="e">
        <f ca="1"/>
        <v>#N/A</v>
      </c>
      <c r="C275" s="130" t="e">
        <f ca="1"/>
        <v>#N/A</v>
      </c>
      <c r="D275" s="130" t="e">
        <f ca="1"/>
        <v>#N/A</v>
      </c>
      <c r="E275" s="130" t="e">
        <f ca="1"/>
        <v>#N/A</v>
      </c>
    </row>
    <row r="276" spans="2:5">
      <c r="B276" s="145" t="e">
        <f ca="1"/>
        <v>#N/A</v>
      </c>
      <c r="C276" s="130" t="e">
        <f ca="1"/>
        <v>#N/A</v>
      </c>
      <c r="D276" s="130" t="e">
        <f ca="1"/>
        <v>#N/A</v>
      </c>
      <c r="E276" s="130" t="e">
        <f ca="1"/>
        <v>#N/A</v>
      </c>
    </row>
    <row r="277" spans="2:5">
      <c r="B277" s="145" t="e">
        <f ca="1"/>
        <v>#N/A</v>
      </c>
      <c r="C277" s="130" t="e">
        <f ca="1"/>
        <v>#N/A</v>
      </c>
      <c r="D277" s="130" t="e">
        <f ca="1"/>
        <v>#N/A</v>
      </c>
      <c r="E277" s="130" t="e">
        <f ca="1"/>
        <v>#N/A</v>
      </c>
    </row>
    <row r="278" spans="2:5">
      <c r="B278" s="145" t="e">
        <f ca="1"/>
        <v>#N/A</v>
      </c>
      <c r="C278" s="130" t="e">
        <f ca="1"/>
        <v>#N/A</v>
      </c>
      <c r="D278" s="130" t="e">
        <f ca="1"/>
        <v>#N/A</v>
      </c>
      <c r="E278" s="130" t="e">
        <f ca="1"/>
        <v>#N/A</v>
      </c>
    </row>
    <row r="279" spans="2:5">
      <c r="B279" s="145" t="e">
        <f ca="1"/>
        <v>#N/A</v>
      </c>
      <c r="C279" s="130" t="e">
        <f ca="1"/>
        <v>#N/A</v>
      </c>
      <c r="D279" s="130" t="e">
        <f ca="1"/>
        <v>#N/A</v>
      </c>
      <c r="E279" s="130" t="e">
        <f ca="1"/>
        <v>#N/A</v>
      </c>
    </row>
    <row r="280" spans="2:5">
      <c r="B280" s="145" t="e">
        <f ca="1"/>
        <v>#N/A</v>
      </c>
      <c r="C280" s="130" t="e">
        <f ca="1"/>
        <v>#N/A</v>
      </c>
      <c r="D280" s="130" t="e">
        <f ca="1"/>
        <v>#N/A</v>
      </c>
      <c r="E280" s="130" t="e">
        <f ca="1"/>
        <v>#N/A</v>
      </c>
    </row>
    <row r="281" spans="2:5">
      <c r="B281" s="145" t="e">
        <f ca="1"/>
        <v>#N/A</v>
      </c>
      <c r="C281" s="130" t="e">
        <f ca="1"/>
        <v>#N/A</v>
      </c>
      <c r="D281" s="130" t="e">
        <f ca="1"/>
        <v>#N/A</v>
      </c>
      <c r="E281" s="130" t="e">
        <f ca="1"/>
        <v>#N/A</v>
      </c>
    </row>
    <row r="282" spans="2:5">
      <c r="B282" s="145" t="e">
        <f ca="1"/>
        <v>#N/A</v>
      </c>
      <c r="C282" s="130" t="e">
        <f ca="1"/>
        <v>#N/A</v>
      </c>
      <c r="D282" s="130" t="e">
        <f ca="1"/>
        <v>#N/A</v>
      </c>
      <c r="E282" s="130" t="e">
        <f ca="1"/>
        <v>#N/A</v>
      </c>
    </row>
    <row r="283" spans="2:5">
      <c r="B283" s="145" t="e">
        <f ca="1"/>
        <v>#N/A</v>
      </c>
      <c r="C283" s="130" t="e">
        <f ca="1"/>
        <v>#N/A</v>
      </c>
      <c r="D283" s="130" t="e">
        <f ca="1"/>
        <v>#N/A</v>
      </c>
      <c r="E283" s="130" t="e">
        <f ca="1"/>
        <v>#N/A</v>
      </c>
    </row>
    <row r="284" spans="2:5">
      <c r="B284" s="145" t="e">
        <f ca="1"/>
        <v>#N/A</v>
      </c>
      <c r="C284" s="130" t="e">
        <f ca="1"/>
        <v>#N/A</v>
      </c>
      <c r="D284" s="130" t="e">
        <f ca="1"/>
        <v>#N/A</v>
      </c>
      <c r="E284" s="130" t="e">
        <f ca="1"/>
        <v>#N/A</v>
      </c>
    </row>
    <row r="285" spans="2:5">
      <c r="B285" s="145" t="e">
        <f ca="1"/>
        <v>#N/A</v>
      </c>
      <c r="C285" s="130" t="e">
        <f ca="1"/>
        <v>#N/A</v>
      </c>
      <c r="D285" s="130" t="e">
        <f ca="1"/>
        <v>#N/A</v>
      </c>
      <c r="E285" s="130" t="e">
        <f ca="1"/>
        <v>#N/A</v>
      </c>
    </row>
    <row r="286" spans="2:5">
      <c r="B286" s="145" t="e">
        <f ca="1"/>
        <v>#N/A</v>
      </c>
      <c r="C286" s="130" t="e">
        <f ca="1"/>
        <v>#N/A</v>
      </c>
      <c r="D286" s="130" t="e">
        <f ca="1"/>
        <v>#N/A</v>
      </c>
      <c r="E286" s="130" t="e">
        <f ca="1"/>
        <v>#N/A</v>
      </c>
    </row>
    <row r="287" spans="2:5">
      <c r="B287" s="145" t="e">
        <f ca="1"/>
        <v>#N/A</v>
      </c>
      <c r="C287" s="130" t="e">
        <f ca="1"/>
        <v>#N/A</v>
      </c>
      <c r="D287" s="130" t="e">
        <f ca="1"/>
        <v>#N/A</v>
      </c>
      <c r="E287" s="130" t="e">
        <f ca="1"/>
        <v>#N/A</v>
      </c>
    </row>
    <row r="288" spans="2:5">
      <c r="B288" s="145" t="e">
        <f ca="1"/>
        <v>#N/A</v>
      </c>
      <c r="C288" s="130" t="e">
        <f ca="1"/>
        <v>#N/A</v>
      </c>
      <c r="D288" s="130" t="e">
        <f ca="1"/>
        <v>#N/A</v>
      </c>
      <c r="E288" s="130" t="e">
        <f ca="1"/>
        <v>#N/A</v>
      </c>
    </row>
    <row r="289" spans="2:5">
      <c r="B289" s="145" t="e">
        <f ca="1"/>
        <v>#N/A</v>
      </c>
      <c r="C289" s="130" t="e">
        <f ca="1"/>
        <v>#N/A</v>
      </c>
      <c r="D289" s="130" t="e">
        <f ca="1"/>
        <v>#N/A</v>
      </c>
      <c r="E289" s="130" t="e">
        <f ca="1"/>
        <v>#N/A</v>
      </c>
    </row>
    <row r="290" spans="2:5">
      <c r="B290" s="145" t="e">
        <f ca="1"/>
        <v>#N/A</v>
      </c>
      <c r="C290" s="130" t="e">
        <f ca="1"/>
        <v>#N/A</v>
      </c>
      <c r="D290" s="130" t="e">
        <f ca="1"/>
        <v>#N/A</v>
      </c>
      <c r="E290" s="130" t="e">
        <f ca="1"/>
        <v>#N/A</v>
      </c>
    </row>
    <row r="291" spans="2:5">
      <c r="B291" s="145" t="e">
        <f ca="1"/>
        <v>#N/A</v>
      </c>
      <c r="C291" s="130" t="e">
        <f ca="1"/>
        <v>#N/A</v>
      </c>
      <c r="D291" s="130" t="e">
        <f ca="1"/>
        <v>#N/A</v>
      </c>
      <c r="E291" s="130" t="e">
        <f ca="1"/>
        <v>#N/A</v>
      </c>
    </row>
    <row r="292" spans="2:5">
      <c r="B292" s="145" t="e">
        <f ca="1"/>
        <v>#N/A</v>
      </c>
      <c r="C292" s="130" t="e">
        <f ca="1"/>
        <v>#N/A</v>
      </c>
      <c r="D292" s="130" t="e">
        <f ca="1"/>
        <v>#N/A</v>
      </c>
      <c r="E292" s="130" t="e">
        <f ca="1"/>
        <v>#N/A</v>
      </c>
    </row>
    <row r="293" spans="2:5">
      <c r="B293" s="145" t="e">
        <f ca="1"/>
        <v>#N/A</v>
      </c>
      <c r="C293" s="130" t="e">
        <f ca="1"/>
        <v>#N/A</v>
      </c>
      <c r="D293" s="130" t="e">
        <f ca="1"/>
        <v>#N/A</v>
      </c>
      <c r="E293" s="130" t="e">
        <f ca="1"/>
        <v>#N/A</v>
      </c>
    </row>
    <row r="294" spans="2:5">
      <c r="B294" s="145" t="e">
        <f ca="1"/>
        <v>#N/A</v>
      </c>
      <c r="C294" s="130" t="e">
        <f ca="1"/>
        <v>#N/A</v>
      </c>
      <c r="D294" s="130" t="e">
        <f ca="1"/>
        <v>#N/A</v>
      </c>
      <c r="E294" s="130" t="e">
        <f ca="1"/>
        <v>#N/A</v>
      </c>
    </row>
    <row r="295" spans="2:5">
      <c r="B295" s="145" t="e">
        <f ca="1"/>
        <v>#N/A</v>
      </c>
      <c r="C295" s="130" t="e">
        <f ca="1"/>
        <v>#N/A</v>
      </c>
      <c r="D295" s="130" t="e">
        <f ca="1"/>
        <v>#N/A</v>
      </c>
      <c r="E295" s="130" t="e">
        <f ca="1"/>
        <v>#N/A</v>
      </c>
    </row>
    <row r="296" spans="2:5">
      <c r="B296" s="145" t="e">
        <f ca="1"/>
        <v>#N/A</v>
      </c>
      <c r="C296" s="130" t="e">
        <f ca="1"/>
        <v>#N/A</v>
      </c>
      <c r="D296" s="130" t="e">
        <f ca="1"/>
        <v>#N/A</v>
      </c>
      <c r="E296" s="130" t="e">
        <f ca="1"/>
        <v>#N/A</v>
      </c>
    </row>
    <row r="297" spans="2:5">
      <c r="B297" s="145" t="e">
        <f ca="1"/>
        <v>#N/A</v>
      </c>
      <c r="C297" s="130" t="e">
        <f ca="1"/>
        <v>#N/A</v>
      </c>
      <c r="D297" s="130" t="e">
        <f ca="1"/>
        <v>#N/A</v>
      </c>
      <c r="E297" s="130" t="e">
        <f ca="1"/>
        <v>#N/A</v>
      </c>
    </row>
    <row r="298" spans="2:5">
      <c r="B298" s="145" t="e">
        <f ca="1"/>
        <v>#N/A</v>
      </c>
      <c r="C298" s="130" t="e">
        <f ca="1"/>
        <v>#N/A</v>
      </c>
      <c r="D298" s="130" t="e">
        <f ca="1"/>
        <v>#N/A</v>
      </c>
      <c r="E298" s="130" t="e">
        <f ca="1"/>
        <v>#N/A</v>
      </c>
    </row>
    <row r="299" spans="2:5">
      <c r="B299" s="145" t="e">
        <f ca="1"/>
        <v>#N/A</v>
      </c>
      <c r="C299" s="130" t="e">
        <f ca="1"/>
        <v>#N/A</v>
      </c>
      <c r="D299" s="130" t="e">
        <f ca="1"/>
        <v>#N/A</v>
      </c>
      <c r="E299" s="130" t="e">
        <f ca="1"/>
        <v>#N/A</v>
      </c>
    </row>
    <row r="300" spans="2:5">
      <c r="B300" s="145" t="e">
        <f ca="1"/>
        <v>#N/A</v>
      </c>
      <c r="C300" s="130" t="e">
        <f ca="1"/>
        <v>#N/A</v>
      </c>
      <c r="D300" s="130" t="e">
        <f ca="1"/>
        <v>#N/A</v>
      </c>
      <c r="E300" s="130" t="e">
        <f ca="1"/>
        <v>#N/A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A2:E301"/>
  <sheetViews>
    <sheetView showGridLines="0" workbookViewId="0"/>
  </sheetViews>
  <sheetFormatPr defaultRowHeight="15"/>
  <cols>
    <col min="1" max="1" width="9.140625" style="421"/>
    <col min="2" max="2" width="16.7109375" style="421" customWidth="1"/>
    <col min="3" max="5" width="12.7109375" style="421" customWidth="1"/>
    <col min="6" max="16384" width="9.140625" style="421"/>
  </cols>
  <sheetData>
    <row r="2" spans="2:5" ht="20.25">
      <c r="B2" s="94" t="s">
        <v>313</v>
      </c>
    </row>
    <row r="5" spans="2:5">
      <c r="B5" s="428" t="s">
        <v>314</v>
      </c>
      <c r="C5" s="132" t="s">
        <v>410</v>
      </c>
      <c r="D5" s="135"/>
    </row>
    <row r="8" spans="2:5" ht="18.75">
      <c r="B8" s="133" t="s">
        <v>231</v>
      </c>
    </row>
    <row r="9" spans="2:5">
      <c r="B9" s="431" t="s">
        <v>400</v>
      </c>
      <c r="C9" s="432" t="s">
        <v>429</v>
      </c>
      <c r="D9" s="432"/>
      <c r="E9" s="432"/>
    </row>
    <row r="10" spans="2:5">
      <c r="B10" s="145">
        <f ca="1">Settings.COB</f>
        <v>43243</v>
      </c>
      <c r="C10" s="134">
        <f ca="1">_xll.meCurveDiscountFactors($B10,$C$5,C$9)</f>
        <v>1</v>
      </c>
      <c r="D10" s="130"/>
      <c r="E10" s="130"/>
    </row>
    <row r="11" spans="2:5">
      <c r="B11" s="145">
        <f t="array" aca="1" ref="B11" ca="1">_xll.meDateFromTenor(B10,"1M","FOLLOWING","TGT")</f>
        <v>43276</v>
      </c>
      <c r="C11" s="134">
        <f ca="1">_xll.meCurveDiscountFactors($B11,$C$5,C$9)</f>
        <v>0.99999999999999956</v>
      </c>
      <c r="D11" s="130"/>
      <c r="E11" s="130"/>
    </row>
    <row r="12" spans="2:5">
      <c r="B12" s="145">
        <f ca="1">_xll.meDateFromTenor(B11,"1M","FOLLOWING","TGT")</f>
        <v>43306</v>
      </c>
      <c r="C12" s="134">
        <f ca="1">_xll.meCurveDiscountFactors($B12,$C$5,C$9)</f>
        <v>0.99675255906502247</v>
      </c>
      <c r="D12" s="130"/>
      <c r="E12" s="130"/>
    </row>
    <row r="13" spans="2:5">
      <c r="B13" s="145">
        <f ca="1">_xll.meDateFromTenor(B12,"1M","FOLLOWING","TGT")</f>
        <v>43339</v>
      </c>
      <c r="C13" s="134">
        <f ca="1">_xll.meCurveDiscountFactors($B13,$C$5,C$9)</f>
        <v>0.99496261940496633</v>
      </c>
      <c r="D13" s="130"/>
      <c r="E13" s="130"/>
    </row>
    <row r="14" spans="2:5">
      <c r="B14" s="145">
        <f ca="1">_xll.meDateFromTenor(B13,"1M","FOLLOWING","TGT")</f>
        <v>43370</v>
      </c>
      <c r="C14" s="134">
        <f ca="1">_xll.meCurveDiscountFactors($B14,$C$5,C$9)</f>
        <v>0.99326959088942912</v>
      </c>
      <c r="D14" s="130"/>
      <c r="E14" s="130"/>
    </row>
    <row r="15" spans="2:5">
      <c r="B15" s="145"/>
      <c r="C15" s="130"/>
      <c r="D15" s="130"/>
      <c r="E15" s="130"/>
    </row>
    <row r="16" spans="2:5">
      <c r="B16" s="145"/>
      <c r="C16" s="130"/>
      <c r="D16" s="130"/>
      <c r="E16" s="130"/>
    </row>
    <row r="17" spans="1:5" ht="18.75">
      <c r="B17" s="133" t="s">
        <v>401</v>
      </c>
      <c r="C17" s="130"/>
      <c r="D17" s="130"/>
      <c r="E17" s="130"/>
    </row>
    <row r="18" spans="1:5">
      <c r="B18" s="196" t="s">
        <v>398</v>
      </c>
      <c r="C18" s="433" t="s">
        <v>17</v>
      </c>
    </row>
    <row r="19" spans="1:5">
      <c r="B19" s="212" t="s">
        <v>399</v>
      </c>
      <c r="C19" s="434" t="s">
        <v>41</v>
      </c>
    </row>
    <row r="21" spans="1:5">
      <c r="A21" s="145"/>
      <c r="B21" s="145" t="str">
        <f t="array" aca="1" ref="B21:C300" ca="1">_xll.meLWOCurveDiscountFactorsTable(C5,C9,C18,C19)</f>
        <v>Payment Dates</v>
      </c>
      <c r="C21" s="130" t="str">
        <f ca="1"/>
        <v>USDDF</v>
      </c>
      <c r="D21" s="130"/>
      <c r="E21" s="130"/>
    </row>
    <row r="22" spans="1:5">
      <c r="B22" s="145">
        <f ca="1"/>
        <v>43243</v>
      </c>
      <c r="C22" s="134">
        <f ca="1"/>
        <v>1</v>
      </c>
      <c r="D22" s="130"/>
      <c r="E22" s="130"/>
    </row>
    <row r="23" spans="1:5">
      <c r="B23" s="145">
        <f ca="1"/>
        <v>43274</v>
      </c>
      <c r="C23" s="134">
        <f ca="1"/>
        <v>0.9984748355242643</v>
      </c>
      <c r="D23" s="130"/>
      <c r="E23" s="130"/>
    </row>
    <row r="24" spans="1:5">
      <c r="B24" s="145">
        <f ca="1"/>
        <v>43304</v>
      </c>
      <c r="C24" s="134">
        <f ca="1"/>
        <v>0.99685318893169983</v>
      </c>
      <c r="D24" s="130"/>
      <c r="E24" s="130"/>
    </row>
    <row r="25" spans="1:5">
      <c r="B25" s="145">
        <f ca="1"/>
        <v>43335</v>
      </c>
      <c r="C25" s="134">
        <f ca="1"/>
        <v>0.99517380391924659</v>
      </c>
      <c r="D25" s="130"/>
      <c r="E25" s="130"/>
    </row>
    <row r="26" spans="1:5">
      <c r="B26" s="145">
        <f ca="1"/>
        <v>43366</v>
      </c>
      <c r="C26" s="134">
        <f ca="1"/>
        <v>0.99349604225010357</v>
      </c>
      <c r="D26" s="130"/>
      <c r="E26" s="130"/>
    </row>
    <row r="27" spans="1:5">
      <c r="B27" s="145">
        <f ca="1"/>
        <v>43396</v>
      </c>
      <c r="C27" s="134">
        <f ca="1"/>
        <v>0.99173061588307576</v>
      </c>
      <c r="D27" s="130"/>
      <c r="E27" s="130"/>
    </row>
    <row r="28" spans="1:5">
      <c r="B28" s="145">
        <f ca="1"/>
        <v>43427</v>
      </c>
      <c r="C28" s="134">
        <f ca="1"/>
        <v>0.989902950629581</v>
      </c>
      <c r="D28" s="130"/>
      <c r="E28" s="130"/>
    </row>
    <row r="29" spans="1:5">
      <c r="B29" s="145">
        <f ca="1"/>
        <v>43457</v>
      </c>
      <c r="C29" s="134">
        <f ca="1"/>
        <v>0.98809129664942696</v>
      </c>
      <c r="D29" s="130"/>
      <c r="E29" s="130"/>
    </row>
    <row r="30" spans="1:5">
      <c r="B30" s="145">
        <f ca="1"/>
        <v>43488</v>
      </c>
      <c r="C30" s="134">
        <f ca="1"/>
        <v>0.98615169326603314</v>
      </c>
      <c r="D30" s="130"/>
      <c r="E30" s="130"/>
    </row>
    <row r="31" spans="1:5">
      <c r="B31" s="145">
        <f ca="1"/>
        <v>43519</v>
      </c>
      <c r="C31" s="134">
        <f ca="1"/>
        <v>0.9841636831408358</v>
      </c>
      <c r="D31" s="130"/>
      <c r="E31" s="130"/>
    </row>
    <row r="32" spans="1:5">
      <c r="B32" s="145">
        <f ca="1"/>
        <v>43547</v>
      </c>
      <c r="C32" s="134">
        <f ca="1"/>
        <v>0.98234141966493704</v>
      </c>
      <c r="D32" s="130"/>
      <c r="E32" s="130"/>
    </row>
    <row r="33" spans="2:5">
      <c r="B33" s="145">
        <f ca="1"/>
        <v>43578</v>
      </c>
      <c r="C33" s="134">
        <f ca="1"/>
        <v>0.98029794766052014</v>
      </c>
      <c r="D33" s="130"/>
      <c r="E33" s="130"/>
    </row>
    <row r="34" spans="2:5">
      <c r="B34" s="145">
        <f ca="1"/>
        <v>43608</v>
      </c>
      <c r="C34" s="134">
        <f ca="1"/>
        <v>0.97829366645796312</v>
      </c>
      <c r="D34" s="130"/>
      <c r="E34" s="130"/>
    </row>
    <row r="35" spans="2:5">
      <c r="B35" s="145">
        <f ca="1"/>
        <v>43639</v>
      </c>
      <c r="C35" s="134">
        <f ca="1"/>
        <v>0.97619438347970555</v>
      </c>
      <c r="D35" s="130"/>
      <c r="E35" s="130"/>
    </row>
    <row r="36" spans="2:5">
      <c r="B36" s="145">
        <f ca="1"/>
        <v>43669</v>
      </c>
      <c r="C36" s="134">
        <f ca="1"/>
        <v>0.97413636354721611</v>
      </c>
      <c r="D36" s="130"/>
      <c r="E36" s="130"/>
    </row>
    <row r="37" spans="2:5">
      <c r="B37" s="145">
        <f ca="1"/>
        <v>43700</v>
      </c>
      <c r="C37" s="134">
        <f ca="1"/>
        <v>0.97198383812902212</v>
      </c>
      <c r="D37" s="130"/>
      <c r="E37" s="130"/>
    </row>
    <row r="38" spans="2:5">
      <c r="B38" s="145">
        <f ca="1"/>
        <v>43731</v>
      </c>
      <c r="C38" s="134">
        <f ca="1"/>
        <v>0.96980676771041374</v>
      </c>
      <c r="D38" s="130"/>
      <c r="E38" s="130"/>
    </row>
    <row r="39" spans="2:5">
      <c r="B39" s="145">
        <f ca="1"/>
        <v>43761</v>
      </c>
      <c r="C39" s="134">
        <f ca="1"/>
        <v>0.96768006249134619</v>
      </c>
      <c r="D39" s="130"/>
      <c r="E39" s="130"/>
    </row>
    <row r="40" spans="2:5">
      <c r="B40" s="145">
        <f ca="1"/>
        <v>43792</v>
      </c>
      <c r="C40" s="134">
        <f ca="1"/>
        <v>0.96546626194158358</v>
      </c>
      <c r="D40" s="130"/>
      <c r="E40" s="130"/>
    </row>
    <row r="41" spans="2:5">
      <c r="B41" s="145">
        <f ca="1"/>
        <v>43822</v>
      </c>
      <c r="C41" s="134">
        <f ca="1"/>
        <v>0.9633123480385698</v>
      </c>
      <c r="D41" s="130"/>
      <c r="E41" s="130"/>
    </row>
    <row r="42" spans="2:5">
      <c r="B42" s="145">
        <f ca="1"/>
        <v>43853</v>
      </c>
      <c r="C42" s="134">
        <f ca="1"/>
        <v>0.96108370534493393</v>
      </c>
      <c r="D42" s="130"/>
      <c r="E42" s="130"/>
    </row>
    <row r="43" spans="2:5">
      <c r="B43" s="145">
        <f ca="1"/>
        <v>43884</v>
      </c>
      <c r="C43" s="134">
        <f ca="1"/>
        <v>0.95885361029834815</v>
      </c>
      <c r="D43" s="130"/>
      <c r="E43" s="130"/>
    </row>
    <row r="44" spans="2:5">
      <c r="B44" s="145">
        <f ca="1"/>
        <v>43913</v>
      </c>
      <c r="C44" s="134">
        <f ca="1"/>
        <v>0.95676881420089466</v>
      </c>
      <c r="D44" s="130"/>
      <c r="E44" s="130"/>
    </row>
    <row r="45" spans="2:5">
      <c r="B45" s="145">
        <f ca="1"/>
        <v>43944</v>
      </c>
      <c r="C45" s="134">
        <f ca="1"/>
        <v>0.95454686804555666</v>
      </c>
      <c r="D45" s="130"/>
      <c r="E45" s="130"/>
    </row>
    <row r="46" spans="2:5">
      <c r="B46" s="145">
        <f ca="1"/>
        <v>43974</v>
      </c>
      <c r="C46" s="134">
        <f ca="1"/>
        <v>0.95240829698174623</v>
      </c>
      <c r="D46" s="130"/>
      <c r="E46" s="130"/>
    </row>
    <row r="47" spans="2:5">
      <c r="B47" s="145">
        <f ca="1"/>
        <v>44005</v>
      </c>
      <c r="C47" s="134">
        <f ca="1"/>
        <v>0.95021532455061108</v>
      </c>
      <c r="D47" s="130"/>
      <c r="E47" s="130"/>
    </row>
    <row r="48" spans="2:5">
      <c r="B48" s="145">
        <f ca="1"/>
        <v>44035</v>
      </c>
      <c r="C48" s="134">
        <f ca="1"/>
        <v>0.94811065618207535</v>
      </c>
      <c r="D48" s="130"/>
      <c r="E48" s="130"/>
    </row>
    <row r="49" spans="2:5">
      <c r="B49" s="145">
        <f ca="1"/>
        <v>44066</v>
      </c>
      <c r="C49" s="134">
        <f ca="1"/>
        <v>0.94595410947567848</v>
      </c>
      <c r="D49" s="130"/>
      <c r="E49" s="130"/>
    </row>
    <row r="50" spans="2:5">
      <c r="B50" s="145">
        <f ca="1"/>
        <v>44097</v>
      </c>
      <c r="C50" s="134">
        <f ca="1"/>
        <v>0.94381603282417015</v>
      </c>
      <c r="D50" s="130"/>
      <c r="E50" s="130"/>
    </row>
    <row r="51" spans="2:5">
      <c r="B51" s="145">
        <f ca="1"/>
        <v>44127</v>
      </c>
      <c r="C51" s="134">
        <f ca="1"/>
        <v>0.94176333277420443</v>
      </c>
      <c r="D51" s="130"/>
      <c r="E51" s="130"/>
    </row>
    <row r="52" spans="2:5">
      <c r="B52" s="145">
        <f ca="1"/>
        <v>44158</v>
      </c>
      <c r="C52" s="134">
        <f ca="1"/>
        <v>0.93965760058110648</v>
      </c>
      <c r="D52" s="130"/>
      <c r="E52" s="130"/>
    </row>
    <row r="53" spans="2:5">
      <c r="B53" s="145">
        <f ca="1"/>
        <v>44188</v>
      </c>
      <c r="C53" s="134">
        <f ca="1"/>
        <v>0.93763301296851886</v>
      </c>
      <c r="D53" s="130"/>
      <c r="E53" s="130"/>
    </row>
    <row r="54" spans="2:5">
      <c r="B54" s="145">
        <f ca="1"/>
        <v>44219</v>
      </c>
      <c r="C54" s="134">
        <f ca="1"/>
        <v>0.93554767191044519</v>
      </c>
      <c r="D54" s="130"/>
      <c r="E54" s="130"/>
    </row>
    <row r="55" spans="2:5">
      <c r="B55" s="145">
        <f ca="1"/>
        <v>44250</v>
      </c>
      <c r="C55" s="134">
        <f ca="1"/>
        <v>0.93346897650890626</v>
      </c>
      <c r="D55" s="130"/>
      <c r="E55" s="130"/>
    </row>
    <row r="56" spans="2:5">
      <c r="B56" s="145">
        <f ca="1"/>
        <v>44278</v>
      </c>
      <c r="C56" s="134">
        <f ca="1"/>
        <v>0.93159567934360143</v>
      </c>
      <c r="D56" s="130"/>
      <c r="E56" s="130"/>
    </row>
    <row r="57" spans="2:5">
      <c r="B57" s="145">
        <f ca="1"/>
        <v>44309</v>
      </c>
      <c r="C57" s="134">
        <f ca="1"/>
        <v>0.92952232967334503</v>
      </c>
      <c r="D57" s="130"/>
      <c r="E57" s="130"/>
    </row>
    <row r="58" spans="2:5">
      <c r="B58" s="145">
        <f ca="1"/>
        <v>44339</v>
      </c>
      <c r="C58" s="134">
        <f ca="1"/>
        <v>0.92751221125287109</v>
      </c>
      <c r="D58" s="130"/>
      <c r="E58" s="130"/>
    </row>
    <row r="59" spans="2:5">
      <c r="B59" s="145">
        <f ca="1"/>
        <v>44370</v>
      </c>
      <c r="C59" s="134">
        <f ca="1"/>
        <v>0.92542751071341689</v>
      </c>
      <c r="D59" s="130"/>
      <c r="E59" s="130"/>
    </row>
    <row r="60" spans="2:5">
      <c r="B60" s="145">
        <f ca="1"/>
        <v>44400</v>
      </c>
      <c r="C60" s="134">
        <f ca="1"/>
        <v>0.92340269398477104</v>
      </c>
      <c r="D60" s="130"/>
      <c r="E60" s="130"/>
    </row>
    <row r="61" spans="2:5">
      <c r="B61" s="145">
        <f ca="1"/>
        <v>44431</v>
      </c>
      <c r="C61" s="134">
        <f ca="1"/>
        <v>0.92130385949251581</v>
      </c>
      <c r="D61" s="130"/>
      <c r="E61" s="130"/>
    </row>
    <row r="62" spans="2:5">
      <c r="B62" s="145">
        <f ca="1"/>
        <v>44462</v>
      </c>
      <c r="C62" s="134">
        <f ca="1"/>
        <v>0.91919958074349983</v>
      </c>
      <c r="D62" s="130"/>
      <c r="E62" s="130"/>
    </row>
    <row r="63" spans="2:5">
      <c r="B63" s="145">
        <f ca="1"/>
        <v>44492</v>
      </c>
      <c r="C63" s="134">
        <f ca="1"/>
        <v>0.91715950237318178</v>
      </c>
      <c r="D63" s="130"/>
      <c r="E63" s="130"/>
    </row>
    <row r="64" spans="2:5">
      <c r="B64" s="145">
        <f ca="1"/>
        <v>44523</v>
      </c>
      <c r="C64" s="134">
        <f ca="1"/>
        <v>0.91504929255234335</v>
      </c>
      <c r="D64" s="130"/>
      <c r="E64" s="130"/>
    </row>
    <row r="65" spans="2:5">
      <c r="B65" s="145">
        <f ca="1"/>
        <v>44553</v>
      </c>
      <c r="C65" s="134">
        <f ca="1"/>
        <v>0.91300674130435655</v>
      </c>
      <c r="D65" s="130"/>
      <c r="E65" s="130"/>
    </row>
    <row r="66" spans="2:5">
      <c r="B66" s="145">
        <f ca="1"/>
        <v>44584</v>
      </c>
      <c r="C66" s="134">
        <f ca="1"/>
        <v>0.91089766425663599</v>
      </c>
      <c r="D66" s="130"/>
      <c r="E66" s="130"/>
    </row>
    <row r="67" spans="2:5">
      <c r="B67" s="145">
        <f ca="1"/>
        <v>44615</v>
      </c>
      <c r="C67" s="134">
        <f ca="1"/>
        <v>0.90879228259580436</v>
      </c>
      <c r="D67" s="130"/>
      <c r="E67" s="130"/>
    </row>
    <row r="68" spans="2:5">
      <c r="B68" s="145">
        <f ca="1"/>
        <v>44643</v>
      </c>
      <c r="C68" s="134">
        <f ca="1"/>
        <v>0.9068956466235143</v>
      </c>
      <c r="D68" s="130"/>
      <c r="E68" s="130"/>
    </row>
    <row r="69" spans="2:5">
      <c r="B69" s="145">
        <f ca="1"/>
        <v>44674</v>
      </c>
      <c r="C69" s="134">
        <f ca="1"/>
        <v>0.90480365142725794</v>
      </c>
      <c r="D69" s="130"/>
      <c r="E69" s="130"/>
    </row>
    <row r="70" spans="2:5">
      <c r="B70" s="145">
        <f ca="1"/>
        <v>44704</v>
      </c>
      <c r="C70" s="134">
        <f ca="1"/>
        <v>0.90278938582119528</v>
      </c>
      <c r="D70" s="130"/>
      <c r="E70" s="130"/>
    </row>
    <row r="71" spans="2:5">
      <c r="B71" s="145">
        <f ca="1"/>
        <v>44735</v>
      </c>
      <c r="C71" s="134">
        <f ca="1"/>
        <v>0.90072066394120909</v>
      </c>
      <c r="D71" s="130"/>
      <c r="E71" s="130"/>
    </row>
    <row r="72" spans="2:5">
      <c r="B72" s="145">
        <f ca="1"/>
        <v>44765</v>
      </c>
      <c r="C72" s="134">
        <f ca="1"/>
        <v>0.898730903605925</v>
      </c>
      <c r="D72" s="130"/>
      <c r="E72" s="130"/>
    </row>
    <row r="73" spans="2:5">
      <c r="B73" s="145">
        <f ca="1"/>
        <v>44796</v>
      </c>
      <c r="C73" s="134">
        <f ca="1"/>
        <v>0.89668676692341076</v>
      </c>
      <c r="D73" s="130"/>
      <c r="E73" s="130"/>
    </row>
    <row r="74" spans="2:5">
      <c r="B74" s="145">
        <f ca="1"/>
        <v>44827</v>
      </c>
      <c r="C74" s="134">
        <f ca="1"/>
        <v>0.89465402646021064</v>
      </c>
      <c r="D74" s="130"/>
      <c r="E74" s="130"/>
    </row>
    <row r="75" spans="2:5">
      <c r="B75" s="145">
        <f ca="1"/>
        <v>44857</v>
      </c>
      <c r="C75" s="134">
        <f ca="1"/>
        <v>0.89269676851716384</v>
      </c>
      <c r="D75" s="130"/>
      <c r="E75" s="130"/>
    </row>
    <row r="76" spans="2:5">
      <c r="B76" s="145">
        <f ca="1"/>
        <v>44888</v>
      </c>
      <c r="C76" s="134">
        <f ca="1"/>
        <v>0.89068346492699457</v>
      </c>
      <c r="D76" s="130"/>
      <c r="E76" s="130"/>
    </row>
    <row r="77" spans="2:5">
      <c r="B77" s="145">
        <f ca="1"/>
        <v>44918</v>
      </c>
      <c r="C77" s="134">
        <f ca="1"/>
        <v>0.88874297011461467</v>
      </c>
      <c r="D77" s="130"/>
      <c r="E77" s="130"/>
    </row>
    <row r="78" spans="2:5">
      <c r="B78" s="145">
        <f ca="1"/>
        <v>44949</v>
      </c>
      <c r="C78" s="134">
        <f ca="1"/>
        <v>0.88674464400130448</v>
      </c>
      <c r="D78" s="130"/>
      <c r="E78" s="130"/>
    </row>
    <row r="79" spans="2:5">
      <c r="B79" s="145">
        <f ca="1"/>
        <v>44980</v>
      </c>
      <c r="C79" s="134">
        <f ca="1"/>
        <v>0.88475192678757242</v>
      </c>
      <c r="D79" s="130"/>
      <c r="E79" s="130"/>
    </row>
    <row r="80" spans="2:5">
      <c r="B80" s="145">
        <f ca="1"/>
        <v>45008</v>
      </c>
      <c r="C80" s="134">
        <f ca="1"/>
        <v>0.88295570984833782</v>
      </c>
      <c r="D80" s="130"/>
      <c r="E80" s="130"/>
    </row>
    <row r="81" spans="2:5">
      <c r="B81" s="145">
        <f ca="1"/>
        <v>45039</v>
      </c>
      <c r="C81" s="134">
        <f ca="1"/>
        <v>0.8809696098964418</v>
      </c>
      <c r="D81" s="130"/>
      <c r="E81" s="130"/>
    </row>
    <row r="82" spans="2:5">
      <c r="B82" s="145">
        <f ca="1"/>
        <v>45069</v>
      </c>
      <c r="C82" s="134">
        <f ca="1"/>
        <v>0.87904860853475453</v>
      </c>
      <c r="D82" s="130"/>
      <c r="E82" s="130"/>
    </row>
    <row r="83" spans="2:5">
      <c r="B83" s="145">
        <f ca="1"/>
        <v>45100</v>
      </c>
      <c r="C83" s="134">
        <f ca="1"/>
        <v>0.87706324217841447</v>
      </c>
      <c r="D83" s="130"/>
      <c r="E83" s="130"/>
    </row>
    <row r="84" spans="2:5">
      <c r="B84" s="145">
        <f ca="1"/>
        <v>45130</v>
      </c>
      <c r="C84" s="134">
        <f ca="1"/>
        <v>0.87514138307820666</v>
      </c>
      <c r="D84" s="130"/>
      <c r="E84" s="130"/>
    </row>
    <row r="85" spans="2:5">
      <c r="B85" s="145">
        <f ca="1"/>
        <v>45161</v>
      </c>
      <c r="C85" s="134">
        <f ca="1"/>
        <v>0.8731550289379183</v>
      </c>
      <c r="D85" s="130"/>
      <c r="E85" s="130"/>
    </row>
    <row r="86" spans="2:5">
      <c r="B86" s="145">
        <f ca="1"/>
        <v>45192</v>
      </c>
      <c r="C86" s="134">
        <f ca="1"/>
        <v>0.87116836737071035</v>
      </c>
      <c r="D86" s="130"/>
      <c r="E86" s="130"/>
    </row>
    <row r="87" spans="2:5">
      <c r="B87" s="145">
        <f ca="1"/>
        <v>45222</v>
      </c>
      <c r="C87" s="134">
        <f ca="1"/>
        <v>0.86924566637925071</v>
      </c>
      <c r="D87" s="130"/>
      <c r="E87" s="130"/>
    </row>
    <row r="88" spans="2:5">
      <c r="B88" s="145">
        <f ca="1"/>
        <v>45253</v>
      </c>
      <c r="C88" s="134">
        <f ca="1"/>
        <v>0.86725893197647352</v>
      </c>
      <c r="D88" s="130"/>
      <c r="E88" s="130"/>
    </row>
    <row r="89" spans="2:5">
      <c r="B89" s="145">
        <f ca="1"/>
        <v>45283</v>
      </c>
      <c r="C89" s="134">
        <f ca="1"/>
        <v>0.86533652264194871</v>
      </c>
      <c r="D89" s="130"/>
      <c r="E89" s="130"/>
    </row>
    <row r="90" spans="2:5">
      <c r="B90" s="145">
        <f ca="1"/>
        <v>45314</v>
      </c>
      <c r="C90" s="134">
        <f ca="1"/>
        <v>0.86335451864626156</v>
      </c>
      <c r="D90" s="130"/>
      <c r="E90" s="130"/>
    </row>
    <row r="91" spans="2:5">
      <c r="B91" s="145">
        <f ca="1"/>
        <v>45345</v>
      </c>
      <c r="C91" s="134">
        <f ca="1"/>
        <v>0.86137460756399142</v>
      </c>
      <c r="D91" s="130"/>
      <c r="E91" s="130"/>
    </row>
    <row r="92" spans="2:5">
      <c r="B92" s="145">
        <f ca="1"/>
        <v>45374</v>
      </c>
      <c r="C92" s="134">
        <f ca="1"/>
        <v>0.8595232670141506</v>
      </c>
      <c r="D92" s="130"/>
      <c r="E92" s="130"/>
    </row>
    <row r="93" spans="2:5">
      <c r="B93" s="145">
        <f ca="1"/>
        <v>45405</v>
      </c>
      <c r="C93" s="134">
        <f ca="1"/>
        <v>0.85754538866215835</v>
      </c>
      <c r="D93" s="130"/>
      <c r="E93" s="130"/>
    </row>
    <row r="94" spans="2:5">
      <c r="B94" s="145">
        <f ca="1"/>
        <v>45435</v>
      </c>
      <c r="C94" s="134">
        <f ca="1"/>
        <v>0.85563268687710126</v>
      </c>
      <c r="D94" s="130"/>
      <c r="E94" s="130"/>
    </row>
    <row r="95" spans="2:5">
      <c r="B95" s="145">
        <f ca="1"/>
        <v>45466</v>
      </c>
      <c r="C95" s="134">
        <f ca="1"/>
        <v>0.85365791795252233</v>
      </c>
      <c r="D95" s="130"/>
      <c r="E95" s="130"/>
    </row>
    <row r="96" spans="2:5">
      <c r="B96" s="145">
        <f ca="1"/>
        <v>45496</v>
      </c>
      <c r="C96" s="134">
        <f ca="1"/>
        <v>0.8517487688861558</v>
      </c>
      <c r="D96" s="130"/>
      <c r="E96" s="130"/>
    </row>
    <row r="97" spans="2:5">
      <c r="B97" s="145">
        <f ca="1"/>
        <v>45527</v>
      </c>
      <c r="C97" s="134">
        <f ca="1"/>
        <v>0.84977826830774073</v>
      </c>
      <c r="D97" s="130"/>
      <c r="E97" s="130"/>
    </row>
    <row r="98" spans="2:5">
      <c r="B98" s="145">
        <f ca="1"/>
        <v>45558</v>
      </c>
      <c r="C98" s="134">
        <f ca="1"/>
        <v>0.84781040656305195</v>
      </c>
      <c r="D98" s="130"/>
      <c r="E98" s="130"/>
    </row>
    <row r="99" spans="2:5">
      <c r="B99" s="145">
        <f ca="1"/>
        <v>45588</v>
      </c>
      <c r="C99" s="134">
        <f ca="1"/>
        <v>0.84590885999270193</v>
      </c>
      <c r="D99" s="130"/>
      <c r="E99" s="130"/>
    </row>
    <row r="100" spans="2:5">
      <c r="B100" s="145">
        <f ca="1"/>
        <v>45619</v>
      </c>
      <c r="C100" s="134">
        <f ca="1"/>
        <v>0.84394720197731143</v>
      </c>
      <c r="D100" s="130"/>
      <c r="E100" s="130"/>
    </row>
    <row r="101" spans="2:5">
      <c r="B101" s="145">
        <f ca="1"/>
        <v>45649</v>
      </c>
      <c r="C101" s="134">
        <f ca="1"/>
        <v>0.84205232407484287</v>
      </c>
      <c r="D101" s="130"/>
      <c r="E101" s="130"/>
    </row>
    <row r="102" spans="2:5">
      <c r="B102" s="145">
        <f ca="1"/>
        <v>45680</v>
      </c>
      <c r="C102" s="134">
        <f ca="1"/>
        <v>0.84009430488472892</v>
      </c>
      <c r="D102" s="130"/>
      <c r="E102" s="130"/>
    </row>
    <row r="103" spans="2:5">
      <c r="B103" s="145">
        <f ca="1"/>
        <v>45711</v>
      </c>
      <c r="C103" s="134">
        <f ca="1"/>
        <v>0.83813936707365977</v>
      </c>
      <c r="D103" s="130"/>
      <c r="E103" s="130"/>
    </row>
    <row r="104" spans="2:5">
      <c r="B104" s="145">
        <f ca="1"/>
        <v>45739</v>
      </c>
      <c r="C104" s="134">
        <f ca="1"/>
        <v>0.83637778438878574</v>
      </c>
      <c r="D104" s="130"/>
      <c r="E104" s="130"/>
    </row>
    <row r="105" spans="2:5">
      <c r="B105" s="145">
        <f ca="1"/>
        <v>45770</v>
      </c>
      <c r="C105" s="134">
        <f ca="1"/>
        <v>0.83443246524883075</v>
      </c>
      <c r="D105" s="130"/>
      <c r="E105" s="130"/>
    </row>
    <row r="106" spans="2:5">
      <c r="B106" s="145">
        <f ca="1"/>
        <v>45800</v>
      </c>
      <c r="C106" s="134">
        <f ca="1"/>
        <v>0.83255529995031452</v>
      </c>
      <c r="D106" s="130"/>
      <c r="E106" s="130"/>
    </row>
    <row r="107" spans="2:5">
      <c r="B107" s="145">
        <f ca="1"/>
        <v>45831</v>
      </c>
      <c r="C107" s="134">
        <f ca="1"/>
        <v>0.83062151342753776</v>
      </c>
      <c r="D107" s="130"/>
      <c r="E107" s="130"/>
    </row>
    <row r="108" spans="2:5">
      <c r="B108" s="145">
        <f ca="1"/>
        <v>45861</v>
      </c>
      <c r="C108" s="134">
        <f ca="1"/>
        <v>0.82875593318677265</v>
      </c>
      <c r="D108" s="130"/>
      <c r="E108" s="130"/>
    </row>
    <row r="109" spans="2:5">
      <c r="B109" s="145">
        <f ca="1"/>
        <v>45892</v>
      </c>
      <c r="C109" s="134">
        <f ca="1"/>
        <v>0.82683414966830748</v>
      </c>
      <c r="D109" s="130"/>
      <c r="E109" s="130"/>
    </row>
    <row r="110" spans="2:5">
      <c r="B110" s="145">
        <f ca="1"/>
        <v>45923</v>
      </c>
      <c r="C110" s="134">
        <f ca="1"/>
        <v>0.82491840579867737</v>
      </c>
      <c r="D110" s="130"/>
      <c r="E110" s="130"/>
    </row>
    <row r="111" spans="2:5">
      <c r="B111" s="145">
        <f ca="1"/>
        <v>45953</v>
      </c>
      <c r="C111" s="134">
        <f ca="1"/>
        <v>0.82307015729251176</v>
      </c>
      <c r="D111" s="130"/>
      <c r="E111" s="130"/>
    </row>
    <row r="112" spans="2:5">
      <c r="B112" s="145">
        <f ca="1"/>
        <v>45984</v>
      </c>
      <c r="C112" s="134">
        <f ca="1"/>
        <v>0.82116612745903672</v>
      </c>
      <c r="D112" s="130"/>
      <c r="E112" s="130"/>
    </row>
    <row r="113" spans="2:5">
      <c r="B113" s="145">
        <f ca="1"/>
        <v>46014</v>
      </c>
      <c r="C113" s="134">
        <f ca="1"/>
        <v>0.81932909718201519</v>
      </c>
      <c r="D113" s="130"/>
      <c r="E113" s="130"/>
    </row>
    <row r="114" spans="2:5">
      <c r="B114" s="145">
        <f ca="1"/>
        <v>46045</v>
      </c>
      <c r="C114" s="134">
        <f ca="1"/>
        <v>0.81743652384105003</v>
      </c>
      <c r="D114" s="130"/>
      <c r="E114" s="130"/>
    </row>
    <row r="115" spans="2:5">
      <c r="B115" s="145">
        <f ca="1"/>
        <v>46076</v>
      </c>
      <c r="C115" s="134">
        <f ca="1"/>
        <v>0.81554965628119969</v>
      </c>
      <c r="D115" s="130"/>
      <c r="E115" s="130"/>
    </row>
    <row r="116" spans="2:5">
      <c r="B116" s="145">
        <f ca="1"/>
        <v>46104</v>
      </c>
      <c r="C116" s="134">
        <f ca="1"/>
        <v>0.81385022498984261</v>
      </c>
      <c r="D116" s="130"/>
      <c r="E116" s="130"/>
    </row>
    <row r="117" spans="2:5">
      <c r="B117" s="145">
        <f ca="1"/>
        <v>46135</v>
      </c>
      <c r="C117" s="134">
        <f ca="1"/>
        <v>0.81197397956637718</v>
      </c>
      <c r="D117" s="130"/>
      <c r="E117" s="130"/>
    </row>
    <row r="118" spans="2:5">
      <c r="B118" s="145">
        <f ca="1"/>
        <v>46165</v>
      </c>
      <c r="C118" s="134">
        <f ca="1"/>
        <v>0.8101634395807108</v>
      </c>
      <c r="D118" s="130"/>
      <c r="E118" s="130"/>
    </row>
    <row r="119" spans="2:5">
      <c r="B119" s="145">
        <f ca="1"/>
        <v>46196</v>
      </c>
      <c r="C119" s="134">
        <f ca="1"/>
        <v>0.80829780489067204</v>
      </c>
      <c r="D119" s="130"/>
      <c r="E119" s="130"/>
    </row>
    <row r="120" spans="2:5">
      <c r="B120" s="145">
        <f ca="1"/>
        <v>46226</v>
      </c>
      <c r="C120" s="134">
        <f ca="1"/>
        <v>0.80649733518018452</v>
      </c>
      <c r="D120" s="130"/>
      <c r="E120" s="130"/>
    </row>
    <row r="121" spans="2:5">
      <c r="B121" s="145">
        <f ca="1"/>
        <v>46257</v>
      </c>
      <c r="C121" s="134">
        <f ca="1"/>
        <v>0.80464188705292405</v>
      </c>
      <c r="D121" s="130"/>
      <c r="E121" s="130"/>
    </row>
    <row r="122" spans="2:5">
      <c r="B122" s="145">
        <f ca="1"/>
        <v>46288</v>
      </c>
      <c r="C122" s="134">
        <f ca="1"/>
        <v>0.80279144250990553</v>
      </c>
      <c r="D122" s="130"/>
      <c r="E122" s="130"/>
    </row>
    <row r="123" spans="2:5">
      <c r="B123" s="145">
        <f ca="1"/>
        <v>46318</v>
      </c>
      <c r="C123" s="134">
        <f ca="1"/>
        <v>0.80100533262069873</v>
      </c>
      <c r="D123" s="130"/>
      <c r="E123" s="130"/>
    </row>
    <row r="124" spans="2:5">
      <c r="B124" s="145">
        <f ca="1"/>
        <v>46349</v>
      </c>
      <c r="C124" s="134">
        <f ca="1"/>
        <v>0.79916435482108272</v>
      </c>
      <c r="D124" s="130"/>
      <c r="E124" s="130"/>
    </row>
    <row r="125" spans="2:5">
      <c r="B125" s="145">
        <f ca="1"/>
        <v>46379</v>
      </c>
      <c r="C125" s="134">
        <f ca="1"/>
        <v>0.79738715677852867</v>
      </c>
      <c r="D125" s="130"/>
      <c r="E125" s="130"/>
    </row>
    <row r="126" spans="2:5">
      <c r="B126" s="145">
        <f ca="1"/>
        <v>46410</v>
      </c>
      <c r="C126" s="134">
        <f ca="1"/>
        <v>0.79555511733846329</v>
      </c>
      <c r="D126" s="130"/>
      <c r="E126" s="130"/>
    </row>
    <row r="127" spans="2:5">
      <c r="B127" s="145">
        <f ca="1"/>
        <v>46441</v>
      </c>
      <c r="C127" s="134">
        <f ca="1"/>
        <v>0.79372740158128319</v>
      </c>
      <c r="D127" s="130"/>
      <c r="E127" s="130"/>
    </row>
    <row r="128" spans="2:5">
      <c r="B128" s="145">
        <f ca="1"/>
        <v>46469</v>
      </c>
      <c r="C128" s="134">
        <f ca="1"/>
        <v>0.79208015274868204</v>
      </c>
      <c r="D128" s="130"/>
      <c r="E128" s="130"/>
    </row>
    <row r="129" spans="2:5">
      <c r="B129" s="145">
        <f ca="1"/>
        <v>46500</v>
      </c>
      <c r="C129" s="134">
        <f ca="1"/>
        <v>0.79026024100452374</v>
      </c>
      <c r="D129" s="130"/>
      <c r="E129" s="130"/>
    </row>
    <row r="130" spans="2:5">
      <c r="B130" s="145">
        <f ca="1"/>
        <v>46530</v>
      </c>
      <c r="C130" s="134">
        <f ca="1"/>
        <v>0.78850271676624073</v>
      </c>
      <c r="D130" s="130"/>
      <c r="E130" s="130"/>
    </row>
    <row r="131" spans="2:5">
      <c r="B131" s="145">
        <f ca="1"/>
        <v>46561</v>
      </c>
      <c r="C131" s="134">
        <f ca="1"/>
        <v>0.78669025009318228</v>
      </c>
      <c r="D131" s="130"/>
      <c r="E131" s="130"/>
    </row>
    <row r="132" spans="2:5">
      <c r="B132" s="145">
        <f ca="1"/>
        <v>46591</v>
      </c>
      <c r="C132" s="134">
        <f ca="1"/>
        <v>0.78493961044024363</v>
      </c>
      <c r="D132" s="130"/>
      <c r="E132" s="130"/>
    </row>
    <row r="133" spans="2:5">
      <c r="B133" s="145">
        <f ca="1"/>
        <v>46622</v>
      </c>
      <c r="C133" s="134">
        <f ca="1"/>
        <v>0.78313391446571368</v>
      </c>
      <c r="D133" s="130"/>
      <c r="E133" s="130"/>
    </row>
    <row r="134" spans="2:5">
      <c r="B134" s="145">
        <f ca="1"/>
        <v>46653</v>
      </c>
      <c r="C134" s="134">
        <f ca="1"/>
        <v>0.78133139197779178</v>
      </c>
      <c r="D134" s="130"/>
      <c r="E134" s="130"/>
    </row>
    <row r="135" spans="2:5">
      <c r="B135" s="145">
        <f ca="1"/>
        <v>46683</v>
      </c>
      <c r="C135" s="134">
        <f ca="1"/>
        <v>0.77958985735778785</v>
      </c>
      <c r="D135" s="130"/>
      <c r="E135" s="130"/>
    </row>
    <row r="136" spans="2:5">
      <c r="B136" s="145">
        <f ca="1"/>
        <v>46714</v>
      </c>
      <c r="C136" s="134">
        <f ca="1"/>
        <v>0.77779301976595572</v>
      </c>
      <c r="D136" s="130"/>
      <c r="E136" s="130"/>
    </row>
    <row r="137" spans="2:5">
      <c r="B137" s="145">
        <f ca="1"/>
        <v>46744</v>
      </c>
      <c r="C137" s="134">
        <f ca="1"/>
        <v>0.77605662225693639</v>
      </c>
      <c r="D137" s="130"/>
      <c r="E137" s="130"/>
    </row>
    <row r="138" spans="2:5">
      <c r="B138" s="145">
        <f ca="1"/>
        <v>46775</v>
      </c>
      <c r="C138" s="134">
        <f ca="1"/>
        <v>0.77426833649171845</v>
      </c>
      <c r="D138" s="130"/>
      <c r="E138" s="130"/>
    </row>
    <row r="139" spans="2:5">
      <c r="B139" s="145">
        <f ca="1"/>
        <v>46806</v>
      </c>
      <c r="C139" s="134">
        <f ca="1"/>
        <v>0.77248349869490807</v>
      </c>
      <c r="D139" s="130"/>
      <c r="E139" s="130"/>
    </row>
    <row r="140" spans="2:5">
      <c r="B140" s="145">
        <f ca="1"/>
        <v>46835</v>
      </c>
      <c r="C140" s="134">
        <f ca="1"/>
        <v>0.7708156049596866</v>
      </c>
      <c r="D140" s="130"/>
      <c r="E140" s="130"/>
    </row>
    <row r="141" spans="2:5">
      <c r="B141" s="145">
        <f ca="1"/>
        <v>46866</v>
      </c>
      <c r="C141" s="134">
        <f ca="1"/>
        <v>0.76903439532629159</v>
      </c>
      <c r="D141" s="130"/>
      <c r="E141" s="130"/>
    </row>
    <row r="142" spans="2:5">
      <c r="B142" s="145">
        <f ca="1"/>
        <v>46896</v>
      </c>
      <c r="C142" s="134">
        <f ca="1"/>
        <v>0.76731212471192889</v>
      </c>
      <c r="D142" s="130"/>
      <c r="E142" s="130"/>
    </row>
    <row r="143" spans="2:5">
      <c r="B143" s="145" t="e">
        <f ca="1"/>
        <v>#N/A</v>
      </c>
      <c r="C143" s="134" t="e">
        <f ca="1"/>
        <v>#N/A</v>
      </c>
      <c r="D143" s="130"/>
      <c r="E143" s="130"/>
    </row>
    <row r="144" spans="2:5">
      <c r="B144" s="145" t="e">
        <f ca="1"/>
        <v>#N/A</v>
      </c>
      <c r="C144" s="134" t="e">
        <f ca="1"/>
        <v>#N/A</v>
      </c>
      <c r="D144" s="130"/>
      <c r="E144" s="130"/>
    </row>
    <row r="145" spans="2:5">
      <c r="B145" s="145" t="e">
        <f ca="1"/>
        <v>#N/A</v>
      </c>
      <c r="C145" s="134" t="e">
        <f ca="1"/>
        <v>#N/A</v>
      </c>
      <c r="D145" s="130"/>
      <c r="E145" s="130"/>
    </row>
    <row r="146" spans="2:5">
      <c r="B146" s="145" t="e">
        <f ca="1"/>
        <v>#N/A</v>
      </c>
      <c r="C146" s="134" t="e">
        <f ca="1"/>
        <v>#N/A</v>
      </c>
      <c r="D146" s="130"/>
      <c r="E146" s="130"/>
    </row>
    <row r="147" spans="2:5">
      <c r="B147" s="145" t="e">
        <f ca="1"/>
        <v>#N/A</v>
      </c>
      <c r="C147" s="134" t="e">
        <f ca="1"/>
        <v>#N/A</v>
      </c>
      <c r="D147" s="130"/>
      <c r="E147" s="130"/>
    </row>
    <row r="148" spans="2:5">
      <c r="B148" s="145" t="e">
        <f ca="1"/>
        <v>#N/A</v>
      </c>
      <c r="C148" s="134" t="e">
        <f ca="1"/>
        <v>#N/A</v>
      </c>
      <c r="D148" s="130"/>
      <c r="E148" s="130"/>
    </row>
    <row r="149" spans="2:5">
      <c r="B149" s="145" t="e">
        <f ca="1"/>
        <v>#N/A</v>
      </c>
      <c r="C149" s="134" t="e">
        <f ca="1"/>
        <v>#N/A</v>
      </c>
      <c r="D149" s="130"/>
      <c r="E149" s="130"/>
    </row>
    <row r="150" spans="2:5">
      <c r="B150" s="145" t="e">
        <f ca="1"/>
        <v>#N/A</v>
      </c>
      <c r="C150" s="134" t="e">
        <f ca="1"/>
        <v>#N/A</v>
      </c>
      <c r="D150" s="130"/>
      <c r="E150" s="130"/>
    </row>
    <row r="151" spans="2:5">
      <c r="B151" s="145" t="e">
        <f ca="1"/>
        <v>#N/A</v>
      </c>
      <c r="C151" s="134" t="e">
        <f ca="1"/>
        <v>#N/A</v>
      </c>
      <c r="D151" s="130"/>
      <c r="E151" s="130"/>
    </row>
    <row r="152" spans="2:5">
      <c r="B152" s="145" t="e">
        <f ca="1"/>
        <v>#N/A</v>
      </c>
      <c r="C152" s="134" t="e">
        <f ca="1"/>
        <v>#N/A</v>
      </c>
      <c r="D152" s="130"/>
      <c r="E152" s="130"/>
    </row>
    <row r="153" spans="2:5">
      <c r="B153" s="145" t="e">
        <f ca="1"/>
        <v>#N/A</v>
      </c>
      <c r="C153" s="134" t="e">
        <f ca="1"/>
        <v>#N/A</v>
      </c>
      <c r="D153" s="130"/>
      <c r="E153" s="130"/>
    </row>
    <row r="154" spans="2:5">
      <c r="B154" s="145" t="e">
        <f ca="1"/>
        <v>#N/A</v>
      </c>
      <c r="C154" s="134" t="e">
        <f ca="1"/>
        <v>#N/A</v>
      </c>
      <c r="D154" s="130"/>
      <c r="E154" s="130"/>
    </row>
    <row r="155" spans="2:5">
      <c r="B155" s="145" t="e">
        <f ca="1"/>
        <v>#N/A</v>
      </c>
      <c r="C155" s="134" t="e">
        <f ca="1"/>
        <v>#N/A</v>
      </c>
      <c r="D155" s="130"/>
      <c r="E155" s="130"/>
    </row>
    <row r="156" spans="2:5">
      <c r="B156" s="145" t="e">
        <f ca="1"/>
        <v>#N/A</v>
      </c>
      <c r="C156" s="134" t="e">
        <f ca="1"/>
        <v>#N/A</v>
      </c>
      <c r="D156" s="130"/>
      <c r="E156" s="130"/>
    </row>
    <row r="157" spans="2:5">
      <c r="B157" s="145" t="e">
        <f ca="1"/>
        <v>#N/A</v>
      </c>
      <c r="C157" s="134" t="e">
        <f ca="1"/>
        <v>#N/A</v>
      </c>
      <c r="D157" s="130"/>
      <c r="E157" s="130"/>
    </row>
    <row r="158" spans="2:5">
      <c r="B158" s="145" t="e">
        <f ca="1"/>
        <v>#N/A</v>
      </c>
      <c r="C158" s="134" t="e">
        <f ca="1"/>
        <v>#N/A</v>
      </c>
      <c r="D158" s="130"/>
      <c r="E158" s="130"/>
    </row>
    <row r="159" spans="2:5">
      <c r="B159" s="145" t="e">
        <f ca="1"/>
        <v>#N/A</v>
      </c>
      <c r="C159" s="134" t="e">
        <f ca="1"/>
        <v>#N/A</v>
      </c>
      <c r="D159" s="130"/>
      <c r="E159" s="130"/>
    </row>
    <row r="160" spans="2:5">
      <c r="B160" s="145" t="e">
        <f ca="1"/>
        <v>#N/A</v>
      </c>
      <c r="C160" s="134" t="e">
        <f ca="1"/>
        <v>#N/A</v>
      </c>
      <c r="D160" s="130"/>
      <c r="E160" s="130"/>
    </row>
    <row r="161" spans="2:5">
      <c r="B161" s="145" t="e">
        <f ca="1"/>
        <v>#N/A</v>
      </c>
      <c r="C161" s="134" t="e">
        <f ca="1"/>
        <v>#N/A</v>
      </c>
      <c r="D161" s="130"/>
      <c r="E161" s="130"/>
    </row>
    <row r="162" spans="2:5">
      <c r="B162" s="145" t="e">
        <f ca="1"/>
        <v>#N/A</v>
      </c>
      <c r="C162" s="134" t="e">
        <f ca="1"/>
        <v>#N/A</v>
      </c>
      <c r="D162" s="130"/>
      <c r="E162" s="130"/>
    </row>
    <row r="163" spans="2:5">
      <c r="B163" s="145" t="e">
        <f ca="1"/>
        <v>#N/A</v>
      </c>
      <c r="C163" s="134" t="e">
        <f ca="1"/>
        <v>#N/A</v>
      </c>
      <c r="D163" s="130"/>
      <c r="E163" s="130"/>
    </row>
    <row r="164" spans="2:5">
      <c r="B164" s="145" t="e">
        <f ca="1"/>
        <v>#N/A</v>
      </c>
      <c r="C164" s="134" t="e">
        <f ca="1"/>
        <v>#N/A</v>
      </c>
      <c r="D164" s="130"/>
      <c r="E164" s="130"/>
    </row>
    <row r="165" spans="2:5">
      <c r="B165" s="145" t="e">
        <f ca="1"/>
        <v>#N/A</v>
      </c>
      <c r="C165" s="134" t="e">
        <f ca="1"/>
        <v>#N/A</v>
      </c>
      <c r="D165" s="130"/>
      <c r="E165" s="130"/>
    </row>
    <row r="166" spans="2:5">
      <c r="B166" s="145" t="e">
        <f ca="1"/>
        <v>#N/A</v>
      </c>
      <c r="C166" s="134" t="e">
        <f ca="1"/>
        <v>#N/A</v>
      </c>
      <c r="D166" s="130"/>
      <c r="E166" s="130"/>
    </row>
    <row r="167" spans="2:5">
      <c r="B167" s="145" t="e">
        <f ca="1"/>
        <v>#N/A</v>
      </c>
      <c r="C167" s="134" t="e">
        <f ca="1"/>
        <v>#N/A</v>
      </c>
      <c r="D167" s="130"/>
      <c r="E167" s="130"/>
    </row>
    <row r="168" spans="2:5">
      <c r="B168" s="145" t="e">
        <f ca="1"/>
        <v>#N/A</v>
      </c>
      <c r="C168" s="134" t="e">
        <f ca="1"/>
        <v>#N/A</v>
      </c>
      <c r="D168" s="130"/>
      <c r="E168" s="130"/>
    </row>
    <row r="169" spans="2:5">
      <c r="B169" s="145" t="e">
        <f ca="1"/>
        <v>#N/A</v>
      </c>
      <c r="C169" s="134" t="e">
        <f ca="1"/>
        <v>#N/A</v>
      </c>
      <c r="D169" s="130"/>
      <c r="E169" s="130"/>
    </row>
    <row r="170" spans="2:5">
      <c r="B170" s="145" t="e">
        <f ca="1"/>
        <v>#N/A</v>
      </c>
      <c r="C170" s="134" t="e">
        <f ca="1"/>
        <v>#N/A</v>
      </c>
      <c r="D170" s="130"/>
      <c r="E170" s="130"/>
    </row>
    <row r="171" spans="2:5">
      <c r="B171" s="145" t="e">
        <f ca="1"/>
        <v>#N/A</v>
      </c>
      <c r="C171" s="134" t="e">
        <f ca="1"/>
        <v>#N/A</v>
      </c>
      <c r="D171" s="130"/>
      <c r="E171" s="130"/>
    </row>
    <row r="172" spans="2:5">
      <c r="B172" s="145" t="e">
        <f ca="1"/>
        <v>#N/A</v>
      </c>
      <c r="C172" s="134" t="e">
        <f ca="1"/>
        <v>#N/A</v>
      </c>
      <c r="D172" s="130"/>
      <c r="E172" s="130"/>
    </row>
    <row r="173" spans="2:5">
      <c r="B173" s="145" t="e">
        <f ca="1"/>
        <v>#N/A</v>
      </c>
      <c r="C173" s="134" t="e">
        <f ca="1"/>
        <v>#N/A</v>
      </c>
      <c r="D173" s="130"/>
      <c r="E173" s="130"/>
    </row>
    <row r="174" spans="2:5">
      <c r="B174" s="145" t="e">
        <f ca="1"/>
        <v>#N/A</v>
      </c>
      <c r="C174" s="134" t="e">
        <f ca="1"/>
        <v>#N/A</v>
      </c>
      <c r="D174" s="130"/>
      <c r="E174" s="130"/>
    </row>
    <row r="175" spans="2:5">
      <c r="B175" s="145" t="e">
        <f ca="1"/>
        <v>#N/A</v>
      </c>
      <c r="C175" s="134" t="e">
        <f ca="1"/>
        <v>#N/A</v>
      </c>
      <c r="D175" s="130"/>
      <c r="E175" s="130"/>
    </row>
    <row r="176" spans="2:5">
      <c r="B176" s="145" t="e">
        <f ca="1"/>
        <v>#N/A</v>
      </c>
      <c r="C176" s="134" t="e">
        <f ca="1"/>
        <v>#N/A</v>
      </c>
      <c r="D176" s="130"/>
      <c r="E176" s="130"/>
    </row>
    <row r="177" spans="2:5">
      <c r="B177" s="145" t="e">
        <f ca="1"/>
        <v>#N/A</v>
      </c>
      <c r="C177" s="134" t="e">
        <f ca="1"/>
        <v>#N/A</v>
      </c>
      <c r="D177" s="130"/>
      <c r="E177" s="130"/>
    </row>
    <row r="178" spans="2:5">
      <c r="B178" s="145" t="e">
        <f ca="1"/>
        <v>#N/A</v>
      </c>
      <c r="C178" s="134" t="e">
        <f ca="1"/>
        <v>#N/A</v>
      </c>
      <c r="D178" s="130"/>
      <c r="E178" s="130"/>
    </row>
    <row r="179" spans="2:5">
      <c r="B179" s="145" t="e">
        <f ca="1"/>
        <v>#N/A</v>
      </c>
      <c r="C179" s="134" t="e">
        <f ca="1"/>
        <v>#N/A</v>
      </c>
      <c r="D179" s="130"/>
      <c r="E179" s="130"/>
    </row>
    <row r="180" spans="2:5">
      <c r="B180" s="145" t="e">
        <f ca="1"/>
        <v>#N/A</v>
      </c>
      <c r="C180" s="134" t="e">
        <f ca="1"/>
        <v>#N/A</v>
      </c>
      <c r="D180" s="130"/>
      <c r="E180" s="130"/>
    </row>
    <row r="181" spans="2:5">
      <c r="B181" s="145" t="e">
        <f ca="1"/>
        <v>#N/A</v>
      </c>
      <c r="C181" s="134" t="e">
        <f ca="1"/>
        <v>#N/A</v>
      </c>
      <c r="D181" s="130"/>
      <c r="E181" s="130"/>
    </row>
    <row r="182" spans="2:5">
      <c r="B182" s="145" t="e">
        <f ca="1"/>
        <v>#N/A</v>
      </c>
      <c r="C182" s="134" t="e">
        <f ca="1"/>
        <v>#N/A</v>
      </c>
      <c r="D182" s="130"/>
      <c r="E182" s="130"/>
    </row>
    <row r="183" spans="2:5">
      <c r="B183" s="145" t="e">
        <f ca="1"/>
        <v>#N/A</v>
      </c>
      <c r="C183" s="134" t="e">
        <f ca="1"/>
        <v>#N/A</v>
      </c>
      <c r="D183" s="130"/>
      <c r="E183" s="130"/>
    </row>
    <row r="184" spans="2:5">
      <c r="B184" s="145" t="e">
        <f ca="1"/>
        <v>#N/A</v>
      </c>
      <c r="C184" s="134" t="e">
        <f ca="1"/>
        <v>#N/A</v>
      </c>
      <c r="D184" s="130"/>
      <c r="E184" s="130"/>
    </row>
    <row r="185" spans="2:5">
      <c r="B185" s="145" t="e">
        <f ca="1"/>
        <v>#N/A</v>
      </c>
      <c r="C185" s="134" t="e">
        <f ca="1"/>
        <v>#N/A</v>
      </c>
      <c r="D185" s="130"/>
      <c r="E185" s="130"/>
    </row>
    <row r="186" spans="2:5">
      <c r="B186" s="145" t="e">
        <f ca="1"/>
        <v>#N/A</v>
      </c>
      <c r="C186" s="134" t="e">
        <f ca="1"/>
        <v>#N/A</v>
      </c>
      <c r="D186" s="130"/>
      <c r="E186" s="130"/>
    </row>
    <row r="187" spans="2:5">
      <c r="B187" s="145" t="e">
        <f ca="1"/>
        <v>#N/A</v>
      </c>
      <c r="C187" s="134" t="e">
        <f ca="1"/>
        <v>#N/A</v>
      </c>
      <c r="D187" s="130"/>
      <c r="E187" s="130"/>
    </row>
    <row r="188" spans="2:5">
      <c r="B188" s="145" t="e">
        <f ca="1"/>
        <v>#N/A</v>
      </c>
      <c r="C188" s="134" t="e">
        <f ca="1"/>
        <v>#N/A</v>
      </c>
      <c r="D188" s="130"/>
      <c r="E188" s="130"/>
    </row>
    <row r="189" spans="2:5">
      <c r="B189" s="145" t="e">
        <f ca="1"/>
        <v>#N/A</v>
      </c>
      <c r="C189" s="134" t="e">
        <f ca="1"/>
        <v>#N/A</v>
      </c>
      <c r="D189" s="130"/>
      <c r="E189" s="130"/>
    </row>
    <row r="190" spans="2:5">
      <c r="B190" s="145" t="e">
        <f ca="1"/>
        <v>#N/A</v>
      </c>
      <c r="C190" s="134" t="e">
        <f ca="1"/>
        <v>#N/A</v>
      </c>
      <c r="D190" s="130"/>
      <c r="E190" s="130"/>
    </row>
    <row r="191" spans="2:5">
      <c r="B191" s="145" t="e">
        <f ca="1"/>
        <v>#N/A</v>
      </c>
      <c r="C191" s="134" t="e">
        <f ca="1"/>
        <v>#N/A</v>
      </c>
      <c r="D191" s="130"/>
      <c r="E191" s="130"/>
    </row>
    <row r="192" spans="2:5">
      <c r="B192" s="145" t="e">
        <f ca="1"/>
        <v>#N/A</v>
      </c>
      <c r="C192" s="134" t="e">
        <f ca="1"/>
        <v>#N/A</v>
      </c>
      <c r="D192" s="130"/>
      <c r="E192" s="130"/>
    </row>
    <row r="193" spans="2:5">
      <c r="B193" s="145" t="e">
        <f ca="1"/>
        <v>#N/A</v>
      </c>
      <c r="C193" s="134" t="e">
        <f ca="1"/>
        <v>#N/A</v>
      </c>
      <c r="D193" s="130"/>
      <c r="E193" s="130"/>
    </row>
    <row r="194" spans="2:5">
      <c r="B194" s="145" t="e">
        <f ca="1"/>
        <v>#N/A</v>
      </c>
      <c r="C194" s="134" t="e">
        <f ca="1"/>
        <v>#N/A</v>
      </c>
      <c r="D194" s="130"/>
      <c r="E194" s="130"/>
    </row>
    <row r="195" spans="2:5">
      <c r="B195" s="145" t="e">
        <f ca="1"/>
        <v>#N/A</v>
      </c>
      <c r="C195" s="134" t="e">
        <f ca="1"/>
        <v>#N/A</v>
      </c>
      <c r="D195" s="130"/>
      <c r="E195" s="130"/>
    </row>
    <row r="196" spans="2:5">
      <c r="B196" s="145" t="e">
        <f ca="1"/>
        <v>#N/A</v>
      </c>
      <c r="C196" s="134" t="e">
        <f ca="1"/>
        <v>#N/A</v>
      </c>
      <c r="D196" s="130"/>
      <c r="E196" s="130"/>
    </row>
    <row r="197" spans="2:5">
      <c r="B197" s="145" t="e">
        <f ca="1"/>
        <v>#N/A</v>
      </c>
      <c r="C197" s="134" t="e">
        <f ca="1"/>
        <v>#N/A</v>
      </c>
      <c r="D197" s="130"/>
      <c r="E197" s="130"/>
    </row>
    <row r="198" spans="2:5">
      <c r="B198" s="145" t="e">
        <f ca="1"/>
        <v>#N/A</v>
      </c>
      <c r="C198" s="134" t="e">
        <f ca="1"/>
        <v>#N/A</v>
      </c>
      <c r="D198" s="130"/>
      <c r="E198" s="130"/>
    </row>
    <row r="199" spans="2:5">
      <c r="B199" s="145" t="e">
        <f ca="1"/>
        <v>#N/A</v>
      </c>
      <c r="C199" s="134" t="e">
        <f ca="1"/>
        <v>#N/A</v>
      </c>
      <c r="D199" s="130"/>
      <c r="E199" s="130"/>
    </row>
    <row r="200" spans="2:5">
      <c r="B200" s="145" t="e">
        <f ca="1"/>
        <v>#N/A</v>
      </c>
      <c r="C200" s="134" t="e">
        <f ca="1"/>
        <v>#N/A</v>
      </c>
      <c r="D200" s="130"/>
      <c r="E200" s="130"/>
    </row>
    <row r="201" spans="2:5">
      <c r="B201" s="145" t="e">
        <f ca="1"/>
        <v>#N/A</v>
      </c>
      <c r="C201" s="134" t="e">
        <f ca="1"/>
        <v>#N/A</v>
      </c>
      <c r="D201" s="130"/>
      <c r="E201" s="130"/>
    </row>
    <row r="202" spans="2:5">
      <c r="B202" s="145" t="e">
        <f ca="1"/>
        <v>#N/A</v>
      </c>
      <c r="C202" s="134" t="e">
        <f ca="1"/>
        <v>#N/A</v>
      </c>
      <c r="D202" s="130"/>
      <c r="E202" s="130"/>
    </row>
    <row r="203" spans="2:5">
      <c r="B203" s="145" t="e">
        <f ca="1"/>
        <v>#N/A</v>
      </c>
      <c r="C203" s="134" t="e">
        <f ca="1"/>
        <v>#N/A</v>
      </c>
      <c r="D203" s="130"/>
      <c r="E203" s="130"/>
    </row>
    <row r="204" spans="2:5">
      <c r="B204" s="145" t="e">
        <f ca="1"/>
        <v>#N/A</v>
      </c>
      <c r="C204" s="134" t="e">
        <f ca="1"/>
        <v>#N/A</v>
      </c>
      <c r="D204" s="130"/>
      <c r="E204" s="130"/>
    </row>
    <row r="205" spans="2:5">
      <c r="B205" s="145" t="e">
        <f ca="1"/>
        <v>#N/A</v>
      </c>
      <c r="C205" s="134" t="e">
        <f ca="1"/>
        <v>#N/A</v>
      </c>
      <c r="D205" s="130"/>
      <c r="E205" s="130"/>
    </row>
    <row r="206" spans="2:5">
      <c r="B206" s="145" t="e">
        <f ca="1"/>
        <v>#N/A</v>
      </c>
      <c r="C206" s="134" t="e">
        <f ca="1"/>
        <v>#N/A</v>
      </c>
      <c r="D206" s="130"/>
      <c r="E206" s="130"/>
    </row>
    <row r="207" spans="2:5">
      <c r="B207" s="145" t="e">
        <f ca="1"/>
        <v>#N/A</v>
      </c>
      <c r="C207" s="134" t="e">
        <f ca="1"/>
        <v>#N/A</v>
      </c>
      <c r="D207" s="130"/>
      <c r="E207" s="130"/>
    </row>
    <row r="208" spans="2:5">
      <c r="B208" s="145" t="e">
        <f ca="1"/>
        <v>#N/A</v>
      </c>
      <c r="C208" s="134" t="e">
        <f ca="1"/>
        <v>#N/A</v>
      </c>
      <c r="D208" s="130"/>
      <c r="E208" s="130"/>
    </row>
    <row r="209" spans="2:5">
      <c r="B209" s="145" t="e">
        <f ca="1"/>
        <v>#N/A</v>
      </c>
      <c r="C209" s="134" t="e">
        <f ca="1"/>
        <v>#N/A</v>
      </c>
      <c r="D209" s="130"/>
      <c r="E209" s="130"/>
    </row>
    <row r="210" spans="2:5">
      <c r="B210" s="145" t="e">
        <f ca="1"/>
        <v>#N/A</v>
      </c>
      <c r="C210" s="134" t="e">
        <f ca="1"/>
        <v>#N/A</v>
      </c>
      <c r="D210" s="130"/>
      <c r="E210" s="130"/>
    </row>
    <row r="211" spans="2:5">
      <c r="B211" s="145" t="e">
        <f ca="1"/>
        <v>#N/A</v>
      </c>
      <c r="C211" s="134" t="e">
        <f ca="1"/>
        <v>#N/A</v>
      </c>
      <c r="D211" s="130"/>
      <c r="E211" s="130"/>
    </row>
    <row r="212" spans="2:5">
      <c r="B212" s="145" t="e">
        <f ca="1"/>
        <v>#N/A</v>
      </c>
      <c r="C212" s="134" t="e">
        <f ca="1"/>
        <v>#N/A</v>
      </c>
      <c r="D212" s="130"/>
      <c r="E212" s="130"/>
    </row>
    <row r="213" spans="2:5">
      <c r="B213" s="145" t="e">
        <f ca="1"/>
        <v>#N/A</v>
      </c>
      <c r="C213" s="134" t="e">
        <f ca="1"/>
        <v>#N/A</v>
      </c>
      <c r="D213" s="130"/>
      <c r="E213" s="130"/>
    </row>
    <row r="214" spans="2:5">
      <c r="B214" s="145" t="e">
        <f ca="1"/>
        <v>#N/A</v>
      </c>
      <c r="C214" s="134" t="e">
        <f ca="1"/>
        <v>#N/A</v>
      </c>
      <c r="D214" s="130"/>
      <c r="E214" s="130"/>
    </row>
    <row r="215" spans="2:5">
      <c r="B215" s="145" t="e">
        <f ca="1"/>
        <v>#N/A</v>
      </c>
      <c r="C215" s="134" t="e">
        <f ca="1"/>
        <v>#N/A</v>
      </c>
      <c r="D215" s="130"/>
      <c r="E215" s="130"/>
    </row>
    <row r="216" spans="2:5">
      <c r="B216" s="145" t="e">
        <f ca="1"/>
        <v>#N/A</v>
      </c>
      <c r="C216" s="134" t="e">
        <f ca="1"/>
        <v>#N/A</v>
      </c>
      <c r="D216" s="130"/>
      <c r="E216" s="130"/>
    </row>
    <row r="217" spans="2:5">
      <c r="B217" s="145" t="e">
        <f ca="1"/>
        <v>#N/A</v>
      </c>
      <c r="C217" s="134" t="e">
        <f ca="1"/>
        <v>#N/A</v>
      </c>
      <c r="D217" s="130"/>
      <c r="E217" s="130"/>
    </row>
    <row r="218" spans="2:5">
      <c r="B218" s="145" t="e">
        <f ca="1"/>
        <v>#N/A</v>
      </c>
      <c r="C218" s="134" t="e">
        <f ca="1"/>
        <v>#N/A</v>
      </c>
      <c r="D218" s="130"/>
      <c r="E218" s="130"/>
    </row>
    <row r="219" spans="2:5">
      <c r="B219" s="145" t="e">
        <f ca="1"/>
        <v>#N/A</v>
      </c>
      <c r="C219" s="134" t="e">
        <f ca="1"/>
        <v>#N/A</v>
      </c>
      <c r="D219" s="130"/>
      <c r="E219" s="130"/>
    </row>
    <row r="220" spans="2:5">
      <c r="B220" s="145" t="e">
        <f ca="1"/>
        <v>#N/A</v>
      </c>
      <c r="C220" s="134" t="e">
        <f ca="1"/>
        <v>#N/A</v>
      </c>
      <c r="D220" s="130"/>
      <c r="E220" s="130"/>
    </row>
    <row r="221" spans="2:5">
      <c r="B221" s="145" t="e">
        <f ca="1"/>
        <v>#N/A</v>
      </c>
      <c r="C221" s="134" t="e">
        <f ca="1"/>
        <v>#N/A</v>
      </c>
      <c r="D221" s="130"/>
      <c r="E221" s="130"/>
    </row>
    <row r="222" spans="2:5">
      <c r="B222" s="145" t="e">
        <f ca="1"/>
        <v>#N/A</v>
      </c>
      <c r="C222" s="134" t="e">
        <f ca="1"/>
        <v>#N/A</v>
      </c>
      <c r="D222" s="130"/>
      <c r="E222" s="130"/>
    </row>
    <row r="223" spans="2:5">
      <c r="B223" s="145" t="e">
        <f ca="1"/>
        <v>#N/A</v>
      </c>
      <c r="C223" s="134" t="e">
        <f ca="1"/>
        <v>#N/A</v>
      </c>
      <c r="D223" s="130"/>
      <c r="E223" s="130"/>
    </row>
    <row r="224" spans="2:5">
      <c r="B224" s="145" t="e">
        <f ca="1"/>
        <v>#N/A</v>
      </c>
      <c r="C224" s="134" t="e">
        <f ca="1"/>
        <v>#N/A</v>
      </c>
      <c r="D224" s="130"/>
      <c r="E224" s="130"/>
    </row>
    <row r="225" spans="2:5">
      <c r="B225" s="145" t="e">
        <f ca="1"/>
        <v>#N/A</v>
      </c>
      <c r="C225" s="134" t="e">
        <f ca="1"/>
        <v>#N/A</v>
      </c>
      <c r="D225" s="130"/>
      <c r="E225" s="130"/>
    </row>
    <row r="226" spans="2:5">
      <c r="B226" s="145" t="e">
        <f ca="1"/>
        <v>#N/A</v>
      </c>
      <c r="C226" s="134" t="e">
        <f ca="1"/>
        <v>#N/A</v>
      </c>
      <c r="D226" s="130"/>
      <c r="E226" s="130"/>
    </row>
    <row r="227" spans="2:5">
      <c r="B227" s="145" t="e">
        <f ca="1"/>
        <v>#N/A</v>
      </c>
      <c r="C227" s="134" t="e">
        <f ca="1"/>
        <v>#N/A</v>
      </c>
      <c r="D227" s="130"/>
      <c r="E227" s="130"/>
    </row>
    <row r="228" spans="2:5">
      <c r="B228" s="145" t="e">
        <f ca="1"/>
        <v>#N/A</v>
      </c>
      <c r="C228" s="134" t="e">
        <f ca="1"/>
        <v>#N/A</v>
      </c>
      <c r="D228" s="130"/>
      <c r="E228" s="130"/>
    </row>
    <row r="229" spans="2:5">
      <c r="B229" s="145" t="e">
        <f ca="1"/>
        <v>#N/A</v>
      </c>
      <c r="C229" s="134" t="e">
        <f ca="1"/>
        <v>#N/A</v>
      </c>
      <c r="D229" s="130"/>
      <c r="E229" s="130"/>
    </row>
    <row r="230" spans="2:5">
      <c r="B230" s="145" t="e">
        <f ca="1"/>
        <v>#N/A</v>
      </c>
      <c r="C230" s="134" t="e">
        <f ca="1"/>
        <v>#N/A</v>
      </c>
      <c r="D230" s="130"/>
      <c r="E230" s="130"/>
    </row>
    <row r="231" spans="2:5">
      <c r="B231" s="145" t="e">
        <f ca="1"/>
        <v>#N/A</v>
      </c>
      <c r="C231" s="134" t="e">
        <f ca="1"/>
        <v>#N/A</v>
      </c>
      <c r="D231" s="130"/>
      <c r="E231" s="130"/>
    </row>
    <row r="232" spans="2:5">
      <c r="B232" s="145" t="e">
        <f ca="1"/>
        <v>#N/A</v>
      </c>
      <c r="C232" s="134" t="e">
        <f ca="1"/>
        <v>#N/A</v>
      </c>
      <c r="D232" s="130"/>
      <c r="E232" s="130"/>
    </row>
    <row r="233" spans="2:5">
      <c r="B233" s="145" t="e">
        <f ca="1"/>
        <v>#N/A</v>
      </c>
      <c r="C233" s="134" t="e">
        <f ca="1"/>
        <v>#N/A</v>
      </c>
      <c r="D233" s="130"/>
      <c r="E233" s="130"/>
    </row>
    <row r="234" spans="2:5">
      <c r="B234" s="145" t="e">
        <f ca="1"/>
        <v>#N/A</v>
      </c>
      <c r="C234" s="134" t="e">
        <f ca="1"/>
        <v>#N/A</v>
      </c>
      <c r="D234" s="130"/>
      <c r="E234" s="130"/>
    </row>
    <row r="235" spans="2:5">
      <c r="B235" s="145" t="e">
        <f ca="1"/>
        <v>#N/A</v>
      </c>
      <c r="C235" s="134" t="e">
        <f ca="1"/>
        <v>#N/A</v>
      </c>
      <c r="D235" s="130"/>
      <c r="E235" s="130"/>
    </row>
    <row r="236" spans="2:5">
      <c r="B236" s="145" t="e">
        <f ca="1"/>
        <v>#N/A</v>
      </c>
      <c r="C236" s="134" t="e">
        <f ca="1"/>
        <v>#N/A</v>
      </c>
      <c r="D236" s="130"/>
      <c r="E236" s="130"/>
    </row>
    <row r="237" spans="2:5">
      <c r="B237" s="145" t="e">
        <f ca="1"/>
        <v>#N/A</v>
      </c>
      <c r="C237" s="134" t="e">
        <f ca="1"/>
        <v>#N/A</v>
      </c>
      <c r="D237" s="130"/>
      <c r="E237" s="130"/>
    </row>
    <row r="238" spans="2:5">
      <c r="B238" s="145" t="e">
        <f ca="1"/>
        <v>#N/A</v>
      </c>
      <c r="C238" s="134" t="e">
        <f ca="1"/>
        <v>#N/A</v>
      </c>
      <c r="D238" s="130"/>
      <c r="E238" s="130"/>
    </row>
    <row r="239" spans="2:5">
      <c r="B239" s="145" t="e">
        <f ca="1"/>
        <v>#N/A</v>
      </c>
      <c r="C239" s="134" t="e">
        <f ca="1"/>
        <v>#N/A</v>
      </c>
      <c r="D239" s="130"/>
      <c r="E239" s="130"/>
    </row>
    <row r="240" spans="2:5">
      <c r="B240" s="145" t="e">
        <f ca="1"/>
        <v>#N/A</v>
      </c>
      <c r="C240" s="134" t="e">
        <f ca="1"/>
        <v>#N/A</v>
      </c>
      <c r="D240" s="130"/>
      <c r="E240" s="130"/>
    </row>
    <row r="241" spans="2:5">
      <c r="B241" s="145" t="e">
        <f ca="1"/>
        <v>#N/A</v>
      </c>
      <c r="C241" s="134" t="e">
        <f ca="1"/>
        <v>#N/A</v>
      </c>
      <c r="D241" s="130"/>
      <c r="E241" s="130"/>
    </row>
    <row r="242" spans="2:5">
      <c r="B242" s="145" t="e">
        <f ca="1"/>
        <v>#N/A</v>
      </c>
      <c r="C242" s="134" t="e">
        <f ca="1"/>
        <v>#N/A</v>
      </c>
      <c r="D242" s="130"/>
      <c r="E242" s="130"/>
    </row>
    <row r="243" spans="2:5">
      <c r="B243" s="145" t="e">
        <f ca="1"/>
        <v>#N/A</v>
      </c>
      <c r="C243" s="134" t="e">
        <f ca="1"/>
        <v>#N/A</v>
      </c>
      <c r="D243" s="130"/>
      <c r="E243" s="130"/>
    </row>
    <row r="244" spans="2:5">
      <c r="B244" s="145" t="e">
        <f ca="1"/>
        <v>#N/A</v>
      </c>
      <c r="C244" s="134" t="e">
        <f ca="1"/>
        <v>#N/A</v>
      </c>
      <c r="D244" s="130"/>
      <c r="E244" s="130"/>
    </row>
    <row r="245" spans="2:5">
      <c r="B245" s="145" t="e">
        <f ca="1"/>
        <v>#N/A</v>
      </c>
      <c r="C245" s="134" t="e">
        <f ca="1"/>
        <v>#N/A</v>
      </c>
      <c r="D245" s="130"/>
      <c r="E245" s="130"/>
    </row>
    <row r="246" spans="2:5">
      <c r="B246" s="145" t="e">
        <f ca="1"/>
        <v>#N/A</v>
      </c>
      <c r="C246" s="134" t="e">
        <f ca="1"/>
        <v>#N/A</v>
      </c>
      <c r="D246" s="130"/>
      <c r="E246" s="130"/>
    </row>
    <row r="247" spans="2:5">
      <c r="B247" s="145" t="e">
        <f ca="1"/>
        <v>#N/A</v>
      </c>
      <c r="C247" s="134" t="e">
        <f ca="1"/>
        <v>#N/A</v>
      </c>
      <c r="D247" s="130"/>
      <c r="E247" s="130"/>
    </row>
    <row r="248" spans="2:5">
      <c r="B248" s="145" t="e">
        <f ca="1"/>
        <v>#N/A</v>
      </c>
      <c r="C248" s="134" t="e">
        <f ca="1"/>
        <v>#N/A</v>
      </c>
      <c r="D248" s="130"/>
      <c r="E248" s="130"/>
    </row>
    <row r="249" spans="2:5">
      <c r="B249" s="145" t="e">
        <f ca="1"/>
        <v>#N/A</v>
      </c>
      <c r="C249" s="134" t="e">
        <f ca="1"/>
        <v>#N/A</v>
      </c>
      <c r="D249" s="130"/>
      <c r="E249" s="130"/>
    </row>
    <row r="250" spans="2:5">
      <c r="B250" s="145" t="e">
        <f ca="1"/>
        <v>#N/A</v>
      </c>
      <c r="C250" s="134" t="e">
        <f ca="1"/>
        <v>#N/A</v>
      </c>
      <c r="D250" s="130"/>
      <c r="E250" s="130"/>
    </row>
    <row r="251" spans="2:5">
      <c r="B251" s="145" t="e">
        <f ca="1"/>
        <v>#N/A</v>
      </c>
      <c r="C251" s="134" t="e">
        <f ca="1"/>
        <v>#N/A</v>
      </c>
      <c r="D251" s="130"/>
      <c r="E251" s="130"/>
    </row>
    <row r="252" spans="2:5">
      <c r="B252" s="145" t="e">
        <f ca="1"/>
        <v>#N/A</v>
      </c>
      <c r="C252" s="134" t="e">
        <f ca="1"/>
        <v>#N/A</v>
      </c>
      <c r="D252" s="130"/>
      <c r="E252" s="130"/>
    </row>
    <row r="253" spans="2:5">
      <c r="B253" s="145" t="e">
        <f ca="1"/>
        <v>#N/A</v>
      </c>
      <c r="C253" s="134" t="e">
        <f ca="1"/>
        <v>#N/A</v>
      </c>
      <c r="D253" s="130"/>
      <c r="E253" s="130"/>
    </row>
    <row r="254" spans="2:5">
      <c r="B254" s="145" t="e">
        <f ca="1"/>
        <v>#N/A</v>
      </c>
      <c r="C254" s="134" t="e">
        <f ca="1"/>
        <v>#N/A</v>
      </c>
      <c r="D254" s="130"/>
      <c r="E254" s="130"/>
    </row>
    <row r="255" spans="2:5">
      <c r="B255" s="145" t="e">
        <f ca="1"/>
        <v>#N/A</v>
      </c>
      <c r="C255" s="134" t="e">
        <f ca="1"/>
        <v>#N/A</v>
      </c>
      <c r="D255" s="130"/>
      <c r="E255" s="130"/>
    </row>
    <row r="256" spans="2:5">
      <c r="B256" s="145" t="e">
        <f ca="1"/>
        <v>#N/A</v>
      </c>
      <c r="C256" s="134" t="e">
        <f ca="1"/>
        <v>#N/A</v>
      </c>
      <c r="D256" s="130"/>
      <c r="E256" s="130"/>
    </row>
    <row r="257" spans="2:5">
      <c r="B257" s="145" t="e">
        <f ca="1"/>
        <v>#N/A</v>
      </c>
      <c r="C257" s="134" t="e">
        <f ca="1"/>
        <v>#N/A</v>
      </c>
      <c r="D257" s="130"/>
      <c r="E257" s="130"/>
    </row>
    <row r="258" spans="2:5">
      <c r="B258" s="145" t="e">
        <f ca="1"/>
        <v>#N/A</v>
      </c>
      <c r="C258" s="134" t="e">
        <f ca="1"/>
        <v>#N/A</v>
      </c>
      <c r="D258" s="130"/>
      <c r="E258" s="130"/>
    </row>
    <row r="259" spans="2:5">
      <c r="B259" s="145" t="e">
        <f ca="1"/>
        <v>#N/A</v>
      </c>
      <c r="C259" s="134" t="e">
        <f ca="1"/>
        <v>#N/A</v>
      </c>
      <c r="D259" s="130"/>
      <c r="E259" s="130"/>
    </row>
    <row r="260" spans="2:5">
      <c r="B260" s="145" t="e">
        <f ca="1"/>
        <v>#N/A</v>
      </c>
      <c r="C260" s="134" t="e">
        <f ca="1"/>
        <v>#N/A</v>
      </c>
      <c r="D260" s="130"/>
      <c r="E260" s="130"/>
    </row>
    <row r="261" spans="2:5">
      <c r="B261" s="145" t="e">
        <f ca="1"/>
        <v>#N/A</v>
      </c>
      <c r="C261" s="134" t="e">
        <f ca="1"/>
        <v>#N/A</v>
      </c>
      <c r="D261" s="130"/>
      <c r="E261" s="130"/>
    </row>
    <row r="262" spans="2:5">
      <c r="B262" s="145" t="e">
        <f ca="1"/>
        <v>#N/A</v>
      </c>
      <c r="C262" s="134" t="e">
        <f ca="1"/>
        <v>#N/A</v>
      </c>
      <c r="D262" s="130"/>
      <c r="E262" s="130"/>
    </row>
    <row r="263" spans="2:5">
      <c r="B263" s="145" t="e">
        <f ca="1"/>
        <v>#N/A</v>
      </c>
      <c r="C263" s="134" t="e">
        <f ca="1"/>
        <v>#N/A</v>
      </c>
      <c r="D263" s="130"/>
      <c r="E263" s="130"/>
    </row>
    <row r="264" spans="2:5">
      <c r="B264" s="145" t="e">
        <f ca="1"/>
        <v>#N/A</v>
      </c>
      <c r="C264" s="134" t="e">
        <f ca="1"/>
        <v>#N/A</v>
      </c>
      <c r="D264" s="130"/>
      <c r="E264" s="130"/>
    </row>
    <row r="265" spans="2:5">
      <c r="B265" s="145" t="e">
        <f ca="1"/>
        <v>#N/A</v>
      </c>
      <c r="C265" s="134" t="e">
        <f ca="1"/>
        <v>#N/A</v>
      </c>
      <c r="D265" s="130"/>
      <c r="E265" s="130"/>
    </row>
    <row r="266" spans="2:5">
      <c r="B266" s="145" t="e">
        <f ca="1"/>
        <v>#N/A</v>
      </c>
      <c r="C266" s="134" t="e">
        <f ca="1"/>
        <v>#N/A</v>
      </c>
      <c r="D266" s="130"/>
      <c r="E266" s="130"/>
    </row>
    <row r="267" spans="2:5">
      <c r="B267" s="145" t="e">
        <f ca="1"/>
        <v>#N/A</v>
      </c>
      <c r="C267" s="134" t="e">
        <f ca="1"/>
        <v>#N/A</v>
      </c>
      <c r="D267" s="130"/>
      <c r="E267" s="130"/>
    </row>
    <row r="268" spans="2:5">
      <c r="B268" s="145" t="e">
        <f ca="1"/>
        <v>#N/A</v>
      </c>
      <c r="C268" s="134" t="e">
        <f ca="1"/>
        <v>#N/A</v>
      </c>
      <c r="D268" s="130"/>
      <c r="E268" s="130"/>
    </row>
    <row r="269" spans="2:5">
      <c r="B269" s="145" t="e">
        <f ca="1"/>
        <v>#N/A</v>
      </c>
      <c r="C269" s="134" t="e">
        <f ca="1"/>
        <v>#N/A</v>
      </c>
      <c r="D269" s="130"/>
      <c r="E269" s="130"/>
    </row>
    <row r="270" spans="2:5">
      <c r="B270" s="145" t="e">
        <f ca="1"/>
        <v>#N/A</v>
      </c>
      <c r="C270" s="134" t="e">
        <f ca="1"/>
        <v>#N/A</v>
      </c>
      <c r="D270" s="130"/>
      <c r="E270" s="130"/>
    </row>
    <row r="271" spans="2:5">
      <c r="B271" s="145" t="e">
        <f ca="1"/>
        <v>#N/A</v>
      </c>
      <c r="C271" s="134" t="e">
        <f ca="1"/>
        <v>#N/A</v>
      </c>
      <c r="D271" s="130"/>
      <c r="E271" s="130"/>
    </row>
    <row r="272" spans="2:5">
      <c r="B272" s="145" t="e">
        <f ca="1"/>
        <v>#N/A</v>
      </c>
      <c r="C272" s="134" t="e">
        <f ca="1"/>
        <v>#N/A</v>
      </c>
      <c r="D272" s="130"/>
      <c r="E272" s="130"/>
    </row>
    <row r="273" spans="2:5">
      <c r="B273" s="145" t="e">
        <f ca="1"/>
        <v>#N/A</v>
      </c>
      <c r="C273" s="134" t="e">
        <f ca="1"/>
        <v>#N/A</v>
      </c>
      <c r="D273" s="130"/>
      <c r="E273" s="130"/>
    </row>
    <row r="274" spans="2:5">
      <c r="B274" s="145" t="e">
        <f ca="1"/>
        <v>#N/A</v>
      </c>
      <c r="C274" s="134" t="e">
        <f ca="1"/>
        <v>#N/A</v>
      </c>
      <c r="D274" s="130"/>
      <c r="E274" s="130"/>
    </row>
    <row r="275" spans="2:5">
      <c r="B275" s="145" t="e">
        <f ca="1"/>
        <v>#N/A</v>
      </c>
      <c r="C275" s="134" t="e">
        <f ca="1"/>
        <v>#N/A</v>
      </c>
      <c r="D275" s="130"/>
      <c r="E275" s="130"/>
    </row>
    <row r="276" spans="2:5">
      <c r="B276" s="145" t="e">
        <f ca="1"/>
        <v>#N/A</v>
      </c>
      <c r="C276" s="134" t="e">
        <f ca="1"/>
        <v>#N/A</v>
      </c>
      <c r="D276" s="130"/>
      <c r="E276" s="130"/>
    </row>
    <row r="277" spans="2:5">
      <c r="B277" s="145" t="e">
        <f ca="1"/>
        <v>#N/A</v>
      </c>
      <c r="C277" s="134" t="e">
        <f ca="1"/>
        <v>#N/A</v>
      </c>
      <c r="D277" s="130"/>
      <c r="E277" s="130"/>
    </row>
    <row r="278" spans="2:5">
      <c r="B278" s="145" t="e">
        <f ca="1"/>
        <v>#N/A</v>
      </c>
      <c r="C278" s="134" t="e">
        <f ca="1"/>
        <v>#N/A</v>
      </c>
      <c r="D278" s="130"/>
      <c r="E278" s="130"/>
    </row>
    <row r="279" spans="2:5">
      <c r="B279" s="145" t="e">
        <f ca="1"/>
        <v>#N/A</v>
      </c>
      <c r="C279" s="134" t="e">
        <f ca="1"/>
        <v>#N/A</v>
      </c>
      <c r="D279" s="130"/>
      <c r="E279" s="130"/>
    </row>
    <row r="280" spans="2:5">
      <c r="B280" s="145" t="e">
        <f ca="1"/>
        <v>#N/A</v>
      </c>
      <c r="C280" s="134" t="e">
        <f ca="1"/>
        <v>#N/A</v>
      </c>
      <c r="D280" s="130"/>
      <c r="E280" s="130"/>
    </row>
    <row r="281" spans="2:5">
      <c r="B281" s="145" t="e">
        <f ca="1"/>
        <v>#N/A</v>
      </c>
      <c r="C281" s="134" t="e">
        <f ca="1"/>
        <v>#N/A</v>
      </c>
      <c r="D281" s="130"/>
      <c r="E281" s="130"/>
    </row>
    <row r="282" spans="2:5">
      <c r="B282" s="145" t="e">
        <f ca="1"/>
        <v>#N/A</v>
      </c>
      <c r="C282" s="134" t="e">
        <f ca="1"/>
        <v>#N/A</v>
      </c>
      <c r="D282" s="130"/>
      <c r="E282" s="130"/>
    </row>
    <row r="283" spans="2:5">
      <c r="B283" s="145" t="e">
        <f ca="1"/>
        <v>#N/A</v>
      </c>
      <c r="C283" s="134" t="e">
        <f ca="1"/>
        <v>#N/A</v>
      </c>
      <c r="D283" s="130"/>
      <c r="E283" s="130"/>
    </row>
    <row r="284" spans="2:5">
      <c r="B284" s="145" t="e">
        <f ca="1"/>
        <v>#N/A</v>
      </c>
      <c r="C284" s="134" t="e">
        <f ca="1"/>
        <v>#N/A</v>
      </c>
      <c r="D284" s="130"/>
      <c r="E284" s="130"/>
    </row>
    <row r="285" spans="2:5">
      <c r="B285" s="145" t="e">
        <f ca="1"/>
        <v>#N/A</v>
      </c>
      <c r="C285" s="134" t="e">
        <f ca="1"/>
        <v>#N/A</v>
      </c>
      <c r="D285" s="130"/>
      <c r="E285" s="130"/>
    </row>
    <row r="286" spans="2:5">
      <c r="B286" s="145" t="e">
        <f ca="1"/>
        <v>#N/A</v>
      </c>
      <c r="C286" s="134" t="e">
        <f ca="1"/>
        <v>#N/A</v>
      </c>
      <c r="D286" s="130"/>
      <c r="E286" s="130"/>
    </row>
    <row r="287" spans="2:5">
      <c r="B287" s="145" t="e">
        <f ca="1"/>
        <v>#N/A</v>
      </c>
      <c r="C287" s="134" t="e">
        <f ca="1"/>
        <v>#N/A</v>
      </c>
      <c r="D287" s="130"/>
      <c r="E287" s="130"/>
    </row>
    <row r="288" spans="2:5">
      <c r="B288" s="145" t="e">
        <f ca="1"/>
        <v>#N/A</v>
      </c>
      <c r="C288" s="134" t="e">
        <f ca="1"/>
        <v>#N/A</v>
      </c>
      <c r="D288" s="130"/>
      <c r="E288" s="130"/>
    </row>
    <row r="289" spans="2:5">
      <c r="B289" s="145" t="e">
        <f ca="1"/>
        <v>#N/A</v>
      </c>
      <c r="C289" s="134" t="e">
        <f ca="1"/>
        <v>#N/A</v>
      </c>
      <c r="D289" s="130"/>
      <c r="E289" s="130"/>
    </row>
    <row r="290" spans="2:5">
      <c r="B290" s="145" t="e">
        <f ca="1"/>
        <v>#N/A</v>
      </c>
      <c r="C290" s="134" t="e">
        <f ca="1"/>
        <v>#N/A</v>
      </c>
      <c r="D290" s="130"/>
      <c r="E290" s="130"/>
    </row>
    <row r="291" spans="2:5">
      <c r="B291" s="145" t="e">
        <f ca="1"/>
        <v>#N/A</v>
      </c>
      <c r="C291" s="134" t="e">
        <f ca="1"/>
        <v>#N/A</v>
      </c>
      <c r="D291" s="130"/>
      <c r="E291" s="130"/>
    </row>
    <row r="292" spans="2:5">
      <c r="B292" s="145" t="e">
        <f ca="1"/>
        <v>#N/A</v>
      </c>
      <c r="C292" s="134" t="e">
        <f ca="1"/>
        <v>#N/A</v>
      </c>
      <c r="D292" s="130"/>
      <c r="E292" s="130"/>
    </row>
    <row r="293" spans="2:5">
      <c r="B293" s="145" t="e">
        <f ca="1"/>
        <v>#N/A</v>
      </c>
      <c r="C293" s="134" t="e">
        <f ca="1"/>
        <v>#N/A</v>
      </c>
      <c r="D293" s="130"/>
      <c r="E293" s="130"/>
    </row>
    <row r="294" spans="2:5">
      <c r="B294" s="145" t="e">
        <f ca="1"/>
        <v>#N/A</v>
      </c>
      <c r="C294" s="134" t="e">
        <f ca="1"/>
        <v>#N/A</v>
      </c>
      <c r="D294" s="130"/>
      <c r="E294" s="130"/>
    </row>
    <row r="295" spans="2:5">
      <c r="B295" s="145" t="e">
        <f ca="1"/>
        <v>#N/A</v>
      </c>
      <c r="C295" s="134" t="e">
        <f ca="1"/>
        <v>#N/A</v>
      </c>
      <c r="D295" s="130"/>
      <c r="E295" s="130"/>
    </row>
    <row r="296" spans="2:5">
      <c r="B296" s="145" t="e">
        <f ca="1"/>
        <v>#N/A</v>
      </c>
      <c r="C296" s="134" t="e">
        <f ca="1"/>
        <v>#N/A</v>
      </c>
      <c r="D296" s="130"/>
      <c r="E296" s="130"/>
    </row>
    <row r="297" spans="2:5">
      <c r="B297" s="145" t="e">
        <f ca="1"/>
        <v>#N/A</v>
      </c>
      <c r="C297" s="134" t="e">
        <f ca="1"/>
        <v>#N/A</v>
      </c>
      <c r="D297" s="130"/>
      <c r="E297" s="130"/>
    </row>
    <row r="298" spans="2:5">
      <c r="B298" s="145" t="e">
        <f ca="1"/>
        <v>#N/A</v>
      </c>
      <c r="C298" s="134" t="e">
        <f ca="1"/>
        <v>#N/A</v>
      </c>
      <c r="D298" s="130"/>
      <c r="E298" s="130"/>
    </row>
    <row r="299" spans="2:5">
      <c r="B299" s="145" t="e">
        <f ca="1"/>
        <v>#N/A</v>
      </c>
      <c r="C299" s="134" t="e">
        <f ca="1"/>
        <v>#N/A</v>
      </c>
      <c r="D299" s="130"/>
      <c r="E299" s="130"/>
    </row>
    <row r="300" spans="2:5">
      <c r="B300" s="145" t="e">
        <f ca="1"/>
        <v>#N/A</v>
      </c>
      <c r="C300" s="134" t="e">
        <f ca="1"/>
        <v>#N/A</v>
      </c>
      <c r="D300" s="130"/>
      <c r="E300" s="130"/>
    </row>
    <row r="301" spans="2:5">
      <c r="B301" s="421" t="s">
        <v>6</v>
      </c>
      <c r="C301" s="205" t="s">
        <v>6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B2:AE70"/>
  <sheetViews>
    <sheetView showGridLines="0" workbookViewId="0"/>
  </sheetViews>
  <sheetFormatPr defaultRowHeight="15"/>
  <cols>
    <col min="1" max="1" width="9.140625" style="435"/>
    <col min="2" max="2" width="34.140625" style="435" bestFit="1" customWidth="1"/>
    <col min="3" max="4" width="17.42578125" style="435" bestFit="1" customWidth="1"/>
    <col min="5" max="5" width="9.140625" style="435"/>
    <col min="6" max="6" width="12.140625" style="435" bestFit="1" customWidth="1"/>
    <col min="7" max="9" width="9.140625" style="435"/>
    <col min="10" max="22" width="12.5703125" style="435" customWidth="1"/>
    <col min="23" max="25" width="9.140625" style="435"/>
    <col min="26" max="26" width="32.140625" style="435" bestFit="1" customWidth="1"/>
    <col min="27" max="27" width="9.140625" style="435"/>
    <col min="28" max="28" width="32.28515625" style="435" bestFit="1" customWidth="1"/>
    <col min="29" max="29" width="10.42578125" style="435" bestFit="1" customWidth="1"/>
    <col min="30" max="30" width="48.140625" style="435" bestFit="1" customWidth="1"/>
    <col min="31" max="16384" width="9.140625" style="435"/>
  </cols>
  <sheetData>
    <row r="2" spans="2:31">
      <c r="B2" s="436" t="s">
        <v>322</v>
      </c>
      <c r="F2" s="436" t="s">
        <v>323</v>
      </c>
      <c r="J2" s="436" t="s">
        <v>444</v>
      </c>
      <c r="Z2" s="436" t="s">
        <v>487</v>
      </c>
    </row>
    <row r="3" spans="2:31">
      <c r="B3" s="523" t="s">
        <v>447</v>
      </c>
      <c r="C3" s="545" t="s">
        <v>315</v>
      </c>
      <c r="D3" s="447" t="s">
        <v>316</v>
      </c>
      <c r="F3" s="435" t="s">
        <v>435</v>
      </c>
      <c r="G3" s="112" t="str">
        <f ca="1">_xll.meLWOSwapCreate("MyUSDSwap",B3:D36)</f>
        <v>MYUSDSWAP@1:5</v>
      </c>
      <c r="I3" s="435" t="s">
        <v>6</v>
      </c>
      <c r="J3" s="179" t="str">
        <f t="array" aca="1" ref="J3:X70" ca="1">_xll.meLWOSwapDisplayCashflows(G3,G4)</f>
        <v>LEG1:FIXED Leg Schedule &amp; Cashflows</v>
      </c>
      <c r="K3" s="208" t="str">
        <f ca="1"/>
        <v/>
      </c>
      <c r="L3" s="441" t="str">
        <f ca="1"/>
        <v/>
      </c>
      <c r="M3" s="441" t="str">
        <f ca="1"/>
        <v/>
      </c>
      <c r="N3" s="441" t="str">
        <f ca="1"/>
        <v/>
      </c>
      <c r="O3" s="441" t="str">
        <f ca="1"/>
        <v/>
      </c>
      <c r="P3" s="441" t="str">
        <f ca="1"/>
        <v/>
      </c>
      <c r="Q3" s="441" t="str">
        <f ca="1"/>
        <v/>
      </c>
      <c r="R3" s="441" t="str">
        <f ca="1"/>
        <v/>
      </c>
      <c r="S3" s="441" t="str">
        <f ca="1"/>
        <v/>
      </c>
      <c r="T3" s="441" t="str">
        <f ca="1"/>
        <v/>
      </c>
      <c r="U3" s="441" t="str">
        <f ca="1"/>
        <v/>
      </c>
      <c r="V3" s="441" t="str">
        <f ca="1"/>
        <v/>
      </c>
      <c r="W3" s="441" t="str">
        <f ca="1"/>
        <v/>
      </c>
      <c r="X3" s="440" t="e">
        <f ca="1"/>
        <v>#N/A</v>
      </c>
      <c r="Y3" s="435" t="s">
        <v>6</v>
      </c>
      <c r="Z3" s="474" t="str">
        <f t="array" aca="1" ref="Z3:AD38" ca="1">_xll.meLWOSwapDeltaLadder(G3,G4,,,,,,,"10Y")</f>
        <v>USD : Pillars</v>
      </c>
      <c r="AA3" s="478" t="str">
        <f ca="1"/>
        <v>USD : Total</v>
      </c>
      <c r="AB3" s="478" t="str">
        <f ca="1"/>
        <v>USD : Pillars</v>
      </c>
      <c r="AC3" s="478" t="str">
        <f ca="1"/>
        <v>USD : Total</v>
      </c>
      <c r="AD3" s="475" t="str">
        <f ca="1"/>
        <v>USD : Pillars</v>
      </c>
      <c r="AE3" s="435" t="s">
        <v>6</v>
      </c>
    </row>
    <row r="4" spans="2:31">
      <c r="B4" s="526" t="s">
        <v>448</v>
      </c>
      <c r="C4" s="546" t="s">
        <v>32</v>
      </c>
      <c r="D4" s="446" t="s">
        <v>405</v>
      </c>
      <c r="F4" s="435" t="s">
        <v>485</v>
      </c>
      <c r="G4" s="435" t="s">
        <v>410</v>
      </c>
      <c r="I4" s="435" t="s">
        <v>6</v>
      </c>
      <c r="J4" s="470" t="str">
        <f ca="1"/>
        <v>AccrualStart</v>
      </c>
      <c r="K4" s="469" t="str">
        <f ca="1"/>
        <v>AccrualEnd</v>
      </c>
      <c r="L4" s="65" t="str">
        <f ca="1"/>
        <v>AccrualDays</v>
      </c>
      <c r="M4" s="464" t="str">
        <f ca="1"/>
        <v>AccrualYearFractions</v>
      </c>
      <c r="N4" s="464" t="str">
        <f ca="1"/>
        <v>PaymentDate</v>
      </c>
      <c r="O4" s="464" t="str">
        <f ca="1"/>
        <v>Notional</v>
      </c>
      <c r="P4" s="464" t="str">
        <f ca="1"/>
        <v>NotionalExchange</v>
      </c>
      <c r="Q4" s="464" t="str">
        <f ca="1"/>
        <v>Leverage</v>
      </c>
      <c r="R4" s="464" t="str">
        <f ca="1"/>
        <v>FixedRate</v>
      </c>
      <c r="S4" s="464" t="str">
        <f ca="1"/>
        <v>Coupon</v>
      </c>
      <c r="T4" s="464" t="str">
        <f ca="1"/>
        <v>DiscountFactor</v>
      </c>
      <c r="U4" s="464" t="str">
        <f ca="1"/>
        <v>CouponPV</v>
      </c>
      <c r="V4" s="464" t="str">
        <f ca="1"/>
        <v/>
      </c>
      <c r="W4" s="464" t="str">
        <f ca="1"/>
        <v/>
      </c>
      <c r="X4" s="82" t="e">
        <f ca="1"/>
        <v>#N/A</v>
      </c>
      <c r="Y4" s="435" t="s">
        <v>6</v>
      </c>
      <c r="Z4" s="204" t="str">
        <f ca="1"/>
        <v>USDYC.3M6MBASIS.LIBOR.6M</v>
      </c>
      <c r="AA4" s="65">
        <f ca="1"/>
        <v>-19.893823540769517</v>
      </c>
      <c r="AB4" s="144" t="str">
        <f ca="1"/>
        <v>USDYC.OIS.OUTRIGHTOISSWAP.ON</v>
      </c>
      <c r="AC4" s="65">
        <f ca="1"/>
        <v>-0.2397351388935931</v>
      </c>
      <c r="AD4" s="166" t="str">
        <f ca="1"/>
        <v>USDYC.STD.O_N</v>
      </c>
      <c r="AE4" s="435" t="s">
        <v>6</v>
      </c>
    </row>
    <row r="5" spans="2:31">
      <c r="B5" s="526" t="s">
        <v>449</v>
      </c>
      <c r="C5" s="546" t="s">
        <v>318</v>
      </c>
      <c r="D5" s="446" t="s">
        <v>318</v>
      </c>
      <c r="I5" s="435" t="s">
        <v>6</v>
      </c>
      <c r="J5" s="470">
        <f ca="1"/>
        <v>43244</v>
      </c>
      <c r="K5" s="469">
        <f ca="1"/>
        <v>43430</v>
      </c>
      <c r="L5" s="65">
        <f ca="1"/>
        <v>186</v>
      </c>
      <c r="M5" s="484">
        <f ca="1"/>
        <v>0.50555555555555554</v>
      </c>
      <c r="N5" s="469">
        <f ca="1"/>
        <v>43430</v>
      </c>
      <c r="O5" s="65">
        <f ca="1"/>
        <v>-1000000</v>
      </c>
      <c r="P5" s="464">
        <f ca="1"/>
        <v>0</v>
      </c>
      <c r="Q5" s="167">
        <f ca="1"/>
        <v>1</v>
      </c>
      <c r="R5" s="442">
        <f ca="1"/>
        <v>0.01</v>
      </c>
      <c r="S5" s="65">
        <f ca="1"/>
        <v>-5055.5555555555557</v>
      </c>
      <c r="T5" s="444">
        <f ca="1"/>
        <v>0.98972519289493732</v>
      </c>
      <c r="U5" s="65">
        <f ca="1"/>
        <v>-5003.6106974132945</v>
      </c>
      <c r="V5" s="464" t="str">
        <f ca="1"/>
        <v/>
      </c>
      <c r="W5" s="464" t="str">
        <f ca="1"/>
        <v/>
      </c>
      <c r="X5" s="82" t="e">
        <f ca="1"/>
        <v>#N/A</v>
      </c>
      <c r="Y5" s="435" t="s">
        <v>6</v>
      </c>
      <c r="Z5" s="204" t="str">
        <f ca="1"/>
        <v>USDYC.3M6MBASIS.BASISRATE.1Y</v>
      </c>
      <c r="AA5" s="65">
        <f ca="1"/>
        <v>8.737628287053667</v>
      </c>
      <c r="AB5" s="144" t="str">
        <f ca="1"/>
        <v>USDYC.OIS.OUTRIGHTOISSWAP.1W</v>
      </c>
      <c r="AC5" s="65">
        <f ca="1"/>
        <v>-0.18313123728148639</v>
      </c>
      <c r="AD5" s="166" t="str">
        <f ca="1"/>
        <v>USDYC.STD.T_N</v>
      </c>
      <c r="AE5" s="435" t="s">
        <v>6</v>
      </c>
    </row>
    <row r="6" spans="2:31">
      <c r="B6" s="526" t="s">
        <v>450</v>
      </c>
      <c r="C6" s="546" t="s">
        <v>403</v>
      </c>
      <c r="D6" s="446" t="s">
        <v>403</v>
      </c>
      <c r="F6" s="436" t="s">
        <v>197</v>
      </c>
      <c r="I6" s="435" t="s">
        <v>6</v>
      </c>
      <c r="J6" s="470">
        <f ca="1"/>
        <v>43430</v>
      </c>
      <c r="K6" s="469">
        <f ca="1"/>
        <v>43609</v>
      </c>
      <c r="L6" s="65">
        <f ca="1"/>
        <v>179</v>
      </c>
      <c r="M6" s="484">
        <f ca="1"/>
        <v>0.49444444444444446</v>
      </c>
      <c r="N6" s="469">
        <f ca="1"/>
        <v>43609</v>
      </c>
      <c r="O6" s="65">
        <f ca="1"/>
        <v>-1000000</v>
      </c>
      <c r="P6" s="464">
        <f ca="1"/>
        <v>0</v>
      </c>
      <c r="Q6" s="167">
        <f ca="1"/>
        <v>1</v>
      </c>
      <c r="R6" s="442">
        <f ca="1"/>
        <v>0.01</v>
      </c>
      <c r="S6" s="65">
        <f ca="1"/>
        <v>-4944.4444444444443</v>
      </c>
      <c r="T6" s="444">
        <f ca="1"/>
        <v>0.97822639548818924</v>
      </c>
      <c r="U6" s="65">
        <f ca="1"/>
        <v>-4836.786066580491</v>
      </c>
      <c r="V6" s="464" t="str">
        <f ca="1"/>
        <v/>
      </c>
      <c r="W6" s="464" t="str">
        <f ca="1"/>
        <v/>
      </c>
      <c r="X6" s="82" t="e">
        <f ca="1"/>
        <v>#N/A</v>
      </c>
      <c r="Y6" s="435" t="s">
        <v>6</v>
      </c>
      <c r="Z6" s="204" t="str">
        <f ca="1"/>
        <v>USDYC.3M6MBASIS.BASISRATE.2Y</v>
      </c>
      <c r="AA6" s="65">
        <f ca="1"/>
        <v>-1.4687729737488553</v>
      </c>
      <c r="AB6" s="144" t="str">
        <f ca="1"/>
        <v>USDYC.OIS.OUTRIGHTOISSWAP.2W</v>
      </c>
      <c r="AC6" s="65">
        <f ca="1"/>
        <v>-0.18273054010933265</v>
      </c>
      <c r="AD6" s="166" t="str">
        <f ca="1"/>
        <v>USDYC.STD.LIBOR.1M</v>
      </c>
      <c r="AE6" s="435" t="s">
        <v>6</v>
      </c>
    </row>
    <row r="7" spans="2:31">
      <c r="B7" s="526" t="s">
        <v>451</v>
      </c>
      <c r="C7" s="546" t="s">
        <v>406</v>
      </c>
      <c r="D7" s="446" t="s">
        <v>406</v>
      </c>
      <c r="F7" s="435" t="s">
        <v>324</v>
      </c>
      <c r="G7" s="178">
        <f ca="1">_xll.meLWOSwapPV(G3,G4)</f>
        <v>101960.82977189774</v>
      </c>
      <c r="I7" s="435" t="s">
        <v>6</v>
      </c>
      <c r="J7" s="470">
        <f ca="1"/>
        <v>43609</v>
      </c>
      <c r="K7" s="469">
        <f ca="1"/>
        <v>43794</v>
      </c>
      <c r="L7" s="65">
        <f ca="1"/>
        <v>185</v>
      </c>
      <c r="M7" s="484">
        <f ca="1"/>
        <v>0.50277777777777777</v>
      </c>
      <c r="N7" s="469">
        <f ca="1"/>
        <v>43794</v>
      </c>
      <c r="O7" s="65">
        <f ca="1"/>
        <v>-1000000</v>
      </c>
      <c r="P7" s="464">
        <f ca="1"/>
        <v>0</v>
      </c>
      <c r="Q7" s="167">
        <f ca="1"/>
        <v>1</v>
      </c>
      <c r="R7" s="442">
        <f ca="1"/>
        <v>0.01</v>
      </c>
      <c r="S7" s="65">
        <f ca="1"/>
        <v>-5027.7777777777774</v>
      </c>
      <c r="T7" s="444">
        <f ca="1"/>
        <v>0.96532297377529852</v>
      </c>
      <c r="U7" s="65">
        <f ca="1"/>
        <v>-4853.4293959258057</v>
      </c>
      <c r="V7" s="464" t="str">
        <f ca="1"/>
        <v/>
      </c>
      <c r="W7" s="464" t="str">
        <f ca="1"/>
        <v/>
      </c>
      <c r="X7" s="82" t="e">
        <f ca="1"/>
        <v>#N/A</v>
      </c>
      <c r="Y7" s="435" t="s">
        <v>6</v>
      </c>
      <c r="Z7" s="204" t="str">
        <f ca="1"/>
        <v>USDYC.3M6MBASIS.BASISRATE.3Y</v>
      </c>
      <c r="AA7" s="65">
        <f ca="1"/>
        <v>4.8257690010359511</v>
      </c>
      <c r="AB7" s="144" t="str">
        <f ca="1"/>
        <v>USDYC.OIS.OUTRIGHTOISSWAP.3W</v>
      </c>
      <c r="AC7" s="65">
        <f ca="1"/>
        <v>-0.18391004268778488</v>
      </c>
      <c r="AD7" s="166" t="str">
        <f ca="1"/>
        <v>USDYC.STD.LIBOR.3M</v>
      </c>
      <c r="AE7" s="435" t="s">
        <v>6</v>
      </c>
    </row>
    <row r="8" spans="2:31">
      <c r="B8" s="526" t="s">
        <v>452</v>
      </c>
      <c r="C8" s="546" t="s">
        <v>406</v>
      </c>
      <c r="D8" s="446" t="s">
        <v>406</v>
      </c>
      <c r="F8" s="435" t="s">
        <v>325</v>
      </c>
      <c r="G8" s="130">
        <f ca="1">_xll.meLWOSwapParRate(G3,G4)</f>
        <v>3.1832798889965132E-2</v>
      </c>
      <c r="I8" s="435" t="s">
        <v>6</v>
      </c>
      <c r="J8" s="470">
        <f ca="1"/>
        <v>43794</v>
      </c>
      <c r="K8" s="469">
        <f ca="1"/>
        <v>43977</v>
      </c>
      <c r="L8" s="65">
        <f ca="1"/>
        <v>183</v>
      </c>
      <c r="M8" s="484">
        <f ca="1"/>
        <v>0.50277777777777777</v>
      </c>
      <c r="N8" s="469">
        <f ca="1"/>
        <v>43977</v>
      </c>
      <c r="O8" s="65">
        <f ca="1"/>
        <v>-1000000</v>
      </c>
      <c r="P8" s="464">
        <f ca="1"/>
        <v>0</v>
      </c>
      <c r="Q8" s="167">
        <f ca="1"/>
        <v>1</v>
      </c>
      <c r="R8" s="442">
        <f ca="1"/>
        <v>0.01</v>
      </c>
      <c r="S8" s="65">
        <f ca="1"/>
        <v>-5027.7777777777774</v>
      </c>
      <c r="T8" s="444">
        <f ca="1"/>
        <v>0.95219527196829967</v>
      </c>
      <c r="U8" s="65">
        <f ca="1"/>
        <v>-4787.4262285072837</v>
      </c>
      <c r="V8" s="464" t="str">
        <f ca="1"/>
        <v/>
      </c>
      <c r="W8" s="464" t="str">
        <f ca="1"/>
        <v/>
      </c>
      <c r="X8" s="82" t="e">
        <f ca="1"/>
        <v>#N/A</v>
      </c>
      <c r="Y8" s="435" t="s">
        <v>6</v>
      </c>
      <c r="Z8" s="204" t="str">
        <f ca="1"/>
        <v>USDYC.3M6MBASIS.BASISRATE.4Y</v>
      </c>
      <c r="AA8" s="65">
        <f ca="1"/>
        <v>-22.342454304452986</v>
      </c>
      <c r="AB8" s="144" t="str">
        <f ca="1"/>
        <v>USDYC.OIS.OUTRIGHTOISSWAP.1M</v>
      </c>
      <c r="AC8" s="65">
        <f ca="1"/>
        <v>-0.18192302813986316</v>
      </c>
      <c r="AD8" s="166" t="str">
        <f ca="1"/>
        <v>USDYC.STD.LIBOR.6M</v>
      </c>
      <c r="AE8" s="435" t="s">
        <v>6</v>
      </c>
    </row>
    <row r="9" spans="2:31">
      <c r="B9" s="526" t="s">
        <v>453</v>
      </c>
      <c r="C9" s="546" t="s">
        <v>32</v>
      </c>
      <c r="D9" s="446" t="s">
        <v>32</v>
      </c>
      <c r="F9" s="435" t="s">
        <v>326</v>
      </c>
      <c r="G9" s="178">
        <f ca="1">_xll.meLWOSwapPV01(G3,G4)</f>
        <v>467.00759845665658</v>
      </c>
      <c r="I9" s="435" t="s">
        <v>6</v>
      </c>
      <c r="J9" s="470">
        <f ca="1"/>
        <v>43977</v>
      </c>
      <c r="K9" s="469">
        <f ca="1"/>
        <v>44159</v>
      </c>
      <c r="L9" s="65">
        <f ca="1"/>
        <v>182</v>
      </c>
      <c r="M9" s="484">
        <f ca="1"/>
        <v>0.49444444444444446</v>
      </c>
      <c r="N9" s="469">
        <f ca="1"/>
        <v>44159</v>
      </c>
      <c r="O9" s="65">
        <f ca="1"/>
        <v>-1000000</v>
      </c>
      <c r="P9" s="464">
        <f ca="1"/>
        <v>0</v>
      </c>
      <c r="Q9" s="167">
        <f ca="1"/>
        <v>1</v>
      </c>
      <c r="R9" s="442">
        <f ca="1"/>
        <v>0.01</v>
      </c>
      <c r="S9" s="65">
        <f ca="1"/>
        <v>-4944.4444444444443</v>
      </c>
      <c r="T9" s="444">
        <f ca="1"/>
        <v>0.93958991637497458</v>
      </c>
      <c r="U9" s="65">
        <f ca="1"/>
        <v>-4645.7501420762628</v>
      </c>
      <c r="V9" s="464" t="str">
        <f ca="1"/>
        <v/>
      </c>
      <c r="W9" s="464" t="str">
        <f ca="1"/>
        <v/>
      </c>
      <c r="X9" s="82" t="e">
        <f ca="1"/>
        <v>#N/A</v>
      </c>
      <c r="Y9" s="435" t="s">
        <v>6</v>
      </c>
      <c r="Z9" s="204" t="str">
        <f ca="1"/>
        <v>USDYC.3M6MBASIS.BASISRATE.5Y</v>
      </c>
      <c r="AA9" s="65">
        <f ca="1"/>
        <v>450.42204597848468</v>
      </c>
      <c r="AB9" s="144" t="str">
        <f ca="1"/>
        <v>USDYC.OIS.OUTRIGHTOISSWAP.2M</v>
      </c>
      <c r="AC9" s="65">
        <f ca="1"/>
        <v>-0.18507186468923464</v>
      </c>
      <c r="AD9" s="166" t="str">
        <f ca="1"/>
        <v>USDYC.STD.LIBOR.12M</v>
      </c>
      <c r="AE9" s="435" t="s">
        <v>6</v>
      </c>
    </row>
    <row r="10" spans="2:31">
      <c r="B10" s="526" t="s">
        <v>454</v>
      </c>
      <c r="C10" s="546" t="s">
        <v>32</v>
      </c>
      <c r="D10" s="446" t="s">
        <v>32</v>
      </c>
      <c r="F10" s="435" t="s">
        <v>327</v>
      </c>
      <c r="G10" s="178">
        <f ca="1">_xll.meLWOSwapDV01(G3,G4,,,,"SWAP",FALSE)</f>
        <v>464.30149357038317</v>
      </c>
      <c r="I10" s="435" t="s">
        <v>6</v>
      </c>
      <c r="J10" s="470">
        <f ca="1"/>
        <v>44159</v>
      </c>
      <c r="K10" s="469">
        <f ca="1"/>
        <v>44340</v>
      </c>
      <c r="L10" s="65">
        <f ca="1"/>
        <v>181</v>
      </c>
      <c r="M10" s="484">
        <f ca="1"/>
        <v>0.5</v>
      </c>
      <c r="N10" s="469">
        <f ca="1"/>
        <v>44340</v>
      </c>
      <c r="O10" s="65">
        <f ca="1"/>
        <v>-1000000</v>
      </c>
      <c r="P10" s="464">
        <f ca="1"/>
        <v>0</v>
      </c>
      <c r="Q10" s="167">
        <f ca="1"/>
        <v>1</v>
      </c>
      <c r="R10" s="442">
        <f ca="1"/>
        <v>0.01</v>
      </c>
      <c r="S10" s="65">
        <f ca="1"/>
        <v>-5000</v>
      </c>
      <c r="T10" s="444">
        <f ca="1"/>
        <v>0.92744509460422464</v>
      </c>
      <c r="U10" s="65">
        <f ca="1"/>
        <v>-4637.2254730211234</v>
      </c>
      <c r="V10" s="464" t="str">
        <f ca="1"/>
        <v/>
      </c>
      <c r="W10" s="464" t="str">
        <f ca="1"/>
        <v/>
      </c>
      <c r="X10" s="82" t="e">
        <f ca="1"/>
        <v>#N/A</v>
      </c>
      <c r="Y10" s="435" t="s">
        <v>6</v>
      </c>
      <c r="Z10" s="204" t="str">
        <f ca="1"/>
        <v>USDYC.3M6MBASIS.BASISRATE.6Y</v>
      </c>
      <c r="AA10" s="65">
        <f ca="1"/>
        <v>75.715173044591211</v>
      </c>
      <c r="AB10" s="144" t="str">
        <f ca="1"/>
        <v>USDYC.OIS.OUTRIGHTOISSWAP.3M</v>
      </c>
      <c r="AC10" s="65">
        <f ca="1"/>
        <v>-0.14498332457151264</v>
      </c>
      <c r="AD10" s="166" t="str">
        <f ca="1"/>
        <v>USDYC.STD.FUTURE.ED1 COMDTY.18991230.18991230</v>
      </c>
      <c r="AE10" s="435" t="s">
        <v>6</v>
      </c>
    </row>
    <row r="11" spans="2:31">
      <c r="B11" s="526" t="s">
        <v>455</v>
      </c>
      <c r="C11" s="546" t="s">
        <v>32</v>
      </c>
      <c r="D11" s="446" t="s">
        <v>456</v>
      </c>
      <c r="I11" s="435" t="s">
        <v>6</v>
      </c>
      <c r="J11" s="470">
        <f ca="1"/>
        <v>44340</v>
      </c>
      <c r="K11" s="469">
        <f ca="1"/>
        <v>44524</v>
      </c>
      <c r="L11" s="65">
        <f ca="1"/>
        <v>184</v>
      </c>
      <c r="M11" s="484">
        <f ca="1"/>
        <v>0.5</v>
      </c>
      <c r="N11" s="469">
        <f ca="1"/>
        <v>44524</v>
      </c>
      <c r="O11" s="65">
        <f ca="1"/>
        <v>-1000000</v>
      </c>
      <c r="P11" s="464">
        <f ca="1"/>
        <v>0</v>
      </c>
      <c r="Q11" s="167">
        <f ca="1"/>
        <v>1</v>
      </c>
      <c r="R11" s="442">
        <f ca="1"/>
        <v>0.01</v>
      </c>
      <c r="S11" s="65">
        <f ca="1"/>
        <v>-5000</v>
      </c>
      <c r="T11" s="444">
        <f ca="1"/>
        <v>0.91498120432697372</v>
      </c>
      <c r="U11" s="65">
        <f ca="1"/>
        <v>-4574.9060216348689</v>
      </c>
      <c r="V11" s="464" t="str">
        <f ca="1"/>
        <v/>
      </c>
      <c r="W11" s="464" t="str">
        <f ca="1"/>
        <v/>
      </c>
      <c r="X11" s="82" t="e">
        <f ca="1"/>
        <v>#N/A</v>
      </c>
      <c r="Y11" s="435" t="s">
        <v>6</v>
      </c>
      <c r="Z11" s="204" t="str">
        <f ca="1"/>
        <v>USDYC.3M6MBASIS.BASISRATE.7Y</v>
      </c>
      <c r="AA11" s="65">
        <f ca="1"/>
        <v>-22.540089770336635</v>
      </c>
      <c r="AB11" s="144" t="str">
        <f ca="1"/>
        <v>USDYC.OIS.OUTRIGHTOISSWAP.4M</v>
      </c>
      <c r="AC11" s="65">
        <f ca="1"/>
        <v>-0.21502444142242894</v>
      </c>
      <c r="AD11" s="166" t="str">
        <f ca="1"/>
        <v>USDYC.STD.FUTURE.ED2 COMDTY.18991230.18991230</v>
      </c>
      <c r="AE11" s="435" t="s">
        <v>6</v>
      </c>
    </row>
    <row r="12" spans="2:31">
      <c r="B12" s="526" t="s">
        <v>457</v>
      </c>
      <c r="C12" s="546" t="s">
        <v>32</v>
      </c>
      <c r="D12" s="446" t="s">
        <v>456</v>
      </c>
      <c r="I12" s="435" t="s">
        <v>6</v>
      </c>
      <c r="J12" s="470">
        <f ca="1"/>
        <v>44524</v>
      </c>
      <c r="K12" s="469">
        <f ca="1"/>
        <v>44705</v>
      </c>
      <c r="L12" s="65">
        <f ca="1"/>
        <v>181</v>
      </c>
      <c r="M12" s="484">
        <f ca="1"/>
        <v>0.5</v>
      </c>
      <c r="N12" s="469">
        <f ca="1"/>
        <v>44705</v>
      </c>
      <c r="O12" s="65">
        <f ca="1"/>
        <v>-1000000</v>
      </c>
      <c r="P12" s="464">
        <f ca="1"/>
        <v>0</v>
      </c>
      <c r="Q12" s="167">
        <f ca="1"/>
        <v>1</v>
      </c>
      <c r="R12" s="442">
        <f ca="1"/>
        <v>0.01</v>
      </c>
      <c r="S12" s="65">
        <f ca="1"/>
        <v>-5000</v>
      </c>
      <c r="T12" s="444">
        <f ca="1"/>
        <v>0.90272244540030444</v>
      </c>
      <c r="U12" s="65">
        <f ca="1"/>
        <v>-4513.6122270015221</v>
      </c>
      <c r="V12" s="464" t="str">
        <f ca="1"/>
        <v/>
      </c>
      <c r="W12" s="464" t="str">
        <f ca="1"/>
        <v/>
      </c>
      <c r="X12" s="82" t="e">
        <f ca="1"/>
        <v>#N/A</v>
      </c>
      <c r="Y12" s="435" t="s">
        <v>6</v>
      </c>
      <c r="Z12" s="204" t="str">
        <f ca="1"/>
        <v>USDYC.3M6MBASIS.BASISRATE.8Y</v>
      </c>
      <c r="AA12" s="65">
        <f ca="1"/>
        <v>7.2161085234256461</v>
      </c>
      <c r="AB12" s="144" t="str">
        <f ca="1"/>
        <v>USDYC.OIS.OUTRIGHTOISSWAP.5M</v>
      </c>
      <c r="AC12" s="65">
        <f ca="1"/>
        <v>-7.440488989232108E-2</v>
      </c>
      <c r="AD12" s="166" t="str">
        <f ca="1"/>
        <v>USDYC.STD.FUTURE.ED3 COMDTY.18991230.18991230</v>
      </c>
      <c r="AE12" s="435" t="s">
        <v>6</v>
      </c>
    </row>
    <row r="13" spans="2:31">
      <c r="B13" s="526" t="s">
        <v>458</v>
      </c>
      <c r="C13" s="547">
        <v>1000000</v>
      </c>
      <c r="D13" s="548">
        <v>1000000</v>
      </c>
      <c r="I13" s="435" t="s">
        <v>6</v>
      </c>
      <c r="J13" s="470">
        <f ca="1"/>
        <v>44705</v>
      </c>
      <c r="K13" s="469">
        <f ca="1"/>
        <v>44890</v>
      </c>
      <c r="L13" s="65">
        <f ca="1"/>
        <v>185</v>
      </c>
      <c r="M13" s="484">
        <f ca="1"/>
        <v>0.50277777777777777</v>
      </c>
      <c r="N13" s="469">
        <f ca="1"/>
        <v>44890</v>
      </c>
      <c r="O13" s="65">
        <f ca="1"/>
        <v>-1000000</v>
      </c>
      <c r="P13" s="464">
        <f ca="1"/>
        <v>0</v>
      </c>
      <c r="Q13" s="167">
        <f ca="1"/>
        <v>1</v>
      </c>
      <c r="R13" s="442">
        <f ca="1"/>
        <v>0.01</v>
      </c>
      <c r="S13" s="65">
        <f ca="1"/>
        <v>-5027.7777777777774</v>
      </c>
      <c r="T13" s="444">
        <f ca="1"/>
        <v>0.89055387038336864</v>
      </c>
      <c r="U13" s="65">
        <f ca="1"/>
        <v>-4477.5069594274919</v>
      </c>
      <c r="V13" s="464" t="str">
        <f ca="1"/>
        <v/>
      </c>
      <c r="W13" s="464" t="str">
        <f ca="1"/>
        <v/>
      </c>
      <c r="X13" s="82" t="e">
        <f ca="1"/>
        <v>#N/A</v>
      </c>
      <c r="Y13" s="435" t="s">
        <v>6</v>
      </c>
      <c r="Z13" s="204" t="str">
        <f ca="1"/>
        <v>USDYC.3M6MBASIS.BASISRATE.9Y</v>
      </c>
      <c r="AA13" s="65">
        <f ca="1"/>
        <v>-1.7819272994529456</v>
      </c>
      <c r="AB13" s="144" t="str">
        <f ca="1"/>
        <v>USDYC.OIS.OUTRIGHTOISSWAP.6M</v>
      </c>
      <c r="AC13" s="65">
        <f ca="1"/>
        <v>-1.227997183741536</v>
      </c>
      <c r="AD13" s="166" t="str">
        <f ca="1"/>
        <v>USDYC.STD.FUTURE.ED4 COMDTY.18991230.18991230</v>
      </c>
      <c r="AE13" s="435" t="s">
        <v>6</v>
      </c>
    </row>
    <row r="14" spans="2:31">
      <c r="B14" s="526" t="s">
        <v>459</v>
      </c>
      <c r="C14" s="546" t="s">
        <v>318</v>
      </c>
      <c r="D14" s="446" t="s">
        <v>318</v>
      </c>
      <c r="I14" s="435" t="s">
        <v>6</v>
      </c>
      <c r="J14" s="470">
        <f ca="1"/>
        <v>44890</v>
      </c>
      <c r="K14" s="469">
        <f ca="1"/>
        <v>45070</v>
      </c>
      <c r="L14" s="464">
        <f ca="1"/>
        <v>180</v>
      </c>
      <c r="M14" s="484">
        <f ca="1"/>
        <v>0.49722222222222223</v>
      </c>
      <c r="N14" s="469">
        <f ca="1"/>
        <v>45070</v>
      </c>
      <c r="O14" s="65">
        <f ca="1"/>
        <v>-1000000</v>
      </c>
      <c r="P14" s="464">
        <f ca="1"/>
        <v>0</v>
      </c>
      <c r="Q14" s="167">
        <f ca="1"/>
        <v>1</v>
      </c>
      <c r="R14" s="442">
        <f ca="1"/>
        <v>0.01</v>
      </c>
      <c r="S14" s="65">
        <f ca="1"/>
        <v>-4972.2222222222226</v>
      </c>
      <c r="T14" s="444">
        <f ca="1"/>
        <v>0.87898457445134137</v>
      </c>
      <c r="U14" s="65">
        <f ca="1"/>
        <v>-4370.5066340775029</v>
      </c>
      <c r="V14" s="464" t="str">
        <f ca="1"/>
        <v/>
      </c>
      <c r="W14" s="464" t="str">
        <f ca="1"/>
        <v/>
      </c>
      <c r="X14" s="82" t="e">
        <f ca="1"/>
        <v>#N/A</v>
      </c>
      <c r="Y14" s="435" t="s">
        <v>6</v>
      </c>
      <c r="Z14" s="204" t="str">
        <f ca="1"/>
        <v>USDYC.3M6MBASIS.BASISRATE.10Y</v>
      </c>
      <c r="AA14" s="65">
        <f ca="1"/>
        <v>0.57769970735535026</v>
      </c>
      <c r="AB14" s="144" t="str">
        <f ca="1"/>
        <v>USDYC.OIS.OUTRIGHTOISSWAP.9M</v>
      </c>
      <c r="AC14" s="65">
        <f ca="1"/>
        <v>0.50766747881425545</v>
      </c>
      <c r="AD14" s="166" t="str">
        <f ca="1"/>
        <v>USDYC.STD.FUTURE.ED5 COMDTY.18991230.18991230</v>
      </c>
      <c r="AE14" s="435" t="s">
        <v>6</v>
      </c>
    </row>
    <row r="15" spans="2:31">
      <c r="B15" s="526" t="s">
        <v>460</v>
      </c>
      <c r="C15" s="546" t="s">
        <v>461</v>
      </c>
      <c r="D15" s="446" t="s">
        <v>461</v>
      </c>
      <c r="I15" s="435" t="s">
        <v>6</v>
      </c>
      <c r="J15" s="176" t="str">
        <f ca="1"/>
        <v>LEG2:FLOAT Leg Schedule &amp; Cashflows</v>
      </c>
      <c r="K15" s="469" t="str">
        <f ca="1"/>
        <v/>
      </c>
      <c r="L15" s="464" t="str">
        <f ca="1"/>
        <v/>
      </c>
      <c r="M15" s="484" t="str">
        <f ca="1"/>
        <v/>
      </c>
      <c r="N15" s="469" t="str">
        <f ca="1"/>
        <v/>
      </c>
      <c r="O15" s="65" t="str">
        <f ca="1"/>
        <v/>
      </c>
      <c r="P15" s="464" t="str">
        <f ca="1"/>
        <v/>
      </c>
      <c r="Q15" s="167" t="str">
        <f ca="1"/>
        <v/>
      </c>
      <c r="R15" s="442" t="str">
        <f ca="1"/>
        <v/>
      </c>
      <c r="S15" s="65" t="str">
        <f ca="1"/>
        <v/>
      </c>
      <c r="T15" s="444" t="str">
        <f ca="1"/>
        <v/>
      </c>
      <c r="U15" s="65" t="str">
        <f ca="1"/>
        <v/>
      </c>
      <c r="V15" s="464" t="str">
        <f ca="1"/>
        <v/>
      </c>
      <c r="W15" s="464" t="str">
        <f ca="1"/>
        <v/>
      </c>
      <c r="X15" s="82" t="e">
        <f ca="1"/>
        <v>#N/A</v>
      </c>
      <c r="Y15" s="435" t="s">
        <v>6</v>
      </c>
      <c r="Z15" s="204" t="str">
        <f ca="1"/>
        <v/>
      </c>
      <c r="AA15" s="65" t="str">
        <f ca="1"/>
        <v/>
      </c>
      <c r="AB15" s="144" t="str">
        <f ca="1"/>
        <v>USDYC.OIS.OUTRIGHTOISSWAP.1Y</v>
      </c>
      <c r="AC15" s="65">
        <f ca="1"/>
        <v>-2.3180303614935838</v>
      </c>
      <c r="AD15" s="166" t="str">
        <f ca="1"/>
        <v>USDYC.STD.FUTURE.ED6 COMDTY.18991230.18991230</v>
      </c>
      <c r="AE15" s="435" t="s">
        <v>6</v>
      </c>
    </row>
    <row r="16" spans="2:31">
      <c r="B16" s="526" t="s">
        <v>462</v>
      </c>
      <c r="C16" s="546" t="s">
        <v>436</v>
      </c>
      <c r="D16" s="446" t="s">
        <v>463</v>
      </c>
      <c r="I16" s="435" t="s">
        <v>6</v>
      </c>
      <c r="J16" s="470" t="str">
        <f ca="1"/>
        <v>FixingDate</v>
      </c>
      <c r="K16" s="469" t="str">
        <f ca="1"/>
        <v>AccrualStart</v>
      </c>
      <c r="L16" s="464" t="str">
        <f ca="1"/>
        <v>AccrualEnd</v>
      </c>
      <c r="M16" s="484" t="str">
        <f ca="1"/>
        <v>AccrualDays</v>
      </c>
      <c r="N16" s="469" t="str">
        <f ca="1"/>
        <v>AccrualYearFractions</v>
      </c>
      <c r="O16" s="65" t="str">
        <f ca="1"/>
        <v>PaymentDate</v>
      </c>
      <c r="P16" s="464" t="str">
        <f ca="1"/>
        <v>Notional</v>
      </c>
      <c r="Q16" s="167" t="str">
        <f ca="1"/>
        <v>NotionalExchange</v>
      </c>
      <c r="R16" s="442" t="str">
        <f ca="1"/>
        <v>Leverage</v>
      </c>
      <c r="S16" s="65" t="str">
        <f ca="1"/>
        <v>FloatSpread</v>
      </c>
      <c r="T16" s="444" t="str">
        <f ca="1"/>
        <v>FloatRate</v>
      </c>
      <c r="U16" s="65" t="str">
        <f ca="1"/>
        <v>Coupon</v>
      </c>
      <c r="V16" s="464" t="str">
        <f ca="1"/>
        <v>DiscountFactor</v>
      </c>
      <c r="W16" s="464" t="str">
        <f ca="1"/>
        <v>CouponPV</v>
      </c>
      <c r="X16" s="82" t="e">
        <f ca="1"/>
        <v>#N/A</v>
      </c>
      <c r="Y16" s="435" t="s">
        <v>6</v>
      </c>
      <c r="Z16" s="204" t="str">
        <f ca="1"/>
        <v/>
      </c>
      <c r="AA16" s="65" t="str">
        <f ca="1"/>
        <v/>
      </c>
      <c r="AB16" s="144" t="str">
        <f ca="1"/>
        <v>USDYC.OIS.OUTRIGHTOISSWAP.2Y</v>
      </c>
      <c r="AC16" s="65">
        <f ca="1"/>
        <v>-4.0467731130775064</v>
      </c>
      <c r="AD16" s="166" t="str">
        <f ca="1"/>
        <v>USDYC.STD.FUTURE.ED7 COMDTY.18991230.18991230</v>
      </c>
      <c r="AE16" s="435" t="s">
        <v>6</v>
      </c>
    </row>
    <row r="17" spans="2:31">
      <c r="B17" s="526" t="s">
        <v>464</v>
      </c>
      <c r="C17" s="549">
        <v>43244</v>
      </c>
      <c r="D17" s="550">
        <v>43244</v>
      </c>
      <c r="I17" s="435" t="s">
        <v>6</v>
      </c>
      <c r="J17" s="470">
        <f ca="1"/>
        <v>43244</v>
      </c>
      <c r="K17" s="469">
        <f ca="1"/>
        <v>43244</v>
      </c>
      <c r="L17" s="469">
        <f ca="1"/>
        <v>43336</v>
      </c>
      <c r="M17" s="464">
        <f ca="1"/>
        <v>92</v>
      </c>
      <c r="N17" s="484">
        <f ca="1"/>
        <v>0.25555555555555554</v>
      </c>
      <c r="O17" s="469">
        <f ca="1"/>
        <v>43336</v>
      </c>
      <c r="P17" s="65">
        <f ca="1"/>
        <v>1000000</v>
      </c>
      <c r="Q17" s="464">
        <f ca="1"/>
        <v>0</v>
      </c>
      <c r="R17" s="167">
        <f ca="1"/>
        <v>1</v>
      </c>
      <c r="S17" s="167">
        <f ca="1"/>
        <v>0</v>
      </c>
      <c r="T17" s="442">
        <f ca="1"/>
        <v>-6.8913856830946888E-5</v>
      </c>
      <c r="U17" s="65">
        <f ca="1"/>
        <v>-17.611318967908648</v>
      </c>
      <c r="V17" s="444">
        <f ca="1"/>
        <v>0.99511980175256332</v>
      </c>
      <c r="W17" s="65">
        <f ca="1"/>
        <v>-17.52537223994641</v>
      </c>
      <c r="X17" s="82" t="e">
        <f ca="1"/>
        <v>#N/A</v>
      </c>
      <c r="Y17" s="435" t="s">
        <v>6</v>
      </c>
      <c r="Z17" s="204" t="str">
        <f ca="1"/>
        <v/>
      </c>
      <c r="AA17" s="65" t="str">
        <f ca="1"/>
        <v/>
      </c>
      <c r="AB17" s="144" t="str">
        <f ca="1"/>
        <v>USDYC.OIS.BASISRATE.3Y</v>
      </c>
      <c r="AC17" s="65">
        <f ca="1"/>
        <v>5.02539997396525</v>
      </c>
      <c r="AD17" s="166" t="str">
        <f ca="1"/>
        <v>USDYC.STD.FUTURE.ED8 COMDTY.18991230.18991230</v>
      </c>
      <c r="AE17" s="435" t="s">
        <v>6</v>
      </c>
    </row>
    <row r="18" spans="2:31">
      <c r="B18" s="526" t="s">
        <v>465</v>
      </c>
      <c r="C18" s="546" t="s">
        <v>36</v>
      </c>
      <c r="D18" s="446" t="s">
        <v>36</v>
      </c>
      <c r="I18" s="435" t="s">
        <v>6</v>
      </c>
      <c r="J18" s="470">
        <f ca="1"/>
        <v>43336</v>
      </c>
      <c r="K18" s="469">
        <f ca="1"/>
        <v>43336</v>
      </c>
      <c r="L18" s="469">
        <f ca="1"/>
        <v>43430</v>
      </c>
      <c r="M18" s="464">
        <f ca="1"/>
        <v>94</v>
      </c>
      <c r="N18" s="484">
        <f ca="1"/>
        <v>0.26111111111111113</v>
      </c>
      <c r="O18" s="469">
        <f ca="1"/>
        <v>43430</v>
      </c>
      <c r="P18" s="65">
        <f ca="1"/>
        <v>1000000</v>
      </c>
      <c r="Q18" s="464">
        <f ca="1"/>
        <v>0</v>
      </c>
      <c r="R18" s="167">
        <f ca="1"/>
        <v>1</v>
      </c>
      <c r="S18" s="167">
        <f ca="1"/>
        <v>0</v>
      </c>
      <c r="T18" s="442">
        <f ca="1"/>
        <v>1.3919276435557067E-2</v>
      </c>
      <c r="U18" s="65">
        <f ca="1"/>
        <v>3634.4777359510122</v>
      </c>
      <c r="V18" s="444">
        <f ca="1"/>
        <v>0.98972519289493732</v>
      </c>
      <c r="W18" s="65">
        <f ca="1"/>
        <v>3597.1341782864706</v>
      </c>
      <c r="X18" s="82" t="e">
        <f ca="1"/>
        <v>#N/A</v>
      </c>
      <c r="Y18" s="435" t="s">
        <v>6</v>
      </c>
      <c r="Z18" s="204" t="str">
        <f ca="1"/>
        <v/>
      </c>
      <c r="AA18" s="65" t="str">
        <f ca="1"/>
        <v/>
      </c>
      <c r="AB18" s="144" t="str">
        <f ca="1"/>
        <v>USDYC.OIS.3MLIBORSWAP.3Y</v>
      </c>
      <c r="AC18" s="65">
        <f ca="1"/>
        <v>7.3702500245417468</v>
      </c>
      <c r="AD18" s="166" t="str">
        <f ca="1"/>
        <v>USDYC.STD.3MLIBORSWAP.3Y</v>
      </c>
      <c r="AE18" s="435" t="s">
        <v>6</v>
      </c>
    </row>
    <row r="19" spans="2:31">
      <c r="B19" s="526" t="s">
        <v>466</v>
      </c>
      <c r="C19" s="546" t="s">
        <v>28</v>
      </c>
      <c r="D19" s="446" t="s">
        <v>28</v>
      </c>
      <c r="I19" s="435" t="s">
        <v>6</v>
      </c>
      <c r="J19" s="470">
        <f ca="1"/>
        <v>43430</v>
      </c>
      <c r="K19" s="469">
        <f ca="1"/>
        <v>43430</v>
      </c>
      <c r="L19" s="469">
        <f ca="1"/>
        <v>43521</v>
      </c>
      <c r="M19" s="464">
        <f ca="1"/>
        <v>91</v>
      </c>
      <c r="N19" s="484">
        <f ca="1"/>
        <v>0.25277777777777777</v>
      </c>
      <c r="O19" s="469">
        <f ca="1"/>
        <v>43521</v>
      </c>
      <c r="P19" s="65">
        <f ca="1"/>
        <v>1000000</v>
      </c>
      <c r="Q19" s="464">
        <f ca="1"/>
        <v>0</v>
      </c>
      <c r="R19" s="167">
        <f ca="1"/>
        <v>1</v>
      </c>
      <c r="S19" s="167">
        <f ca="1"/>
        <v>0</v>
      </c>
      <c r="T19" s="442">
        <f ca="1"/>
        <v>2.6007544705291104E-2</v>
      </c>
      <c r="U19" s="65">
        <f ca="1"/>
        <v>6574.1293560596951</v>
      </c>
      <c r="V19" s="444">
        <f ca="1"/>
        <v>0.98403424693449582</v>
      </c>
      <c r="W19" s="65">
        <f ca="1"/>
        <v>6469.1684301401638</v>
      </c>
      <c r="X19" s="82" t="e">
        <f ca="1"/>
        <v>#N/A</v>
      </c>
      <c r="Y19" s="435" t="s">
        <v>6</v>
      </c>
      <c r="Z19" s="204" t="str">
        <f ca="1"/>
        <v/>
      </c>
      <c r="AA19" s="65" t="str">
        <f ca="1"/>
        <v/>
      </c>
      <c r="AB19" s="144" t="str">
        <f ca="1"/>
        <v>USDYC.OIS.BASISRATE.4Y</v>
      </c>
      <c r="AC19" s="65">
        <f ca="1"/>
        <v>8.081394420878496</v>
      </c>
      <c r="AD19" s="166" t="str">
        <f ca="1"/>
        <v>USDYC.STD.3MLIBORSWAP.4Y</v>
      </c>
      <c r="AE19" s="435" t="s">
        <v>6</v>
      </c>
    </row>
    <row r="20" spans="2:31">
      <c r="B20" s="526" t="s">
        <v>467</v>
      </c>
      <c r="C20" s="546" t="s">
        <v>18</v>
      </c>
      <c r="D20" s="446" t="s">
        <v>18</v>
      </c>
      <c r="I20" s="435" t="s">
        <v>6</v>
      </c>
      <c r="J20" s="470">
        <f ca="1"/>
        <v>43521</v>
      </c>
      <c r="K20" s="469">
        <f ca="1"/>
        <v>43521</v>
      </c>
      <c r="L20" s="469">
        <f ca="1"/>
        <v>43609</v>
      </c>
      <c r="M20" s="464">
        <f ca="1"/>
        <v>88</v>
      </c>
      <c r="N20" s="484">
        <f ca="1"/>
        <v>0.24444444444444444</v>
      </c>
      <c r="O20" s="469">
        <f ca="1"/>
        <v>43609</v>
      </c>
      <c r="P20" s="65">
        <f ca="1"/>
        <v>1000000</v>
      </c>
      <c r="Q20" s="464">
        <f ca="1"/>
        <v>0</v>
      </c>
      <c r="R20" s="167">
        <f ca="1"/>
        <v>1</v>
      </c>
      <c r="S20" s="167">
        <f ca="1"/>
        <v>0</v>
      </c>
      <c r="T20" s="442">
        <f ca="1"/>
        <v>3.2123651481388883E-2</v>
      </c>
      <c r="U20" s="65">
        <f ca="1"/>
        <v>7852.4481398950602</v>
      </c>
      <c r="V20" s="444">
        <f ca="1"/>
        <v>0.97822639548818924</v>
      </c>
      <c r="W20" s="65">
        <f ca="1"/>
        <v>7681.4720396474813</v>
      </c>
      <c r="X20" s="82" t="e">
        <f ca="1"/>
        <v>#N/A</v>
      </c>
      <c r="Y20" s="435" t="s">
        <v>6</v>
      </c>
      <c r="Z20" s="204" t="str">
        <f ca="1"/>
        <v/>
      </c>
      <c r="AA20" s="65" t="str">
        <f ca="1"/>
        <v/>
      </c>
      <c r="AB20" s="144" t="str">
        <f ca="1"/>
        <v>USDYC.OIS.3MLIBORSWAP.4Y</v>
      </c>
      <c r="AC20" s="65">
        <f ca="1"/>
        <v>-49.838799948338419</v>
      </c>
      <c r="AD20" s="166" t="str">
        <f ca="1"/>
        <v>USDYC.STD.3MLIBORSWAP.5Y</v>
      </c>
      <c r="AE20" s="435" t="s">
        <v>6</v>
      </c>
    </row>
    <row r="21" spans="2:31">
      <c r="B21" s="526" t="s">
        <v>468</v>
      </c>
      <c r="C21" s="546" t="s">
        <v>486</v>
      </c>
      <c r="D21" s="446" t="s">
        <v>486</v>
      </c>
      <c r="I21" s="435" t="s">
        <v>6</v>
      </c>
      <c r="J21" s="470">
        <f ca="1"/>
        <v>43609</v>
      </c>
      <c r="K21" s="469">
        <f ca="1"/>
        <v>43609</v>
      </c>
      <c r="L21" s="469">
        <f ca="1"/>
        <v>43704</v>
      </c>
      <c r="M21" s="464">
        <f ca="1"/>
        <v>95</v>
      </c>
      <c r="N21" s="484">
        <f ca="1"/>
        <v>0.2638888888888889</v>
      </c>
      <c r="O21" s="469">
        <f ca="1"/>
        <v>43704</v>
      </c>
      <c r="P21" s="65">
        <f ca="1"/>
        <v>1000000</v>
      </c>
      <c r="Q21" s="464">
        <f ca="1"/>
        <v>0</v>
      </c>
      <c r="R21" s="167">
        <f ca="1"/>
        <v>1</v>
      </c>
      <c r="S21" s="167">
        <f ca="1"/>
        <v>0</v>
      </c>
      <c r="T21" s="442">
        <f ca="1"/>
        <v>3.4473137816735909E-2</v>
      </c>
      <c r="U21" s="65">
        <f ca="1"/>
        <v>9097.0780349719753</v>
      </c>
      <c r="V21" s="444">
        <f ca="1"/>
        <v>0.97170425008253458</v>
      </c>
      <c r="W21" s="65">
        <f ca="1"/>
        <v>8839.6693899147413</v>
      </c>
      <c r="X21" s="82" t="e">
        <f ca="1"/>
        <v>#N/A</v>
      </c>
      <c r="Y21" s="435" t="s">
        <v>6</v>
      </c>
      <c r="Z21" s="204" t="str">
        <f ca="1"/>
        <v/>
      </c>
      <c r="AA21" s="65" t="str">
        <f ca="1"/>
        <v/>
      </c>
      <c r="AB21" s="144" t="str">
        <f ca="1"/>
        <v>USDYC.OIS.BASISRATE.5Y</v>
      </c>
      <c r="AC21" s="65">
        <f ca="1"/>
        <v>6.5297835448291153</v>
      </c>
      <c r="AD21" s="166" t="str">
        <f ca="1"/>
        <v>USDYC.STD.3MLIBORSWAP.7Y</v>
      </c>
      <c r="AE21" s="435" t="s">
        <v>6</v>
      </c>
    </row>
    <row r="22" spans="2:31">
      <c r="B22" s="526" t="s">
        <v>469</v>
      </c>
      <c r="C22" s="546" t="s">
        <v>27</v>
      </c>
      <c r="D22" s="446" t="s">
        <v>14</v>
      </c>
      <c r="I22" s="435" t="s">
        <v>6</v>
      </c>
      <c r="J22" s="470">
        <f ca="1"/>
        <v>43704</v>
      </c>
      <c r="K22" s="469">
        <f ca="1"/>
        <v>43704</v>
      </c>
      <c r="L22" s="469">
        <f ca="1"/>
        <v>43794</v>
      </c>
      <c r="M22" s="464">
        <f ca="1"/>
        <v>90</v>
      </c>
      <c r="N22" s="484">
        <f ca="1"/>
        <v>0.25</v>
      </c>
      <c r="O22" s="469">
        <f ca="1"/>
        <v>43794</v>
      </c>
      <c r="P22" s="65">
        <f ca="1"/>
        <v>1000000</v>
      </c>
      <c r="Q22" s="464">
        <f ca="1"/>
        <v>0</v>
      </c>
      <c r="R22" s="167">
        <f ca="1"/>
        <v>1</v>
      </c>
      <c r="S22" s="167">
        <f ca="1"/>
        <v>0</v>
      </c>
      <c r="T22" s="442">
        <f ca="1"/>
        <v>3.6148318661293526E-2</v>
      </c>
      <c r="U22" s="65">
        <f ca="1"/>
        <v>9037.0796653233811</v>
      </c>
      <c r="V22" s="444">
        <f ca="1"/>
        <v>0.96532297377529852</v>
      </c>
      <c r="W22" s="65">
        <f ca="1"/>
        <v>8723.7006167742456</v>
      </c>
      <c r="X22" s="82" t="e">
        <f ca="1"/>
        <v>#N/A</v>
      </c>
      <c r="Y22" s="435" t="s">
        <v>6</v>
      </c>
      <c r="Z22" s="204" t="str">
        <f ca="1"/>
        <v/>
      </c>
      <c r="AA22" s="65" t="str">
        <f ca="1"/>
        <v/>
      </c>
      <c r="AB22" s="144" t="str">
        <f ca="1"/>
        <v>USDYC.OIS.3MLIBORSWAP.5Y</v>
      </c>
      <c r="AC22" s="65">
        <f ca="1"/>
        <v>484.0130023425445</v>
      </c>
      <c r="AD22" s="166" t="str">
        <f ca="1"/>
        <v>USDYC.STD.3MLIBORSWAP.8Y</v>
      </c>
      <c r="AE22" s="435" t="s">
        <v>6</v>
      </c>
    </row>
    <row r="23" spans="2:31">
      <c r="B23" s="526" t="s">
        <v>470</v>
      </c>
      <c r="C23" s="546" t="s">
        <v>28</v>
      </c>
      <c r="D23" s="446" t="s">
        <v>175</v>
      </c>
      <c r="I23" s="435" t="s">
        <v>6</v>
      </c>
      <c r="J23" s="470">
        <f ca="1"/>
        <v>43794</v>
      </c>
      <c r="K23" s="469">
        <f ca="1"/>
        <v>43794</v>
      </c>
      <c r="L23" s="469">
        <f ca="1"/>
        <v>43885</v>
      </c>
      <c r="M23" s="464">
        <f ca="1"/>
        <v>91</v>
      </c>
      <c r="N23" s="484">
        <f ca="1"/>
        <v>0.25277777777777777</v>
      </c>
      <c r="O23" s="469">
        <f ca="1"/>
        <v>43885</v>
      </c>
      <c r="P23" s="65">
        <f ca="1"/>
        <v>1000000</v>
      </c>
      <c r="Q23" s="464">
        <f ca="1"/>
        <v>0</v>
      </c>
      <c r="R23" s="167">
        <f ca="1"/>
        <v>1</v>
      </c>
      <c r="S23" s="167">
        <f ca="1"/>
        <v>0</v>
      </c>
      <c r="T23" s="442">
        <f ca="1"/>
        <v>3.7911148384744728E-2</v>
      </c>
      <c r="U23" s="65">
        <f ca="1"/>
        <v>9583.0958416993617</v>
      </c>
      <c r="V23" s="444">
        <f ca="1"/>
        <v>0.95878167287884741</v>
      </c>
      <c r="W23" s="65">
        <f ca="1"/>
        <v>9188.09666246284</v>
      </c>
      <c r="X23" s="82" t="e">
        <f ca="1"/>
        <v>#N/A</v>
      </c>
      <c r="Y23" s="435" t="s">
        <v>6</v>
      </c>
      <c r="Z23" s="204" t="str">
        <f ca="1"/>
        <v/>
      </c>
      <c r="AA23" s="65" t="str">
        <f ca="1"/>
        <v/>
      </c>
      <c r="AB23" s="144" t="str">
        <f ca="1"/>
        <v>USDYC.OIS.BASISRATE.7Y</v>
      </c>
      <c r="AC23" s="65">
        <f ca="1"/>
        <v>-0.22219740349100903</v>
      </c>
      <c r="AD23" s="166" t="str">
        <f ca="1"/>
        <v>USDYC.STD.3MLIBORSWAP.9Y</v>
      </c>
      <c r="AE23" s="435" t="s">
        <v>6</v>
      </c>
    </row>
    <row r="24" spans="2:31">
      <c r="B24" s="526" t="s">
        <v>471</v>
      </c>
      <c r="C24" s="546" t="s">
        <v>18</v>
      </c>
      <c r="D24" s="446" t="s">
        <v>18</v>
      </c>
      <c r="I24" s="435" t="s">
        <v>6</v>
      </c>
      <c r="J24" s="470">
        <f ca="1"/>
        <v>43885</v>
      </c>
      <c r="K24" s="469">
        <f ca="1"/>
        <v>43885</v>
      </c>
      <c r="L24" s="469">
        <f ca="1"/>
        <v>43977</v>
      </c>
      <c r="M24" s="464">
        <f ca="1"/>
        <v>92</v>
      </c>
      <c r="N24" s="484">
        <f ca="1"/>
        <v>0.25555555555555554</v>
      </c>
      <c r="O24" s="469">
        <f ca="1"/>
        <v>43977</v>
      </c>
      <c r="P24" s="65">
        <f ca="1"/>
        <v>1000000</v>
      </c>
      <c r="Q24" s="464">
        <f ca="1"/>
        <v>0</v>
      </c>
      <c r="R24" s="167">
        <f ca="1"/>
        <v>1</v>
      </c>
      <c r="S24" s="167">
        <f ca="1"/>
        <v>0</v>
      </c>
      <c r="T24" s="442">
        <f ca="1"/>
        <v>3.991790070542002E-2</v>
      </c>
      <c r="U24" s="65">
        <f ca="1"/>
        <v>10201.241291385115</v>
      </c>
      <c r="V24" s="444">
        <f ca="1"/>
        <v>0.95219527196829967</v>
      </c>
      <c r="W24" s="65">
        <f ca="1"/>
        <v>9713.5737258646986</v>
      </c>
      <c r="X24" s="82" t="e">
        <f ca="1"/>
        <v>#N/A</v>
      </c>
      <c r="Y24" s="435" t="s">
        <v>6</v>
      </c>
      <c r="Z24" s="204" t="str">
        <f ca="1"/>
        <v/>
      </c>
      <c r="AA24" s="65" t="str">
        <f ca="1"/>
        <v/>
      </c>
      <c r="AB24" s="144" t="str">
        <f ca="1"/>
        <v>USDYC.OIS.3MLIBORSWAP.7Y</v>
      </c>
      <c r="AC24" s="65">
        <f ca="1"/>
        <v>43.207973263633903</v>
      </c>
      <c r="AD24" s="166" t="str">
        <f ca="1"/>
        <v>USDYC.STD.3MLIBORSWAP.10Y</v>
      </c>
      <c r="AE24" s="435" t="s">
        <v>6</v>
      </c>
    </row>
    <row r="25" spans="2:31">
      <c r="B25" s="526" t="s">
        <v>472</v>
      </c>
      <c r="C25" s="546" t="s">
        <v>486</v>
      </c>
      <c r="D25" s="446" t="s">
        <v>486</v>
      </c>
      <c r="I25" s="435" t="s">
        <v>6</v>
      </c>
      <c r="J25" s="470">
        <f ca="1"/>
        <v>43977</v>
      </c>
      <c r="K25" s="469">
        <f ca="1"/>
        <v>43977</v>
      </c>
      <c r="L25" s="469">
        <f ca="1"/>
        <v>44067</v>
      </c>
      <c r="M25" s="464">
        <f ca="1"/>
        <v>90</v>
      </c>
      <c r="N25" s="484">
        <f ca="1"/>
        <v>0.25</v>
      </c>
      <c r="O25" s="469">
        <f ca="1"/>
        <v>44067</v>
      </c>
      <c r="P25" s="65">
        <f ca="1"/>
        <v>1000000</v>
      </c>
      <c r="Q25" s="464">
        <f ca="1"/>
        <v>0</v>
      </c>
      <c r="R25" s="167">
        <f ca="1"/>
        <v>1</v>
      </c>
      <c r="S25" s="167">
        <f ca="1"/>
        <v>0</v>
      </c>
      <c r="T25" s="442">
        <f ca="1"/>
        <v>4.1327666111492418E-2</v>
      </c>
      <c r="U25" s="65">
        <f ca="1"/>
        <v>10331.916527873105</v>
      </c>
      <c r="V25" s="444">
        <f ca="1"/>
        <v>0.94588485420541735</v>
      </c>
      <c r="W25" s="65">
        <f ca="1"/>
        <v>9772.8033586297934</v>
      </c>
      <c r="X25" s="82" t="e">
        <f ca="1"/>
        <v>#N/A</v>
      </c>
      <c r="Y25" s="435" t="s">
        <v>6</v>
      </c>
      <c r="Z25" s="204" t="str">
        <f ca="1"/>
        <v/>
      </c>
      <c r="AA25" s="65" t="str">
        <f ca="1"/>
        <v/>
      </c>
      <c r="AB25" s="144" t="str">
        <f ca="1"/>
        <v>USDYC.OIS.BASISRATE.10Y</v>
      </c>
      <c r="AC25" s="65">
        <f ca="1"/>
        <v>-0.18343993579037488</v>
      </c>
      <c r="AD25" s="166" t="str">
        <f ca="1"/>
        <v/>
      </c>
      <c r="AE25" s="435" t="s">
        <v>6</v>
      </c>
    </row>
    <row r="26" spans="2:31">
      <c r="B26" s="526" t="s">
        <v>473</v>
      </c>
      <c r="C26" s="546" t="s">
        <v>17</v>
      </c>
      <c r="D26" s="446" t="s">
        <v>17</v>
      </c>
      <c r="I26" s="435" t="s">
        <v>6</v>
      </c>
      <c r="J26" s="470">
        <f ca="1"/>
        <v>44067</v>
      </c>
      <c r="K26" s="469">
        <f ca="1"/>
        <v>44067</v>
      </c>
      <c r="L26" s="469">
        <f ca="1"/>
        <v>44159</v>
      </c>
      <c r="M26" s="464">
        <f ca="1"/>
        <v>92</v>
      </c>
      <c r="N26" s="484">
        <f ca="1"/>
        <v>0.25555555555555554</v>
      </c>
      <c r="O26" s="469">
        <f ca="1"/>
        <v>44159</v>
      </c>
      <c r="P26" s="65">
        <f ca="1"/>
        <v>1000000</v>
      </c>
      <c r="Q26" s="464">
        <f ca="1"/>
        <v>0</v>
      </c>
      <c r="R26" s="167">
        <f ca="1"/>
        <v>1</v>
      </c>
      <c r="S26" s="167">
        <f ca="1"/>
        <v>0</v>
      </c>
      <c r="T26" s="442">
        <f ca="1"/>
        <v>4.1246896231814517E-2</v>
      </c>
      <c r="U26" s="65">
        <f ca="1"/>
        <v>10540.87348146371</v>
      </c>
      <c r="V26" s="444">
        <f ca="1"/>
        <v>0.93958991637497458</v>
      </c>
      <c r="W26" s="65">
        <f ca="1"/>
        <v>9904.0984329676739</v>
      </c>
      <c r="X26" s="82" t="e">
        <f ca="1"/>
        <v>#N/A</v>
      </c>
      <c r="Y26" s="435" t="s">
        <v>6</v>
      </c>
      <c r="Z26" s="204" t="str">
        <f ca="1"/>
        <v/>
      </c>
      <c r="AA26" s="65" t="str">
        <f ca="1"/>
        <v/>
      </c>
      <c r="AB26" s="144" t="str">
        <f ca="1"/>
        <v>USDYC.OIS.3MLIBORSWAP.10Y</v>
      </c>
      <c r="AC26" s="65">
        <f ca="1"/>
        <v>-1.4679829779197462</v>
      </c>
      <c r="AD26" s="166" t="str">
        <f ca="1"/>
        <v/>
      </c>
      <c r="AE26" s="435" t="s">
        <v>6</v>
      </c>
    </row>
    <row r="27" spans="2:31">
      <c r="B27" s="526" t="s">
        <v>474</v>
      </c>
      <c r="C27" s="546" t="s">
        <v>32</v>
      </c>
      <c r="D27" s="446" t="s">
        <v>32</v>
      </c>
      <c r="I27" s="435" t="s">
        <v>6</v>
      </c>
      <c r="J27" s="470">
        <f ca="1"/>
        <v>44159</v>
      </c>
      <c r="K27" s="469">
        <f ca="1"/>
        <v>44159</v>
      </c>
      <c r="L27" s="469">
        <f ca="1"/>
        <v>44251</v>
      </c>
      <c r="M27" s="464">
        <f ca="1"/>
        <v>92</v>
      </c>
      <c r="N27" s="484">
        <f ca="1"/>
        <v>0.25555555555555554</v>
      </c>
      <c r="O27" s="469">
        <f ca="1"/>
        <v>44251</v>
      </c>
      <c r="P27" s="65">
        <f ca="1"/>
        <v>1000000</v>
      </c>
      <c r="Q27" s="464">
        <f ca="1"/>
        <v>0</v>
      </c>
      <c r="R27" s="167">
        <f ca="1"/>
        <v>1</v>
      </c>
      <c r="S27" s="167">
        <f ca="1"/>
        <v>0</v>
      </c>
      <c r="T27" s="442">
        <f ca="1"/>
        <v>3.9566476923217173E-2</v>
      </c>
      <c r="U27" s="65">
        <f ca="1"/>
        <v>10111.432991488833</v>
      </c>
      <c r="V27" s="444">
        <f ca="1"/>
        <v>0.93340202195180488</v>
      </c>
      <c r="W27" s="65">
        <f ca="1"/>
        <v>9438.0319990858643</v>
      </c>
      <c r="X27" s="82" t="e">
        <f ca="1"/>
        <v>#N/A</v>
      </c>
      <c r="Y27" s="435" t="s">
        <v>6</v>
      </c>
      <c r="Z27" s="204" t="e">
        <f ca="1"/>
        <v>#N/A</v>
      </c>
      <c r="AA27" s="65" t="e">
        <f ca="1"/>
        <v>#N/A</v>
      </c>
      <c r="AB27" s="144" t="e">
        <f ca="1"/>
        <v>#N/A</v>
      </c>
      <c r="AC27" s="65" t="e">
        <f ca="1"/>
        <v>#N/A</v>
      </c>
      <c r="AD27" s="166" t="e">
        <f ca="1"/>
        <v>#N/A</v>
      </c>
      <c r="AE27" s="435" t="s">
        <v>6</v>
      </c>
    </row>
    <row r="28" spans="2:31">
      <c r="B28" s="526" t="s">
        <v>475</v>
      </c>
      <c r="C28" s="546" t="s">
        <v>32</v>
      </c>
      <c r="D28" s="446" t="s">
        <v>32</v>
      </c>
      <c r="I28" s="435" t="s">
        <v>6</v>
      </c>
      <c r="J28" s="470">
        <f ca="1"/>
        <v>44251</v>
      </c>
      <c r="K28" s="469">
        <f ca="1"/>
        <v>44251</v>
      </c>
      <c r="L28" s="469">
        <f ca="1"/>
        <v>44340</v>
      </c>
      <c r="M28" s="464">
        <f ca="1"/>
        <v>89</v>
      </c>
      <c r="N28" s="484">
        <f ca="1"/>
        <v>0.24722222222222223</v>
      </c>
      <c r="O28" s="469">
        <f ca="1"/>
        <v>44340</v>
      </c>
      <c r="P28" s="65">
        <f ca="1"/>
        <v>1000000</v>
      </c>
      <c r="Q28" s="464">
        <f ca="1"/>
        <v>0</v>
      </c>
      <c r="R28" s="167">
        <f ca="1"/>
        <v>1</v>
      </c>
      <c r="S28" s="167">
        <f ca="1"/>
        <v>0</v>
      </c>
      <c r="T28" s="442">
        <f ca="1"/>
        <v>3.6401338499079512E-2</v>
      </c>
      <c r="U28" s="65">
        <f ca="1"/>
        <v>8999.219795605768</v>
      </c>
      <c r="V28" s="444">
        <f ca="1"/>
        <v>0.92744509460422464</v>
      </c>
      <c r="W28" s="65">
        <f ca="1"/>
        <v>8346.2822546998032</v>
      </c>
      <c r="X28" s="82" t="e">
        <f ca="1"/>
        <v>#N/A</v>
      </c>
      <c r="Y28" s="435" t="s">
        <v>6</v>
      </c>
      <c r="Z28" s="204" t="e">
        <f ca="1"/>
        <v>#N/A</v>
      </c>
      <c r="AA28" s="65" t="e">
        <f ca="1"/>
        <v>#N/A</v>
      </c>
      <c r="AB28" s="144" t="e">
        <f ca="1"/>
        <v>#N/A</v>
      </c>
      <c r="AC28" s="65" t="e">
        <f ca="1"/>
        <v>#N/A</v>
      </c>
      <c r="AD28" s="166" t="e">
        <f ca="1"/>
        <v>#N/A</v>
      </c>
      <c r="AE28" s="435" t="s">
        <v>6</v>
      </c>
    </row>
    <row r="29" spans="2:31">
      <c r="B29" s="526" t="s">
        <v>476</v>
      </c>
      <c r="C29" s="546" t="s">
        <v>320</v>
      </c>
      <c r="D29" s="446" t="s">
        <v>320</v>
      </c>
      <c r="I29" s="435" t="s">
        <v>6</v>
      </c>
      <c r="J29" s="470">
        <f ca="1"/>
        <v>44340</v>
      </c>
      <c r="K29" s="469">
        <f ca="1"/>
        <v>44340</v>
      </c>
      <c r="L29" s="469">
        <f ca="1"/>
        <v>44432</v>
      </c>
      <c r="M29" s="464">
        <f ca="1"/>
        <v>92</v>
      </c>
      <c r="N29" s="484">
        <f ca="1"/>
        <v>0.25555555555555554</v>
      </c>
      <c r="O29" s="469">
        <f ca="1"/>
        <v>44432</v>
      </c>
      <c r="P29" s="65">
        <f ca="1"/>
        <v>1000000</v>
      </c>
      <c r="Q29" s="464">
        <f ca="1"/>
        <v>0</v>
      </c>
      <c r="R29" s="167">
        <f ca="1"/>
        <v>1</v>
      </c>
      <c r="S29" s="167">
        <f ca="1"/>
        <v>0</v>
      </c>
      <c r="T29" s="442">
        <f ca="1"/>
        <v>3.3100312784256819E-2</v>
      </c>
      <c r="U29" s="65">
        <f ca="1"/>
        <v>8458.96882264341</v>
      </c>
      <c r="V29" s="444">
        <f ca="1"/>
        <v>0.9212360571456043</v>
      </c>
      <c r="W29" s="65">
        <f ca="1"/>
        <v>7792.7070856896098</v>
      </c>
      <c r="X29" s="82" t="e">
        <f ca="1"/>
        <v>#N/A</v>
      </c>
      <c r="Y29" s="435" t="s">
        <v>6</v>
      </c>
      <c r="Z29" s="204" t="e">
        <f ca="1"/>
        <v>#N/A</v>
      </c>
      <c r="AA29" s="65" t="e">
        <f ca="1"/>
        <v>#N/A</v>
      </c>
      <c r="AB29" s="144" t="e">
        <f ca="1"/>
        <v>#N/A</v>
      </c>
      <c r="AC29" s="65" t="e">
        <f ca="1"/>
        <v>#N/A</v>
      </c>
      <c r="AD29" s="166" t="e">
        <f ca="1"/>
        <v>#N/A</v>
      </c>
      <c r="AE29" s="435" t="s">
        <v>6</v>
      </c>
    </row>
    <row r="30" spans="2:31">
      <c r="B30" s="526" t="s">
        <v>477</v>
      </c>
      <c r="C30" s="546" t="s">
        <v>321</v>
      </c>
      <c r="D30" s="446" t="s">
        <v>321</v>
      </c>
      <c r="I30" s="435" t="s">
        <v>6</v>
      </c>
      <c r="J30" s="470">
        <f ca="1"/>
        <v>44432</v>
      </c>
      <c r="K30" s="469">
        <f ca="1"/>
        <v>44432</v>
      </c>
      <c r="L30" s="469">
        <f ca="1"/>
        <v>44524</v>
      </c>
      <c r="M30" s="464">
        <f ca="1"/>
        <v>92</v>
      </c>
      <c r="N30" s="484">
        <f ca="1"/>
        <v>0.25555555555555554</v>
      </c>
      <c r="O30" s="469">
        <f ca="1"/>
        <v>44524</v>
      </c>
      <c r="P30" s="65">
        <f ca="1"/>
        <v>1000000</v>
      </c>
      <c r="Q30" s="464">
        <f ca="1"/>
        <v>0</v>
      </c>
      <c r="R30" s="167">
        <f ca="1"/>
        <v>1</v>
      </c>
      <c r="S30" s="167">
        <f ca="1"/>
        <v>0</v>
      </c>
      <c r="T30" s="442">
        <f ca="1"/>
        <v>3.0820046750799104E-2</v>
      </c>
      <c r="U30" s="65">
        <f ca="1"/>
        <v>7876.2341696486592</v>
      </c>
      <c r="V30" s="444">
        <f ca="1"/>
        <v>0.91498120432697372</v>
      </c>
      <c r="W30" s="65">
        <f ca="1"/>
        <v>7206.6062261063917</v>
      </c>
      <c r="X30" s="82" t="e">
        <f ca="1"/>
        <v>#N/A</v>
      </c>
      <c r="Y30" s="435" t="s">
        <v>6</v>
      </c>
      <c r="Z30" s="204" t="e">
        <f ca="1"/>
        <v>#N/A</v>
      </c>
      <c r="AA30" s="65" t="e">
        <f ca="1"/>
        <v>#N/A</v>
      </c>
      <c r="AB30" s="144" t="e">
        <f ca="1"/>
        <v>#N/A</v>
      </c>
      <c r="AC30" s="65" t="e">
        <f ca="1"/>
        <v>#N/A</v>
      </c>
      <c r="AD30" s="166" t="e">
        <f ca="1"/>
        <v>#N/A</v>
      </c>
      <c r="AE30" s="435" t="s">
        <v>6</v>
      </c>
    </row>
    <row r="31" spans="2:31">
      <c r="B31" s="526" t="s">
        <v>478</v>
      </c>
      <c r="C31" s="546" t="s">
        <v>32</v>
      </c>
      <c r="D31" s="446" t="s">
        <v>18</v>
      </c>
      <c r="I31" s="435" t="s">
        <v>6</v>
      </c>
      <c r="J31" s="470">
        <f ca="1"/>
        <v>44524</v>
      </c>
      <c r="K31" s="469">
        <f ca="1"/>
        <v>44524</v>
      </c>
      <c r="L31" s="469">
        <f ca="1"/>
        <v>44616</v>
      </c>
      <c r="M31" s="464">
        <f ca="1"/>
        <v>92</v>
      </c>
      <c r="N31" s="484">
        <f ca="1"/>
        <v>0.25555555555555554</v>
      </c>
      <c r="O31" s="469">
        <f ca="1"/>
        <v>44616</v>
      </c>
      <c r="P31" s="65">
        <f ca="1"/>
        <v>1000000</v>
      </c>
      <c r="Q31" s="464">
        <f ca="1"/>
        <v>0</v>
      </c>
      <c r="R31" s="167">
        <f ca="1"/>
        <v>1</v>
      </c>
      <c r="S31" s="167">
        <f ca="1"/>
        <v>0</v>
      </c>
      <c r="T31" s="442">
        <f ca="1"/>
        <v>2.9874694872087357E-2</v>
      </c>
      <c r="U31" s="65">
        <f ca="1"/>
        <v>7634.6442450889908</v>
      </c>
      <c r="V31" s="444">
        <f ca="1"/>
        <v>0.90872445264791735</v>
      </c>
      <c r="W31" s="65">
        <f ca="1"/>
        <v>6937.7879127800652</v>
      </c>
      <c r="X31" s="82" t="e">
        <f ca="1"/>
        <v>#N/A</v>
      </c>
      <c r="Y31" s="435" t="s">
        <v>6</v>
      </c>
      <c r="Z31" s="204" t="e">
        <f ca="1"/>
        <v>#N/A</v>
      </c>
      <c r="AA31" s="65" t="e">
        <f ca="1"/>
        <v>#N/A</v>
      </c>
      <c r="AB31" s="144" t="e">
        <f ca="1"/>
        <v>#N/A</v>
      </c>
      <c r="AC31" s="65" t="e">
        <f ca="1"/>
        <v>#N/A</v>
      </c>
      <c r="AD31" s="166" t="e">
        <f ca="1"/>
        <v>#N/A</v>
      </c>
      <c r="AE31" s="435" t="s">
        <v>6</v>
      </c>
    </row>
    <row r="32" spans="2:31">
      <c r="B32" s="526" t="s">
        <v>479</v>
      </c>
      <c r="C32" s="546" t="s">
        <v>32</v>
      </c>
      <c r="D32" s="446" t="s">
        <v>486</v>
      </c>
      <c r="I32" s="435" t="s">
        <v>6</v>
      </c>
      <c r="J32" s="470">
        <f ca="1"/>
        <v>44616</v>
      </c>
      <c r="K32" s="469">
        <f ca="1"/>
        <v>44616</v>
      </c>
      <c r="L32" s="469">
        <f ca="1"/>
        <v>44705</v>
      </c>
      <c r="M32" s="464">
        <f ca="1"/>
        <v>89</v>
      </c>
      <c r="N32" s="484">
        <f ca="1"/>
        <v>0.24722222222222223</v>
      </c>
      <c r="O32" s="469">
        <f ca="1"/>
        <v>44705</v>
      </c>
      <c r="P32" s="65">
        <f ca="1"/>
        <v>1000000</v>
      </c>
      <c r="Q32" s="464">
        <f ca="1"/>
        <v>0</v>
      </c>
      <c r="R32" s="167">
        <f ca="1"/>
        <v>1</v>
      </c>
      <c r="S32" s="167">
        <f ca="1"/>
        <v>0</v>
      </c>
      <c r="T32" s="442">
        <f ca="1"/>
        <v>3.0112474391819643E-2</v>
      </c>
      <c r="U32" s="65">
        <f ca="1"/>
        <v>7444.4728357554122</v>
      </c>
      <c r="V32" s="444">
        <f ca="1"/>
        <v>0.90272244540030444</v>
      </c>
      <c r="W32" s="65">
        <f ca="1"/>
        <v>6720.2927230092646</v>
      </c>
      <c r="X32" s="82" t="e">
        <f ca="1"/>
        <v>#N/A</v>
      </c>
      <c r="Y32" s="435" t="s">
        <v>6</v>
      </c>
      <c r="Z32" s="204" t="e">
        <f ca="1"/>
        <v>#N/A</v>
      </c>
      <c r="AA32" s="65" t="e">
        <f ca="1"/>
        <v>#N/A</v>
      </c>
      <c r="AB32" s="144" t="e">
        <f ca="1"/>
        <v>#N/A</v>
      </c>
      <c r="AC32" s="65" t="e">
        <f ca="1"/>
        <v>#N/A</v>
      </c>
      <c r="AD32" s="166" t="e">
        <f ca="1"/>
        <v>#N/A</v>
      </c>
      <c r="AE32" s="435" t="s">
        <v>6</v>
      </c>
    </row>
    <row r="33" spans="2:31">
      <c r="B33" s="526" t="s">
        <v>480</v>
      </c>
      <c r="C33" s="546" t="s">
        <v>32</v>
      </c>
      <c r="D33" s="446" t="s">
        <v>17</v>
      </c>
      <c r="I33" s="435" t="s">
        <v>6</v>
      </c>
      <c r="J33" s="470">
        <f ca="1"/>
        <v>44705</v>
      </c>
      <c r="K33" s="469">
        <f ca="1"/>
        <v>44705</v>
      </c>
      <c r="L33" s="469">
        <f ca="1"/>
        <v>44797</v>
      </c>
      <c r="M33" s="464">
        <f ca="1"/>
        <v>92</v>
      </c>
      <c r="N33" s="484">
        <f ca="1"/>
        <v>0.25555555555555554</v>
      </c>
      <c r="O33" s="469">
        <f ca="1"/>
        <v>44797</v>
      </c>
      <c r="P33" s="65">
        <f ca="1"/>
        <v>1000000</v>
      </c>
      <c r="Q33" s="464">
        <f ca="1"/>
        <v>0</v>
      </c>
      <c r="R33" s="167">
        <f ca="1"/>
        <v>1</v>
      </c>
      <c r="S33" s="167">
        <f ca="1"/>
        <v>0</v>
      </c>
      <c r="T33" s="442">
        <f ca="1"/>
        <v>3.0867280812558837E-2</v>
      </c>
      <c r="U33" s="65">
        <f ca="1"/>
        <v>7888.3050965428138</v>
      </c>
      <c r="V33" s="444">
        <f ca="1"/>
        <v>0.89662102139585187</v>
      </c>
      <c r="W33" s="65">
        <f ca="1"/>
        <v>7072.820172744322</v>
      </c>
      <c r="X33" s="82" t="e">
        <f ca="1"/>
        <v>#N/A</v>
      </c>
      <c r="Y33" s="435" t="s">
        <v>6</v>
      </c>
      <c r="Z33" s="204" t="e">
        <f ca="1"/>
        <v>#N/A</v>
      </c>
      <c r="AA33" s="65" t="e">
        <f ca="1"/>
        <v>#N/A</v>
      </c>
      <c r="AB33" s="144" t="e">
        <f ca="1"/>
        <v>#N/A</v>
      </c>
      <c r="AC33" s="65" t="e">
        <f ca="1"/>
        <v>#N/A</v>
      </c>
      <c r="AD33" s="166" t="e">
        <f ca="1"/>
        <v>#N/A</v>
      </c>
      <c r="AE33" s="435" t="s">
        <v>6</v>
      </c>
    </row>
    <row r="34" spans="2:31">
      <c r="B34" s="526" t="s">
        <v>481</v>
      </c>
      <c r="C34" s="546" t="s">
        <v>32</v>
      </c>
      <c r="D34" s="446" t="s">
        <v>32</v>
      </c>
      <c r="I34" s="435" t="s">
        <v>6</v>
      </c>
      <c r="J34" s="470">
        <f ca="1"/>
        <v>44797</v>
      </c>
      <c r="K34" s="469">
        <f ca="1"/>
        <v>44797</v>
      </c>
      <c r="L34" s="469">
        <f ca="1"/>
        <v>44890</v>
      </c>
      <c r="M34" s="464">
        <f ca="1"/>
        <v>93</v>
      </c>
      <c r="N34" s="484">
        <f ca="1"/>
        <v>0.25833333333333336</v>
      </c>
      <c r="O34" s="469">
        <f ca="1"/>
        <v>44890</v>
      </c>
      <c r="P34" s="65">
        <f ca="1"/>
        <v>1000000</v>
      </c>
      <c r="Q34" s="464">
        <f ca="1"/>
        <v>0</v>
      </c>
      <c r="R34" s="167">
        <f ca="1"/>
        <v>1</v>
      </c>
      <c r="S34" s="167">
        <f ca="1"/>
        <v>0</v>
      </c>
      <c r="T34" s="442">
        <f ca="1"/>
        <v>3.1471403519965191E-2</v>
      </c>
      <c r="U34" s="65">
        <f ca="1"/>
        <v>8130.1125759910083</v>
      </c>
      <c r="V34" s="444">
        <f ca="1"/>
        <v>0.89055387038336864</v>
      </c>
      <c r="W34" s="65">
        <f ca="1"/>
        <v>7240.3032212012913</v>
      </c>
      <c r="X34" s="82" t="e">
        <f ca="1"/>
        <v>#N/A</v>
      </c>
      <c r="Y34" s="435" t="s">
        <v>6</v>
      </c>
      <c r="Z34" s="204" t="e">
        <f ca="1"/>
        <v>#N/A</v>
      </c>
      <c r="AA34" s="65" t="e">
        <f ca="1"/>
        <v>#N/A</v>
      </c>
      <c r="AB34" s="144" t="e">
        <f ca="1"/>
        <v>#N/A</v>
      </c>
      <c r="AC34" s="65" t="e">
        <f ca="1"/>
        <v>#N/A</v>
      </c>
      <c r="AD34" s="166" t="e">
        <f ca="1"/>
        <v>#N/A</v>
      </c>
      <c r="AE34" s="435" t="s">
        <v>6</v>
      </c>
    </row>
    <row r="35" spans="2:31">
      <c r="B35" s="526" t="s">
        <v>482</v>
      </c>
      <c r="C35" s="551">
        <v>0.01</v>
      </c>
      <c r="D35" s="446" t="s">
        <v>32</v>
      </c>
      <c r="I35" s="435" t="s">
        <v>6</v>
      </c>
      <c r="J35" s="470">
        <f ca="1"/>
        <v>44890</v>
      </c>
      <c r="K35" s="469">
        <f ca="1"/>
        <v>44890</v>
      </c>
      <c r="L35" s="469">
        <f ca="1"/>
        <v>44981</v>
      </c>
      <c r="M35" s="464">
        <f ca="1"/>
        <v>91</v>
      </c>
      <c r="N35" s="484">
        <f ca="1"/>
        <v>0.25277777777777777</v>
      </c>
      <c r="O35" s="469">
        <f ca="1"/>
        <v>44981</v>
      </c>
      <c r="P35" s="65">
        <f ca="1"/>
        <v>1000000</v>
      </c>
      <c r="Q35" s="464">
        <f ca="1"/>
        <v>0</v>
      </c>
      <c r="R35" s="167">
        <f ca="1"/>
        <v>1</v>
      </c>
      <c r="S35" s="167">
        <f ca="1"/>
        <v>0</v>
      </c>
      <c r="T35" s="442">
        <f ca="1"/>
        <v>3.1793744142286501E-2</v>
      </c>
      <c r="U35" s="65">
        <f ca="1"/>
        <v>8036.7519915224211</v>
      </c>
      <c r="V35" s="444">
        <f ca="1"/>
        <v>0.88468772351951819</v>
      </c>
      <c r="W35" s="65">
        <f ca="1"/>
        <v>7110.0158238709246</v>
      </c>
      <c r="X35" s="82" t="e">
        <f ca="1"/>
        <v>#N/A</v>
      </c>
      <c r="Y35" s="435" t="s">
        <v>6</v>
      </c>
      <c r="Z35" s="204" t="e">
        <f ca="1"/>
        <v>#N/A</v>
      </c>
      <c r="AA35" s="65" t="e">
        <f ca="1"/>
        <v>#N/A</v>
      </c>
      <c r="AB35" s="144" t="e">
        <f ca="1"/>
        <v>#N/A</v>
      </c>
      <c r="AC35" s="65" t="e">
        <f ca="1"/>
        <v>#N/A</v>
      </c>
      <c r="AD35" s="166" t="e">
        <f ca="1"/>
        <v>#N/A</v>
      </c>
      <c r="AE35" s="435" t="s">
        <v>6</v>
      </c>
    </row>
    <row r="36" spans="2:31">
      <c r="B36" s="533" t="s">
        <v>483</v>
      </c>
      <c r="C36" s="552" t="s">
        <v>32</v>
      </c>
      <c r="D36" s="391" t="s">
        <v>484</v>
      </c>
      <c r="I36" s="435" t="s">
        <v>6</v>
      </c>
      <c r="J36" s="470">
        <f ca="1"/>
        <v>44981</v>
      </c>
      <c r="K36" s="469">
        <f ca="1"/>
        <v>44981</v>
      </c>
      <c r="L36" s="469">
        <f ca="1"/>
        <v>45070</v>
      </c>
      <c r="M36" s="464">
        <f ca="1"/>
        <v>89</v>
      </c>
      <c r="N36" s="484">
        <f ca="1"/>
        <v>0.24722222222222223</v>
      </c>
      <c r="O36" s="469">
        <f ca="1"/>
        <v>45070</v>
      </c>
      <c r="P36" s="65">
        <f ca="1"/>
        <v>1000000</v>
      </c>
      <c r="Q36" s="464">
        <f ca="1"/>
        <v>0</v>
      </c>
      <c r="R36" s="167">
        <f ca="1"/>
        <v>1</v>
      </c>
      <c r="S36" s="167">
        <f ca="1"/>
        <v>0</v>
      </c>
      <c r="T36" s="442">
        <f ca="1"/>
        <v>3.1865654439506522E-2</v>
      </c>
      <c r="U36" s="65">
        <f ca="1"/>
        <v>7877.8979031002236</v>
      </c>
      <c r="V36" s="444">
        <f ca="1"/>
        <v>0.87898457445134137</v>
      </c>
      <c r="W36" s="65">
        <f ca="1"/>
        <v>6924.5507359276644</v>
      </c>
      <c r="X36" s="82" t="e">
        <f ca="1"/>
        <v>#N/A</v>
      </c>
      <c r="Y36" s="435" t="s">
        <v>6</v>
      </c>
      <c r="Z36" s="204" t="e">
        <f ca="1"/>
        <v>#N/A</v>
      </c>
      <c r="AA36" s="65" t="e">
        <f ca="1"/>
        <v>#N/A</v>
      </c>
      <c r="AB36" s="144" t="e">
        <f ca="1"/>
        <v>#N/A</v>
      </c>
      <c r="AC36" s="65" t="e">
        <f ca="1"/>
        <v>#N/A</v>
      </c>
      <c r="AD36" s="166" t="e">
        <f ca="1"/>
        <v>#N/A</v>
      </c>
      <c r="AE36" s="435" t="s">
        <v>6</v>
      </c>
    </row>
    <row r="37" spans="2:31">
      <c r="I37" s="435" t="s">
        <v>6</v>
      </c>
      <c r="J37" s="470" t="e">
        <f ca="1"/>
        <v>#N/A</v>
      </c>
      <c r="K37" s="469" t="e">
        <f ca="1"/>
        <v>#N/A</v>
      </c>
      <c r="L37" s="469" t="e">
        <f ca="1"/>
        <v>#N/A</v>
      </c>
      <c r="M37" s="464" t="e">
        <f ca="1"/>
        <v>#N/A</v>
      </c>
      <c r="N37" s="484" t="e">
        <f ca="1"/>
        <v>#N/A</v>
      </c>
      <c r="O37" s="469" t="e">
        <f ca="1"/>
        <v>#N/A</v>
      </c>
      <c r="P37" s="65" t="e">
        <f ca="1"/>
        <v>#N/A</v>
      </c>
      <c r="Q37" s="464" t="e">
        <f ca="1"/>
        <v>#N/A</v>
      </c>
      <c r="R37" s="167" t="e">
        <f ca="1"/>
        <v>#N/A</v>
      </c>
      <c r="S37" s="167" t="e">
        <f ca="1"/>
        <v>#N/A</v>
      </c>
      <c r="T37" s="442" t="e">
        <f ca="1"/>
        <v>#N/A</v>
      </c>
      <c r="U37" s="65" t="e">
        <f ca="1"/>
        <v>#N/A</v>
      </c>
      <c r="V37" s="444" t="e">
        <f ca="1"/>
        <v>#N/A</v>
      </c>
      <c r="W37" s="65" t="e">
        <f ca="1"/>
        <v>#N/A</v>
      </c>
      <c r="X37" s="82" t="e">
        <f ca="1"/>
        <v>#N/A</v>
      </c>
      <c r="Y37" s="435" t="s">
        <v>6</v>
      </c>
      <c r="Z37" s="204" t="e">
        <f ca="1"/>
        <v>#N/A</v>
      </c>
      <c r="AA37" s="65" t="e">
        <f ca="1"/>
        <v>#N/A</v>
      </c>
      <c r="AB37" s="144" t="e">
        <f ca="1"/>
        <v>#N/A</v>
      </c>
      <c r="AC37" s="65" t="e">
        <f ca="1"/>
        <v>#N/A</v>
      </c>
      <c r="AD37" s="166" t="e">
        <f ca="1"/>
        <v>#N/A</v>
      </c>
      <c r="AE37" s="435" t="s">
        <v>6</v>
      </c>
    </row>
    <row r="38" spans="2:31">
      <c r="I38" s="435" t="s">
        <v>6</v>
      </c>
      <c r="J38" s="470" t="e">
        <f ca="1"/>
        <v>#N/A</v>
      </c>
      <c r="K38" s="469" t="e">
        <f ca="1"/>
        <v>#N/A</v>
      </c>
      <c r="L38" s="469" t="e">
        <f ca="1"/>
        <v>#N/A</v>
      </c>
      <c r="M38" s="464" t="e">
        <f ca="1"/>
        <v>#N/A</v>
      </c>
      <c r="N38" s="484" t="e">
        <f ca="1"/>
        <v>#N/A</v>
      </c>
      <c r="O38" s="469" t="e">
        <f ca="1"/>
        <v>#N/A</v>
      </c>
      <c r="P38" s="65" t="e">
        <f ca="1"/>
        <v>#N/A</v>
      </c>
      <c r="Q38" s="464" t="e">
        <f ca="1"/>
        <v>#N/A</v>
      </c>
      <c r="R38" s="167" t="e">
        <f ca="1"/>
        <v>#N/A</v>
      </c>
      <c r="S38" s="167" t="e">
        <f ca="1"/>
        <v>#N/A</v>
      </c>
      <c r="T38" s="442" t="e">
        <f ca="1"/>
        <v>#N/A</v>
      </c>
      <c r="U38" s="65" t="e">
        <f ca="1"/>
        <v>#N/A</v>
      </c>
      <c r="V38" s="444" t="e">
        <f ca="1"/>
        <v>#N/A</v>
      </c>
      <c r="W38" s="65" t="e">
        <f ca="1"/>
        <v>#N/A</v>
      </c>
      <c r="X38" s="82" t="e">
        <f ca="1"/>
        <v>#N/A</v>
      </c>
      <c r="Y38" s="435" t="s">
        <v>6</v>
      </c>
      <c r="Z38" s="476" t="e">
        <f ca="1"/>
        <v>#N/A</v>
      </c>
      <c r="AA38" s="67" t="e">
        <f ca="1"/>
        <v>#N/A</v>
      </c>
      <c r="AB38" s="169" t="e">
        <f ca="1"/>
        <v>#N/A</v>
      </c>
      <c r="AC38" s="67" t="e">
        <f ca="1"/>
        <v>#N/A</v>
      </c>
      <c r="AD38" s="477" t="e">
        <f ca="1"/>
        <v>#N/A</v>
      </c>
      <c r="AE38" s="435" t="s">
        <v>6</v>
      </c>
    </row>
    <row r="39" spans="2:31">
      <c r="I39" s="435" t="s">
        <v>6</v>
      </c>
      <c r="J39" s="470" t="e">
        <f ca="1"/>
        <v>#N/A</v>
      </c>
      <c r="K39" s="469" t="e">
        <f ca="1"/>
        <v>#N/A</v>
      </c>
      <c r="L39" s="469" t="e">
        <f ca="1"/>
        <v>#N/A</v>
      </c>
      <c r="M39" s="464" t="e">
        <f ca="1"/>
        <v>#N/A</v>
      </c>
      <c r="N39" s="484" t="e">
        <f ca="1"/>
        <v>#N/A</v>
      </c>
      <c r="O39" s="469" t="e">
        <f ca="1"/>
        <v>#N/A</v>
      </c>
      <c r="P39" s="65" t="e">
        <f ca="1"/>
        <v>#N/A</v>
      </c>
      <c r="Q39" s="464" t="e">
        <f ca="1"/>
        <v>#N/A</v>
      </c>
      <c r="R39" s="167" t="e">
        <f ca="1"/>
        <v>#N/A</v>
      </c>
      <c r="S39" s="167" t="e">
        <f ca="1"/>
        <v>#N/A</v>
      </c>
      <c r="T39" s="442" t="e">
        <f ca="1"/>
        <v>#N/A</v>
      </c>
      <c r="U39" s="65" t="e">
        <f ca="1"/>
        <v>#N/A</v>
      </c>
      <c r="V39" s="444" t="e">
        <f ca="1"/>
        <v>#N/A</v>
      </c>
      <c r="W39" s="65" t="e">
        <f ca="1"/>
        <v>#N/A</v>
      </c>
      <c r="X39" s="82" t="e">
        <f ca="1"/>
        <v>#N/A</v>
      </c>
      <c r="Y39" s="435" t="s">
        <v>6</v>
      </c>
    </row>
    <row r="40" spans="2:31">
      <c r="I40" s="435" t="s">
        <v>6</v>
      </c>
      <c r="J40" s="470" t="e">
        <f ca="1"/>
        <v>#N/A</v>
      </c>
      <c r="K40" s="469" t="e">
        <f ca="1"/>
        <v>#N/A</v>
      </c>
      <c r="L40" s="469" t="e">
        <f ca="1"/>
        <v>#N/A</v>
      </c>
      <c r="M40" s="464" t="e">
        <f ca="1"/>
        <v>#N/A</v>
      </c>
      <c r="N40" s="484" t="e">
        <f ca="1"/>
        <v>#N/A</v>
      </c>
      <c r="O40" s="469" t="e">
        <f ca="1"/>
        <v>#N/A</v>
      </c>
      <c r="P40" s="65" t="e">
        <f ca="1"/>
        <v>#N/A</v>
      </c>
      <c r="Q40" s="464" t="e">
        <f ca="1"/>
        <v>#N/A</v>
      </c>
      <c r="R40" s="167" t="e">
        <f ca="1"/>
        <v>#N/A</v>
      </c>
      <c r="S40" s="167" t="e">
        <f ca="1"/>
        <v>#N/A</v>
      </c>
      <c r="T40" s="442" t="e">
        <f ca="1"/>
        <v>#N/A</v>
      </c>
      <c r="U40" s="65" t="e">
        <f ca="1"/>
        <v>#N/A</v>
      </c>
      <c r="V40" s="444" t="e">
        <f ca="1"/>
        <v>#N/A</v>
      </c>
      <c r="W40" s="65" t="e">
        <f ca="1"/>
        <v>#N/A</v>
      </c>
      <c r="X40" s="82" t="e">
        <f ca="1"/>
        <v>#N/A</v>
      </c>
      <c r="Y40" s="435" t="s">
        <v>6</v>
      </c>
    </row>
    <row r="41" spans="2:31">
      <c r="I41" s="435" t="s">
        <v>6</v>
      </c>
      <c r="J41" s="470" t="e">
        <f ca="1"/>
        <v>#N/A</v>
      </c>
      <c r="K41" s="469" t="e">
        <f ca="1"/>
        <v>#N/A</v>
      </c>
      <c r="L41" s="469" t="e">
        <f ca="1"/>
        <v>#N/A</v>
      </c>
      <c r="M41" s="464" t="e">
        <f ca="1"/>
        <v>#N/A</v>
      </c>
      <c r="N41" s="484" t="e">
        <f ca="1"/>
        <v>#N/A</v>
      </c>
      <c r="O41" s="469" t="e">
        <f ca="1"/>
        <v>#N/A</v>
      </c>
      <c r="P41" s="65" t="e">
        <f ca="1"/>
        <v>#N/A</v>
      </c>
      <c r="Q41" s="464" t="e">
        <f ca="1"/>
        <v>#N/A</v>
      </c>
      <c r="R41" s="167" t="e">
        <f ca="1"/>
        <v>#N/A</v>
      </c>
      <c r="S41" s="167" t="e">
        <f ca="1"/>
        <v>#N/A</v>
      </c>
      <c r="T41" s="442" t="e">
        <f ca="1"/>
        <v>#N/A</v>
      </c>
      <c r="U41" s="65" t="e">
        <f ca="1"/>
        <v>#N/A</v>
      </c>
      <c r="V41" s="444" t="e">
        <f ca="1"/>
        <v>#N/A</v>
      </c>
      <c r="W41" s="65" t="e">
        <f ca="1"/>
        <v>#N/A</v>
      </c>
      <c r="X41" s="82" t="e">
        <f ca="1"/>
        <v>#N/A</v>
      </c>
      <c r="Y41" s="435" t="s">
        <v>6</v>
      </c>
    </row>
    <row r="42" spans="2:31">
      <c r="I42" s="435" t="s">
        <v>6</v>
      </c>
      <c r="J42" s="470" t="e">
        <f ca="1"/>
        <v>#N/A</v>
      </c>
      <c r="K42" s="469" t="e">
        <f ca="1"/>
        <v>#N/A</v>
      </c>
      <c r="L42" s="469" t="e">
        <f ca="1"/>
        <v>#N/A</v>
      </c>
      <c r="M42" s="464" t="e">
        <f ca="1"/>
        <v>#N/A</v>
      </c>
      <c r="N42" s="484" t="e">
        <f ca="1"/>
        <v>#N/A</v>
      </c>
      <c r="O42" s="469" t="e">
        <f ca="1"/>
        <v>#N/A</v>
      </c>
      <c r="P42" s="65" t="e">
        <f ca="1"/>
        <v>#N/A</v>
      </c>
      <c r="Q42" s="464" t="e">
        <f ca="1"/>
        <v>#N/A</v>
      </c>
      <c r="R42" s="167" t="e">
        <f ca="1"/>
        <v>#N/A</v>
      </c>
      <c r="S42" s="167" t="e">
        <f ca="1"/>
        <v>#N/A</v>
      </c>
      <c r="T42" s="442" t="e">
        <f ca="1"/>
        <v>#N/A</v>
      </c>
      <c r="U42" s="65" t="e">
        <f ca="1"/>
        <v>#N/A</v>
      </c>
      <c r="V42" s="444" t="e">
        <f ca="1"/>
        <v>#N/A</v>
      </c>
      <c r="W42" s="65" t="e">
        <f ca="1"/>
        <v>#N/A</v>
      </c>
      <c r="X42" s="82" t="e">
        <f ca="1"/>
        <v>#N/A</v>
      </c>
      <c r="Y42" s="435" t="s">
        <v>6</v>
      </c>
    </row>
    <row r="43" spans="2:31">
      <c r="I43" s="435" t="s">
        <v>6</v>
      </c>
      <c r="J43" s="470" t="e">
        <f ca="1"/>
        <v>#N/A</v>
      </c>
      <c r="K43" s="469" t="e">
        <f ca="1"/>
        <v>#N/A</v>
      </c>
      <c r="L43" s="469" t="e">
        <f ca="1"/>
        <v>#N/A</v>
      </c>
      <c r="M43" s="464" t="e">
        <f ca="1"/>
        <v>#N/A</v>
      </c>
      <c r="N43" s="484" t="e">
        <f ca="1"/>
        <v>#N/A</v>
      </c>
      <c r="O43" s="469" t="e">
        <f ca="1"/>
        <v>#N/A</v>
      </c>
      <c r="P43" s="65" t="e">
        <f ca="1"/>
        <v>#N/A</v>
      </c>
      <c r="Q43" s="464" t="e">
        <f ca="1"/>
        <v>#N/A</v>
      </c>
      <c r="R43" s="167" t="e">
        <f ca="1"/>
        <v>#N/A</v>
      </c>
      <c r="S43" s="167" t="e">
        <f ca="1"/>
        <v>#N/A</v>
      </c>
      <c r="T43" s="442" t="e">
        <f ca="1"/>
        <v>#N/A</v>
      </c>
      <c r="U43" s="65" t="e">
        <f ca="1"/>
        <v>#N/A</v>
      </c>
      <c r="V43" s="444" t="e">
        <f ca="1"/>
        <v>#N/A</v>
      </c>
      <c r="W43" s="65" t="e">
        <f ca="1"/>
        <v>#N/A</v>
      </c>
      <c r="X43" s="82" t="e">
        <f ca="1"/>
        <v>#N/A</v>
      </c>
      <c r="Y43" s="435" t="s">
        <v>6</v>
      </c>
    </row>
    <row r="44" spans="2:31">
      <c r="I44" s="435" t="s">
        <v>6</v>
      </c>
      <c r="J44" s="470" t="e">
        <f ca="1"/>
        <v>#N/A</v>
      </c>
      <c r="K44" s="469" t="e">
        <f ca="1"/>
        <v>#N/A</v>
      </c>
      <c r="L44" s="469" t="e">
        <f ca="1"/>
        <v>#N/A</v>
      </c>
      <c r="M44" s="464" t="e">
        <f ca="1"/>
        <v>#N/A</v>
      </c>
      <c r="N44" s="484" t="e">
        <f ca="1"/>
        <v>#N/A</v>
      </c>
      <c r="O44" s="469" t="e">
        <f ca="1"/>
        <v>#N/A</v>
      </c>
      <c r="P44" s="65" t="e">
        <f ca="1"/>
        <v>#N/A</v>
      </c>
      <c r="Q44" s="464" t="e">
        <f ca="1"/>
        <v>#N/A</v>
      </c>
      <c r="R44" s="167" t="e">
        <f ca="1"/>
        <v>#N/A</v>
      </c>
      <c r="S44" s="167" t="e">
        <f ca="1"/>
        <v>#N/A</v>
      </c>
      <c r="T44" s="442" t="e">
        <f ca="1"/>
        <v>#N/A</v>
      </c>
      <c r="U44" s="65" t="e">
        <f ca="1"/>
        <v>#N/A</v>
      </c>
      <c r="V44" s="444" t="e">
        <f ca="1"/>
        <v>#N/A</v>
      </c>
      <c r="W44" s="65" t="e">
        <f ca="1"/>
        <v>#N/A</v>
      </c>
      <c r="X44" s="82" t="e">
        <f ca="1"/>
        <v>#N/A</v>
      </c>
      <c r="Y44" s="435" t="s">
        <v>6</v>
      </c>
    </row>
    <row r="45" spans="2:31">
      <c r="I45" s="435" t="s">
        <v>6</v>
      </c>
      <c r="J45" s="470" t="e">
        <f ca="1"/>
        <v>#N/A</v>
      </c>
      <c r="K45" s="469" t="e">
        <f ca="1"/>
        <v>#N/A</v>
      </c>
      <c r="L45" s="469" t="e">
        <f ca="1"/>
        <v>#N/A</v>
      </c>
      <c r="M45" s="464" t="e">
        <f ca="1"/>
        <v>#N/A</v>
      </c>
      <c r="N45" s="484" t="e">
        <f ca="1"/>
        <v>#N/A</v>
      </c>
      <c r="O45" s="469" t="e">
        <f ca="1"/>
        <v>#N/A</v>
      </c>
      <c r="P45" s="65" t="e">
        <f ca="1"/>
        <v>#N/A</v>
      </c>
      <c r="Q45" s="464" t="e">
        <f ca="1"/>
        <v>#N/A</v>
      </c>
      <c r="R45" s="167" t="e">
        <f ca="1"/>
        <v>#N/A</v>
      </c>
      <c r="S45" s="167" t="e">
        <f ca="1"/>
        <v>#N/A</v>
      </c>
      <c r="T45" s="442" t="e">
        <f ca="1"/>
        <v>#N/A</v>
      </c>
      <c r="U45" s="65" t="e">
        <f ca="1"/>
        <v>#N/A</v>
      </c>
      <c r="V45" s="444" t="e">
        <f ca="1"/>
        <v>#N/A</v>
      </c>
      <c r="W45" s="65" t="e">
        <f ca="1"/>
        <v>#N/A</v>
      </c>
      <c r="X45" s="82" t="e">
        <f ca="1"/>
        <v>#N/A</v>
      </c>
      <c r="Y45" s="435" t="s">
        <v>6</v>
      </c>
    </row>
    <row r="46" spans="2:31">
      <c r="I46" s="435" t="s">
        <v>6</v>
      </c>
      <c r="J46" s="470" t="e">
        <f ca="1"/>
        <v>#N/A</v>
      </c>
      <c r="K46" s="469" t="e">
        <f ca="1"/>
        <v>#N/A</v>
      </c>
      <c r="L46" s="469" t="e">
        <f ca="1"/>
        <v>#N/A</v>
      </c>
      <c r="M46" s="464" t="e">
        <f ca="1"/>
        <v>#N/A</v>
      </c>
      <c r="N46" s="484" t="e">
        <f ca="1"/>
        <v>#N/A</v>
      </c>
      <c r="O46" s="469" t="e">
        <f ca="1"/>
        <v>#N/A</v>
      </c>
      <c r="P46" s="65" t="e">
        <f ca="1"/>
        <v>#N/A</v>
      </c>
      <c r="Q46" s="464" t="e">
        <f ca="1"/>
        <v>#N/A</v>
      </c>
      <c r="R46" s="167" t="e">
        <f ca="1"/>
        <v>#N/A</v>
      </c>
      <c r="S46" s="167" t="e">
        <f ca="1"/>
        <v>#N/A</v>
      </c>
      <c r="T46" s="442" t="e">
        <f ca="1"/>
        <v>#N/A</v>
      </c>
      <c r="U46" s="65" t="e">
        <f ca="1"/>
        <v>#N/A</v>
      </c>
      <c r="V46" s="444" t="e">
        <f ca="1"/>
        <v>#N/A</v>
      </c>
      <c r="W46" s="65" t="e">
        <f ca="1"/>
        <v>#N/A</v>
      </c>
      <c r="X46" s="82" t="e">
        <f ca="1"/>
        <v>#N/A</v>
      </c>
      <c r="Y46" s="435" t="s">
        <v>6</v>
      </c>
    </row>
    <row r="47" spans="2:31">
      <c r="I47" s="435" t="s">
        <v>6</v>
      </c>
      <c r="J47" s="470" t="e">
        <f ca="1"/>
        <v>#N/A</v>
      </c>
      <c r="K47" s="469" t="e">
        <f ca="1"/>
        <v>#N/A</v>
      </c>
      <c r="L47" s="469" t="e">
        <f ca="1"/>
        <v>#N/A</v>
      </c>
      <c r="M47" s="464" t="e">
        <f ca="1"/>
        <v>#N/A</v>
      </c>
      <c r="N47" s="484" t="e">
        <f ca="1"/>
        <v>#N/A</v>
      </c>
      <c r="O47" s="469" t="e">
        <f ca="1"/>
        <v>#N/A</v>
      </c>
      <c r="P47" s="65" t="e">
        <f ca="1"/>
        <v>#N/A</v>
      </c>
      <c r="Q47" s="464" t="e">
        <f ca="1"/>
        <v>#N/A</v>
      </c>
      <c r="R47" s="167" t="e">
        <f ca="1"/>
        <v>#N/A</v>
      </c>
      <c r="S47" s="167" t="e">
        <f ca="1"/>
        <v>#N/A</v>
      </c>
      <c r="T47" s="442" t="e">
        <f ca="1"/>
        <v>#N/A</v>
      </c>
      <c r="U47" s="65" t="e">
        <f ca="1"/>
        <v>#N/A</v>
      </c>
      <c r="V47" s="444" t="e">
        <f ca="1"/>
        <v>#N/A</v>
      </c>
      <c r="W47" s="65" t="e">
        <f ca="1"/>
        <v>#N/A</v>
      </c>
      <c r="X47" s="82" t="e">
        <f ca="1"/>
        <v>#N/A</v>
      </c>
      <c r="Y47" s="435" t="s">
        <v>6</v>
      </c>
    </row>
    <row r="48" spans="2:31">
      <c r="I48" s="435" t="s">
        <v>6</v>
      </c>
      <c r="J48" s="470" t="e">
        <f ca="1"/>
        <v>#N/A</v>
      </c>
      <c r="K48" s="469" t="e">
        <f ca="1"/>
        <v>#N/A</v>
      </c>
      <c r="L48" s="469" t="e">
        <f ca="1"/>
        <v>#N/A</v>
      </c>
      <c r="M48" s="464" t="e">
        <f ca="1"/>
        <v>#N/A</v>
      </c>
      <c r="N48" s="484" t="e">
        <f ca="1"/>
        <v>#N/A</v>
      </c>
      <c r="O48" s="469" t="e">
        <f ca="1"/>
        <v>#N/A</v>
      </c>
      <c r="P48" s="65" t="e">
        <f ca="1"/>
        <v>#N/A</v>
      </c>
      <c r="Q48" s="464" t="e">
        <f ca="1"/>
        <v>#N/A</v>
      </c>
      <c r="R48" s="167" t="e">
        <f ca="1"/>
        <v>#N/A</v>
      </c>
      <c r="S48" s="167" t="e">
        <f ca="1"/>
        <v>#N/A</v>
      </c>
      <c r="T48" s="442" t="e">
        <f ca="1"/>
        <v>#N/A</v>
      </c>
      <c r="U48" s="65" t="e">
        <f ca="1"/>
        <v>#N/A</v>
      </c>
      <c r="V48" s="444" t="e">
        <f ca="1"/>
        <v>#N/A</v>
      </c>
      <c r="W48" s="65" t="e">
        <f ca="1"/>
        <v>#N/A</v>
      </c>
      <c r="X48" s="82" t="e">
        <f ca="1"/>
        <v>#N/A</v>
      </c>
      <c r="Y48" s="435" t="s">
        <v>6</v>
      </c>
    </row>
    <row r="49" spans="9:25">
      <c r="I49" s="435" t="s">
        <v>6</v>
      </c>
      <c r="J49" s="470" t="e">
        <f ca="1"/>
        <v>#N/A</v>
      </c>
      <c r="K49" s="469" t="e">
        <f ca="1"/>
        <v>#N/A</v>
      </c>
      <c r="L49" s="469" t="e">
        <f ca="1"/>
        <v>#N/A</v>
      </c>
      <c r="M49" s="464" t="e">
        <f ca="1"/>
        <v>#N/A</v>
      </c>
      <c r="N49" s="484" t="e">
        <f ca="1"/>
        <v>#N/A</v>
      </c>
      <c r="O49" s="469" t="e">
        <f ca="1"/>
        <v>#N/A</v>
      </c>
      <c r="P49" s="65" t="e">
        <f ca="1"/>
        <v>#N/A</v>
      </c>
      <c r="Q49" s="464" t="e">
        <f ca="1"/>
        <v>#N/A</v>
      </c>
      <c r="R49" s="167" t="e">
        <f ca="1"/>
        <v>#N/A</v>
      </c>
      <c r="S49" s="167" t="e">
        <f ca="1"/>
        <v>#N/A</v>
      </c>
      <c r="T49" s="442" t="e">
        <f ca="1"/>
        <v>#N/A</v>
      </c>
      <c r="U49" s="65" t="e">
        <f ca="1"/>
        <v>#N/A</v>
      </c>
      <c r="V49" s="444" t="e">
        <f ca="1"/>
        <v>#N/A</v>
      </c>
      <c r="W49" s="65" t="e">
        <f ca="1"/>
        <v>#N/A</v>
      </c>
      <c r="X49" s="82" t="e">
        <f ca="1"/>
        <v>#N/A</v>
      </c>
      <c r="Y49" s="435" t="s">
        <v>6</v>
      </c>
    </row>
    <row r="50" spans="9:25">
      <c r="I50" s="435" t="s">
        <v>6</v>
      </c>
      <c r="J50" s="470" t="e">
        <f ca="1"/>
        <v>#N/A</v>
      </c>
      <c r="K50" s="469" t="e">
        <f ca="1"/>
        <v>#N/A</v>
      </c>
      <c r="L50" s="469" t="e">
        <f ca="1"/>
        <v>#N/A</v>
      </c>
      <c r="M50" s="464" t="e">
        <f ca="1"/>
        <v>#N/A</v>
      </c>
      <c r="N50" s="484" t="e">
        <f ca="1"/>
        <v>#N/A</v>
      </c>
      <c r="O50" s="469" t="e">
        <f ca="1"/>
        <v>#N/A</v>
      </c>
      <c r="P50" s="65" t="e">
        <f ca="1"/>
        <v>#N/A</v>
      </c>
      <c r="Q50" s="464" t="e">
        <f ca="1"/>
        <v>#N/A</v>
      </c>
      <c r="R50" s="167" t="e">
        <f ca="1"/>
        <v>#N/A</v>
      </c>
      <c r="S50" s="167" t="e">
        <f ca="1"/>
        <v>#N/A</v>
      </c>
      <c r="T50" s="442" t="e">
        <f ca="1"/>
        <v>#N/A</v>
      </c>
      <c r="U50" s="65" t="e">
        <f ca="1"/>
        <v>#N/A</v>
      </c>
      <c r="V50" s="444" t="e">
        <f ca="1"/>
        <v>#N/A</v>
      </c>
      <c r="W50" s="65" t="e">
        <f ca="1"/>
        <v>#N/A</v>
      </c>
      <c r="X50" s="82" t="e">
        <f ca="1"/>
        <v>#N/A</v>
      </c>
      <c r="Y50" s="435" t="s">
        <v>6</v>
      </c>
    </row>
    <row r="51" spans="9:25">
      <c r="I51" s="435" t="s">
        <v>6</v>
      </c>
      <c r="J51" s="470" t="e">
        <f ca="1"/>
        <v>#N/A</v>
      </c>
      <c r="K51" s="469" t="e">
        <f ca="1"/>
        <v>#N/A</v>
      </c>
      <c r="L51" s="469" t="e">
        <f ca="1"/>
        <v>#N/A</v>
      </c>
      <c r="M51" s="464" t="e">
        <f ca="1"/>
        <v>#N/A</v>
      </c>
      <c r="N51" s="484" t="e">
        <f ca="1"/>
        <v>#N/A</v>
      </c>
      <c r="O51" s="469" t="e">
        <f ca="1"/>
        <v>#N/A</v>
      </c>
      <c r="P51" s="65" t="e">
        <f ca="1"/>
        <v>#N/A</v>
      </c>
      <c r="Q51" s="464" t="e">
        <f ca="1"/>
        <v>#N/A</v>
      </c>
      <c r="R51" s="167" t="e">
        <f ca="1"/>
        <v>#N/A</v>
      </c>
      <c r="S51" s="167" t="e">
        <f ca="1"/>
        <v>#N/A</v>
      </c>
      <c r="T51" s="442" t="e">
        <f ca="1"/>
        <v>#N/A</v>
      </c>
      <c r="U51" s="65" t="e">
        <f ca="1"/>
        <v>#N/A</v>
      </c>
      <c r="V51" s="444" t="e">
        <f ca="1"/>
        <v>#N/A</v>
      </c>
      <c r="W51" s="65" t="e">
        <f ca="1"/>
        <v>#N/A</v>
      </c>
      <c r="X51" s="82" t="e">
        <f ca="1"/>
        <v>#N/A</v>
      </c>
      <c r="Y51" s="435" t="s">
        <v>6</v>
      </c>
    </row>
    <row r="52" spans="9:25">
      <c r="I52" s="435" t="s">
        <v>6</v>
      </c>
      <c r="J52" s="470" t="e">
        <f ca="1"/>
        <v>#N/A</v>
      </c>
      <c r="K52" s="469" t="e">
        <f ca="1"/>
        <v>#N/A</v>
      </c>
      <c r="L52" s="469" t="e">
        <f ca="1"/>
        <v>#N/A</v>
      </c>
      <c r="M52" s="464" t="e">
        <f ca="1"/>
        <v>#N/A</v>
      </c>
      <c r="N52" s="484" t="e">
        <f ca="1"/>
        <v>#N/A</v>
      </c>
      <c r="O52" s="469" t="e">
        <f ca="1"/>
        <v>#N/A</v>
      </c>
      <c r="P52" s="65" t="e">
        <f ca="1"/>
        <v>#N/A</v>
      </c>
      <c r="Q52" s="464" t="e">
        <f ca="1"/>
        <v>#N/A</v>
      </c>
      <c r="R52" s="167" t="e">
        <f ca="1"/>
        <v>#N/A</v>
      </c>
      <c r="S52" s="167" t="e">
        <f ca="1"/>
        <v>#N/A</v>
      </c>
      <c r="T52" s="442" t="e">
        <f ca="1"/>
        <v>#N/A</v>
      </c>
      <c r="U52" s="65" t="e">
        <f ca="1"/>
        <v>#N/A</v>
      </c>
      <c r="V52" s="444" t="e">
        <f ca="1"/>
        <v>#N/A</v>
      </c>
      <c r="W52" s="65" t="e">
        <f ca="1"/>
        <v>#N/A</v>
      </c>
      <c r="X52" s="82" t="e">
        <f ca="1"/>
        <v>#N/A</v>
      </c>
      <c r="Y52" s="435" t="s">
        <v>6</v>
      </c>
    </row>
    <row r="53" spans="9:25">
      <c r="I53" s="435" t="s">
        <v>6</v>
      </c>
      <c r="J53" s="470" t="e">
        <f ca="1"/>
        <v>#N/A</v>
      </c>
      <c r="K53" s="469" t="e">
        <f ca="1"/>
        <v>#N/A</v>
      </c>
      <c r="L53" s="469" t="e">
        <f ca="1"/>
        <v>#N/A</v>
      </c>
      <c r="M53" s="464" t="e">
        <f ca="1"/>
        <v>#N/A</v>
      </c>
      <c r="N53" s="484" t="e">
        <f ca="1"/>
        <v>#N/A</v>
      </c>
      <c r="O53" s="469" t="e">
        <f ca="1"/>
        <v>#N/A</v>
      </c>
      <c r="P53" s="65" t="e">
        <f ca="1"/>
        <v>#N/A</v>
      </c>
      <c r="Q53" s="464" t="e">
        <f ca="1"/>
        <v>#N/A</v>
      </c>
      <c r="R53" s="167" t="e">
        <f ca="1"/>
        <v>#N/A</v>
      </c>
      <c r="S53" s="167" t="e">
        <f ca="1"/>
        <v>#N/A</v>
      </c>
      <c r="T53" s="442" t="e">
        <f ca="1"/>
        <v>#N/A</v>
      </c>
      <c r="U53" s="65" t="e">
        <f ca="1"/>
        <v>#N/A</v>
      </c>
      <c r="V53" s="444" t="e">
        <f ca="1"/>
        <v>#N/A</v>
      </c>
      <c r="W53" s="65" t="e">
        <f ca="1"/>
        <v>#N/A</v>
      </c>
      <c r="X53" s="82" t="e">
        <f ca="1"/>
        <v>#N/A</v>
      </c>
      <c r="Y53" s="435" t="s">
        <v>6</v>
      </c>
    </row>
    <row r="54" spans="9:25">
      <c r="I54" s="435" t="s">
        <v>6</v>
      </c>
      <c r="J54" s="470" t="e">
        <f ca="1"/>
        <v>#N/A</v>
      </c>
      <c r="K54" s="469" t="e">
        <f ca="1"/>
        <v>#N/A</v>
      </c>
      <c r="L54" s="469" t="e">
        <f ca="1"/>
        <v>#N/A</v>
      </c>
      <c r="M54" s="464" t="e">
        <f ca="1"/>
        <v>#N/A</v>
      </c>
      <c r="N54" s="484" t="e">
        <f ca="1"/>
        <v>#N/A</v>
      </c>
      <c r="O54" s="469" t="e">
        <f ca="1"/>
        <v>#N/A</v>
      </c>
      <c r="P54" s="65" t="e">
        <f ca="1"/>
        <v>#N/A</v>
      </c>
      <c r="Q54" s="464" t="e">
        <f ca="1"/>
        <v>#N/A</v>
      </c>
      <c r="R54" s="167" t="e">
        <f ca="1"/>
        <v>#N/A</v>
      </c>
      <c r="S54" s="167" t="e">
        <f ca="1"/>
        <v>#N/A</v>
      </c>
      <c r="T54" s="442" t="e">
        <f ca="1"/>
        <v>#N/A</v>
      </c>
      <c r="U54" s="65" t="e">
        <f ca="1"/>
        <v>#N/A</v>
      </c>
      <c r="V54" s="444" t="e">
        <f ca="1"/>
        <v>#N/A</v>
      </c>
      <c r="W54" s="65" t="e">
        <f ca="1"/>
        <v>#N/A</v>
      </c>
      <c r="X54" s="82" t="e">
        <f ca="1"/>
        <v>#N/A</v>
      </c>
      <c r="Y54" s="435" t="s">
        <v>6</v>
      </c>
    </row>
    <row r="55" spans="9:25">
      <c r="I55" s="435" t="s">
        <v>6</v>
      </c>
      <c r="J55" s="470" t="e">
        <f ca="1"/>
        <v>#N/A</v>
      </c>
      <c r="K55" s="469" t="e">
        <f ca="1"/>
        <v>#N/A</v>
      </c>
      <c r="L55" s="469" t="e">
        <f ca="1"/>
        <v>#N/A</v>
      </c>
      <c r="M55" s="464" t="e">
        <f ca="1"/>
        <v>#N/A</v>
      </c>
      <c r="N55" s="484" t="e">
        <f ca="1"/>
        <v>#N/A</v>
      </c>
      <c r="O55" s="469" t="e">
        <f ca="1"/>
        <v>#N/A</v>
      </c>
      <c r="P55" s="65" t="e">
        <f ca="1"/>
        <v>#N/A</v>
      </c>
      <c r="Q55" s="464" t="e">
        <f ca="1"/>
        <v>#N/A</v>
      </c>
      <c r="R55" s="167" t="e">
        <f ca="1"/>
        <v>#N/A</v>
      </c>
      <c r="S55" s="167" t="e">
        <f ca="1"/>
        <v>#N/A</v>
      </c>
      <c r="T55" s="442" t="e">
        <f ca="1"/>
        <v>#N/A</v>
      </c>
      <c r="U55" s="65" t="e">
        <f ca="1"/>
        <v>#N/A</v>
      </c>
      <c r="V55" s="444" t="e">
        <f ca="1"/>
        <v>#N/A</v>
      </c>
      <c r="W55" s="65" t="e">
        <f ca="1"/>
        <v>#N/A</v>
      </c>
      <c r="X55" s="82" t="e">
        <f ca="1"/>
        <v>#N/A</v>
      </c>
      <c r="Y55" s="435" t="s">
        <v>6</v>
      </c>
    </row>
    <row r="56" spans="9:25">
      <c r="I56" s="435" t="s">
        <v>6</v>
      </c>
      <c r="J56" s="470" t="e">
        <f ca="1"/>
        <v>#N/A</v>
      </c>
      <c r="K56" s="469" t="e">
        <f ca="1"/>
        <v>#N/A</v>
      </c>
      <c r="L56" s="469" t="e">
        <f ca="1"/>
        <v>#N/A</v>
      </c>
      <c r="M56" s="464" t="e">
        <f ca="1"/>
        <v>#N/A</v>
      </c>
      <c r="N56" s="484" t="e">
        <f ca="1"/>
        <v>#N/A</v>
      </c>
      <c r="O56" s="469" t="e">
        <f ca="1"/>
        <v>#N/A</v>
      </c>
      <c r="P56" s="65" t="e">
        <f ca="1"/>
        <v>#N/A</v>
      </c>
      <c r="Q56" s="464" t="e">
        <f ca="1"/>
        <v>#N/A</v>
      </c>
      <c r="R56" s="167" t="e">
        <f ca="1"/>
        <v>#N/A</v>
      </c>
      <c r="S56" s="167" t="e">
        <f ca="1"/>
        <v>#N/A</v>
      </c>
      <c r="T56" s="442" t="e">
        <f ca="1"/>
        <v>#N/A</v>
      </c>
      <c r="U56" s="65" t="e">
        <f ca="1"/>
        <v>#N/A</v>
      </c>
      <c r="V56" s="444" t="e">
        <f ca="1"/>
        <v>#N/A</v>
      </c>
      <c r="W56" s="65" t="e">
        <f ca="1"/>
        <v>#N/A</v>
      </c>
      <c r="X56" s="82" t="e">
        <f ca="1"/>
        <v>#N/A</v>
      </c>
      <c r="Y56" s="435" t="s">
        <v>6</v>
      </c>
    </row>
    <row r="57" spans="9:25">
      <c r="I57" s="435" t="s">
        <v>6</v>
      </c>
      <c r="J57" s="470" t="e">
        <f ca="1"/>
        <v>#N/A</v>
      </c>
      <c r="K57" s="469" t="e">
        <f ca="1"/>
        <v>#N/A</v>
      </c>
      <c r="L57" s="469" t="e">
        <f ca="1"/>
        <v>#N/A</v>
      </c>
      <c r="M57" s="464" t="e">
        <f ca="1"/>
        <v>#N/A</v>
      </c>
      <c r="N57" s="484" t="e">
        <f ca="1"/>
        <v>#N/A</v>
      </c>
      <c r="O57" s="469" t="e">
        <f ca="1"/>
        <v>#N/A</v>
      </c>
      <c r="P57" s="65" t="e">
        <f ca="1"/>
        <v>#N/A</v>
      </c>
      <c r="Q57" s="464" t="e">
        <f ca="1"/>
        <v>#N/A</v>
      </c>
      <c r="R57" s="167" t="e">
        <f ca="1"/>
        <v>#N/A</v>
      </c>
      <c r="S57" s="167" t="e">
        <f ca="1"/>
        <v>#N/A</v>
      </c>
      <c r="T57" s="442" t="e">
        <f ca="1"/>
        <v>#N/A</v>
      </c>
      <c r="U57" s="65" t="e">
        <f ca="1"/>
        <v>#N/A</v>
      </c>
      <c r="V57" s="444" t="e">
        <f ca="1"/>
        <v>#N/A</v>
      </c>
      <c r="W57" s="65" t="e">
        <f ca="1"/>
        <v>#N/A</v>
      </c>
      <c r="X57" s="82" t="e">
        <f ca="1"/>
        <v>#N/A</v>
      </c>
      <c r="Y57" s="435" t="s">
        <v>6</v>
      </c>
    </row>
    <row r="58" spans="9:25">
      <c r="I58" s="435" t="s">
        <v>6</v>
      </c>
      <c r="J58" s="470" t="e">
        <f ca="1"/>
        <v>#N/A</v>
      </c>
      <c r="K58" s="469" t="e">
        <f ca="1"/>
        <v>#N/A</v>
      </c>
      <c r="L58" s="469" t="e">
        <f ca="1"/>
        <v>#N/A</v>
      </c>
      <c r="M58" s="464" t="e">
        <f ca="1"/>
        <v>#N/A</v>
      </c>
      <c r="N58" s="484" t="e">
        <f ca="1"/>
        <v>#N/A</v>
      </c>
      <c r="O58" s="469" t="e">
        <f ca="1"/>
        <v>#N/A</v>
      </c>
      <c r="P58" s="65" t="e">
        <f ca="1"/>
        <v>#N/A</v>
      </c>
      <c r="Q58" s="464" t="e">
        <f ca="1"/>
        <v>#N/A</v>
      </c>
      <c r="R58" s="167" t="e">
        <f ca="1"/>
        <v>#N/A</v>
      </c>
      <c r="S58" s="167" t="e">
        <f ca="1"/>
        <v>#N/A</v>
      </c>
      <c r="T58" s="442" t="e">
        <f ca="1"/>
        <v>#N/A</v>
      </c>
      <c r="U58" s="65" t="e">
        <f ca="1"/>
        <v>#N/A</v>
      </c>
      <c r="V58" s="444" t="e">
        <f ca="1"/>
        <v>#N/A</v>
      </c>
      <c r="W58" s="65" t="e">
        <f ca="1"/>
        <v>#N/A</v>
      </c>
      <c r="X58" s="82" t="e">
        <f ca="1"/>
        <v>#N/A</v>
      </c>
      <c r="Y58" s="435" t="s">
        <v>6</v>
      </c>
    </row>
    <row r="59" spans="9:25">
      <c r="I59" s="435" t="s">
        <v>6</v>
      </c>
      <c r="J59" s="470" t="e">
        <f ca="1"/>
        <v>#N/A</v>
      </c>
      <c r="K59" s="469" t="e">
        <f ca="1"/>
        <v>#N/A</v>
      </c>
      <c r="L59" s="469" t="e">
        <f ca="1"/>
        <v>#N/A</v>
      </c>
      <c r="M59" s="464" t="e">
        <f ca="1"/>
        <v>#N/A</v>
      </c>
      <c r="N59" s="484" t="e">
        <f ca="1"/>
        <v>#N/A</v>
      </c>
      <c r="O59" s="469" t="e">
        <f ca="1"/>
        <v>#N/A</v>
      </c>
      <c r="P59" s="65" t="e">
        <f ca="1"/>
        <v>#N/A</v>
      </c>
      <c r="Q59" s="464" t="e">
        <f ca="1"/>
        <v>#N/A</v>
      </c>
      <c r="R59" s="167" t="e">
        <f ca="1"/>
        <v>#N/A</v>
      </c>
      <c r="S59" s="167" t="e">
        <f ca="1"/>
        <v>#N/A</v>
      </c>
      <c r="T59" s="442" t="e">
        <f ca="1"/>
        <v>#N/A</v>
      </c>
      <c r="U59" s="65" t="e">
        <f ca="1"/>
        <v>#N/A</v>
      </c>
      <c r="V59" s="444" t="e">
        <f ca="1"/>
        <v>#N/A</v>
      </c>
      <c r="W59" s="65" t="e">
        <f ca="1"/>
        <v>#N/A</v>
      </c>
      <c r="X59" s="82" t="e">
        <f ca="1"/>
        <v>#N/A</v>
      </c>
      <c r="Y59" s="435" t="s">
        <v>6</v>
      </c>
    </row>
    <row r="60" spans="9:25">
      <c r="I60" s="435" t="s">
        <v>6</v>
      </c>
      <c r="J60" s="470" t="e">
        <f ca="1"/>
        <v>#N/A</v>
      </c>
      <c r="K60" s="469" t="e">
        <f ca="1"/>
        <v>#N/A</v>
      </c>
      <c r="L60" s="469" t="e">
        <f ca="1"/>
        <v>#N/A</v>
      </c>
      <c r="M60" s="464" t="e">
        <f ca="1"/>
        <v>#N/A</v>
      </c>
      <c r="N60" s="484" t="e">
        <f ca="1"/>
        <v>#N/A</v>
      </c>
      <c r="O60" s="469" t="e">
        <f ca="1"/>
        <v>#N/A</v>
      </c>
      <c r="P60" s="65" t="e">
        <f ca="1"/>
        <v>#N/A</v>
      </c>
      <c r="Q60" s="464" t="e">
        <f ca="1"/>
        <v>#N/A</v>
      </c>
      <c r="R60" s="167" t="e">
        <f ca="1"/>
        <v>#N/A</v>
      </c>
      <c r="S60" s="167" t="e">
        <f ca="1"/>
        <v>#N/A</v>
      </c>
      <c r="T60" s="442" t="e">
        <f ca="1"/>
        <v>#N/A</v>
      </c>
      <c r="U60" s="65" t="e">
        <f ca="1"/>
        <v>#N/A</v>
      </c>
      <c r="V60" s="444" t="e">
        <f ca="1"/>
        <v>#N/A</v>
      </c>
      <c r="W60" s="65" t="e">
        <f ca="1"/>
        <v>#N/A</v>
      </c>
      <c r="X60" s="82" t="e">
        <f ca="1"/>
        <v>#N/A</v>
      </c>
      <c r="Y60" s="435" t="s">
        <v>6</v>
      </c>
    </row>
    <row r="61" spans="9:25">
      <c r="I61" s="435" t="s">
        <v>6</v>
      </c>
      <c r="J61" s="470" t="e">
        <f ca="1"/>
        <v>#N/A</v>
      </c>
      <c r="K61" s="469" t="e">
        <f ca="1"/>
        <v>#N/A</v>
      </c>
      <c r="L61" s="469" t="e">
        <f ca="1"/>
        <v>#N/A</v>
      </c>
      <c r="M61" s="464" t="e">
        <f ca="1"/>
        <v>#N/A</v>
      </c>
      <c r="N61" s="484" t="e">
        <f ca="1"/>
        <v>#N/A</v>
      </c>
      <c r="O61" s="469" t="e">
        <f ca="1"/>
        <v>#N/A</v>
      </c>
      <c r="P61" s="65" t="e">
        <f ca="1"/>
        <v>#N/A</v>
      </c>
      <c r="Q61" s="464" t="e">
        <f ca="1"/>
        <v>#N/A</v>
      </c>
      <c r="R61" s="167" t="e">
        <f ca="1"/>
        <v>#N/A</v>
      </c>
      <c r="S61" s="167" t="e">
        <f ca="1"/>
        <v>#N/A</v>
      </c>
      <c r="T61" s="442" t="e">
        <f ca="1"/>
        <v>#N/A</v>
      </c>
      <c r="U61" s="65" t="e">
        <f ca="1"/>
        <v>#N/A</v>
      </c>
      <c r="V61" s="444" t="e">
        <f ca="1"/>
        <v>#N/A</v>
      </c>
      <c r="W61" s="65" t="e">
        <f ca="1"/>
        <v>#N/A</v>
      </c>
      <c r="X61" s="82" t="e">
        <f ca="1"/>
        <v>#N/A</v>
      </c>
      <c r="Y61" s="435" t="s">
        <v>6</v>
      </c>
    </row>
    <row r="62" spans="9:25">
      <c r="I62" s="435" t="s">
        <v>6</v>
      </c>
      <c r="J62" s="470" t="e">
        <f ca="1"/>
        <v>#N/A</v>
      </c>
      <c r="K62" s="469" t="e">
        <f ca="1"/>
        <v>#N/A</v>
      </c>
      <c r="L62" s="469" t="e">
        <f ca="1"/>
        <v>#N/A</v>
      </c>
      <c r="M62" s="464" t="e">
        <f ca="1"/>
        <v>#N/A</v>
      </c>
      <c r="N62" s="484" t="e">
        <f ca="1"/>
        <v>#N/A</v>
      </c>
      <c r="O62" s="469" t="e">
        <f ca="1"/>
        <v>#N/A</v>
      </c>
      <c r="P62" s="65" t="e">
        <f ca="1"/>
        <v>#N/A</v>
      </c>
      <c r="Q62" s="464" t="e">
        <f ca="1"/>
        <v>#N/A</v>
      </c>
      <c r="R62" s="167" t="e">
        <f ca="1"/>
        <v>#N/A</v>
      </c>
      <c r="S62" s="167" t="e">
        <f ca="1"/>
        <v>#N/A</v>
      </c>
      <c r="T62" s="442" t="e">
        <f ca="1"/>
        <v>#N/A</v>
      </c>
      <c r="U62" s="65" t="e">
        <f ca="1"/>
        <v>#N/A</v>
      </c>
      <c r="V62" s="444" t="e">
        <f ca="1"/>
        <v>#N/A</v>
      </c>
      <c r="W62" s="65" t="e">
        <f ca="1"/>
        <v>#N/A</v>
      </c>
      <c r="X62" s="82" t="e">
        <f ca="1"/>
        <v>#N/A</v>
      </c>
      <c r="Y62" s="435" t="s">
        <v>6</v>
      </c>
    </row>
    <row r="63" spans="9:25">
      <c r="I63" s="435" t="s">
        <v>6</v>
      </c>
      <c r="J63" s="470" t="e">
        <f ca="1"/>
        <v>#N/A</v>
      </c>
      <c r="K63" s="469" t="e">
        <f ca="1"/>
        <v>#N/A</v>
      </c>
      <c r="L63" s="469" t="e">
        <f ca="1"/>
        <v>#N/A</v>
      </c>
      <c r="M63" s="464" t="e">
        <f ca="1"/>
        <v>#N/A</v>
      </c>
      <c r="N63" s="484" t="e">
        <f ca="1"/>
        <v>#N/A</v>
      </c>
      <c r="O63" s="469" t="e">
        <f ca="1"/>
        <v>#N/A</v>
      </c>
      <c r="P63" s="65" t="e">
        <f ca="1"/>
        <v>#N/A</v>
      </c>
      <c r="Q63" s="464" t="e">
        <f ca="1"/>
        <v>#N/A</v>
      </c>
      <c r="R63" s="167" t="e">
        <f ca="1"/>
        <v>#N/A</v>
      </c>
      <c r="S63" s="167" t="e">
        <f ca="1"/>
        <v>#N/A</v>
      </c>
      <c r="T63" s="442" t="e">
        <f ca="1"/>
        <v>#N/A</v>
      </c>
      <c r="U63" s="65" t="e">
        <f ca="1"/>
        <v>#N/A</v>
      </c>
      <c r="V63" s="444" t="e">
        <f ca="1"/>
        <v>#N/A</v>
      </c>
      <c r="W63" s="65" t="e">
        <f ca="1"/>
        <v>#N/A</v>
      </c>
      <c r="X63" s="82" t="e">
        <f ca="1"/>
        <v>#N/A</v>
      </c>
      <c r="Y63" s="435" t="s">
        <v>6</v>
      </c>
    </row>
    <row r="64" spans="9:25">
      <c r="I64" s="435" t="s">
        <v>6</v>
      </c>
      <c r="J64" s="470" t="e">
        <f ca="1"/>
        <v>#N/A</v>
      </c>
      <c r="K64" s="469" t="e">
        <f ca="1"/>
        <v>#N/A</v>
      </c>
      <c r="L64" s="469" t="e">
        <f ca="1"/>
        <v>#N/A</v>
      </c>
      <c r="M64" s="464" t="e">
        <f ca="1"/>
        <v>#N/A</v>
      </c>
      <c r="N64" s="484" t="e">
        <f ca="1"/>
        <v>#N/A</v>
      </c>
      <c r="O64" s="469" t="e">
        <f ca="1"/>
        <v>#N/A</v>
      </c>
      <c r="P64" s="65" t="e">
        <f ca="1"/>
        <v>#N/A</v>
      </c>
      <c r="Q64" s="464" t="e">
        <f ca="1"/>
        <v>#N/A</v>
      </c>
      <c r="R64" s="167" t="e">
        <f ca="1"/>
        <v>#N/A</v>
      </c>
      <c r="S64" s="167" t="e">
        <f ca="1"/>
        <v>#N/A</v>
      </c>
      <c r="T64" s="442" t="e">
        <f ca="1"/>
        <v>#N/A</v>
      </c>
      <c r="U64" s="65" t="e">
        <f ca="1"/>
        <v>#N/A</v>
      </c>
      <c r="V64" s="444" t="e">
        <f ca="1"/>
        <v>#N/A</v>
      </c>
      <c r="W64" s="65" t="e">
        <f ca="1"/>
        <v>#N/A</v>
      </c>
      <c r="X64" s="82" t="e">
        <f ca="1"/>
        <v>#N/A</v>
      </c>
      <c r="Y64" s="435" t="s">
        <v>6</v>
      </c>
    </row>
    <row r="65" spans="9:25">
      <c r="I65" s="435" t="s">
        <v>6</v>
      </c>
      <c r="J65" s="470" t="e">
        <f ca="1"/>
        <v>#N/A</v>
      </c>
      <c r="K65" s="469" t="e">
        <f ca="1"/>
        <v>#N/A</v>
      </c>
      <c r="L65" s="469" t="e">
        <f ca="1"/>
        <v>#N/A</v>
      </c>
      <c r="M65" s="464" t="e">
        <f ca="1"/>
        <v>#N/A</v>
      </c>
      <c r="N65" s="484" t="e">
        <f ca="1"/>
        <v>#N/A</v>
      </c>
      <c r="O65" s="469" t="e">
        <f ca="1"/>
        <v>#N/A</v>
      </c>
      <c r="P65" s="65" t="e">
        <f ca="1"/>
        <v>#N/A</v>
      </c>
      <c r="Q65" s="464" t="e">
        <f ca="1"/>
        <v>#N/A</v>
      </c>
      <c r="R65" s="167" t="e">
        <f ca="1"/>
        <v>#N/A</v>
      </c>
      <c r="S65" s="167" t="e">
        <f ca="1"/>
        <v>#N/A</v>
      </c>
      <c r="T65" s="442" t="e">
        <f ca="1"/>
        <v>#N/A</v>
      </c>
      <c r="U65" s="65" t="e">
        <f ca="1"/>
        <v>#N/A</v>
      </c>
      <c r="V65" s="444" t="e">
        <f ca="1"/>
        <v>#N/A</v>
      </c>
      <c r="W65" s="65" t="e">
        <f ca="1"/>
        <v>#N/A</v>
      </c>
      <c r="X65" s="82" t="e">
        <f ca="1"/>
        <v>#N/A</v>
      </c>
      <c r="Y65" s="435" t="s">
        <v>6</v>
      </c>
    </row>
    <row r="66" spans="9:25">
      <c r="I66" s="435" t="s">
        <v>6</v>
      </c>
      <c r="J66" s="470" t="e">
        <f ca="1"/>
        <v>#N/A</v>
      </c>
      <c r="K66" s="469" t="e">
        <f ca="1"/>
        <v>#N/A</v>
      </c>
      <c r="L66" s="469" t="e">
        <f ca="1"/>
        <v>#N/A</v>
      </c>
      <c r="M66" s="464" t="e">
        <f ca="1"/>
        <v>#N/A</v>
      </c>
      <c r="N66" s="484" t="e">
        <f ca="1"/>
        <v>#N/A</v>
      </c>
      <c r="O66" s="469" t="e">
        <f ca="1"/>
        <v>#N/A</v>
      </c>
      <c r="P66" s="65" t="e">
        <f ca="1"/>
        <v>#N/A</v>
      </c>
      <c r="Q66" s="464" t="e">
        <f ca="1"/>
        <v>#N/A</v>
      </c>
      <c r="R66" s="167" t="e">
        <f ca="1"/>
        <v>#N/A</v>
      </c>
      <c r="S66" s="167" t="e">
        <f ca="1"/>
        <v>#N/A</v>
      </c>
      <c r="T66" s="442" t="e">
        <f ca="1"/>
        <v>#N/A</v>
      </c>
      <c r="U66" s="65" t="e">
        <f ca="1"/>
        <v>#N/A</v>
      </c>
      <c r="V66" s="444" t="e">
        <f ca="1"/>
        <v>#N/A</v>
      </c>
      <c r="W66" s="65" t="e">
        <f ca="1"/>
        <v>#N/A</v>
      </c>
      <c r="X66" s="82" t="e">
        <f ca="1"/>
        <v>#N/A</v>
      </c>
      <c r="Y66" s="435" t="s">
        <v>6</v>
      </c>
    </row>
    <row r="67" spans="9:25">
      <c r="I67" s="435" t="s">
        <v>6</v>
      </c>
      <c r="J67" s="470" t="e">
        <f ca="1"/>
        <v>#N/A</v>
      </c>
      <c r="K67" s="469" t="e">
        <f ca="1"/>
        <v>#N/A</v>
      </c>
      <c r="L67" s="469" t="e">
        <f ca="1"/>
        <v>#N/A</v>
      </c>
      <c r="M67" s="464" t="e">
        <f ca="1"/>
        <v>#N/A</v>
      </c>
      <c r="N67" s="484" t="e">
        <f ca="1"/>
        <v>#N/A</v>
      </c>
      <c r="O67" s="469" t="e">
        <f ca="1"/>
        <v>#N/A</v>
      </c>
      <c r="P67" s="65" t="e">
        <f ca="1"/>
        <v>#N/A</v>
      </c>
      <c r="Q67" s="464" t="e">
        <f ca="1"/>
        <v>#N/A</v>
      </c>
      <c r="R67" s="167" t="e">
        <f ca="1"/>
        <v>#N/A</v>
      </c>
      <c r="S67" s="167" t="e">
        <f ca="1"/>
        <v>#N/A</v>
      </c>
      <c r="T67" s="442" t="e">
        <f ca="1"/>
        <v>#N/A</v>
      </c>
      <c r="U67" s="65" t="e">
        <f ca="1"/>
        <v>#N/A</v>
      </c>
      <c r="V67" s="444" t="e">
        <f ca="1"/>
        <v>#N/A</v>
      </c>
      <c r="W67" s="65" t="e">
        <f ca="1"/>
        <v>#N/A</v>
      </c>
      <c r="X67" s="82" t="e">
        <f ca="1"/>
        <v>#N/A</v>
      </c>
      <c r="Y67" s="435" t="s">
        <v>6</v>
      </c>
    </row>
    <row r="68" spans="9:25">
      <c r="I68" s="435" t="s">
        <v>6</v>
      </c>
      <c r="J68" s="470" t="e">
        <f ca="1"/>
        <v>#N/A</v>
      </c>
      <c r="K68" s="469" t="e">
        <f ca="1"/>
        <v>#N/A</v>
      </c>
      <c r="L68" s="469" t="e">
        <f ca="1"/>
        <v>#N/A</v>
      </c>
      <c r="M68" s="464" t="e">
        <f ca="1"/>
        <v>#N/A</v>
      </c>
      <c r="N68" s="484" t="e">
        <f ca="1"/>
        <v>#N/A</v>
      </c>
      <c r="O68" s="469" t="e">
        <f ca="1"/>
        <v>#N/A</v>
      </c>
      <c r="P68" s="65" t="e">
        <f ca="1"/>
        <v>#N/A</v>
      </c>
      <c r="Q68" s="464" t="e">
        <f ca="1"/>
        <v>#N/A</v>
      </c>
      <c r="R68" s="167" t="e">
        <f ca="1"/>
        <v>#N/A</v>
      </c>
      <c r="S68" s="167" t="e">
        <f ca="1"/>
        <v>#N/A</v>
      </c>
      <c r="T68" s="442" t="e">
        <f ca="1"/>
        <v>#N/A</v>
      </c>
      <c r="U68" s="65" t="e">
        <f ca="1"/>
        <v>#N/A</v>
      </c>
      <c r="V68" s="444" t="e">
        <f ca="1"/>
        <v>#N/A</v>
      </c>
      <c r="W68" s="65" t="e">
        <f ca="1"/>
        <v>#N/A</v>
      </c>
      <c r="X68" s="82" t="e">
        <f ca="1"/>
        <v>#N/A</v>
      </c>
      <c r="Y68" s="435" t="s">
        <v>6</v>
      </c>
    </row>
    <row r="69" spans="9:25">
      <c r="I69" s="435" t="s">
        <v>6</v>
      </c>
      <c r="J69" s="470" t="e">
        <f ca="1"/>
        <v>#N/A</v>
      </c>
      <c r="K69" s="469" t="e">
        <f ca="1"/>
        <v>#N/A</v>
      </c>
      <c r="L69" s="469" t="e">
        <f ca="1"/>
        <v>#N/A</v>
      </c>
      <c r="M69" s="464" t="e">
        <f ca="1"/>
        <v>#N/A</v>
      </c>
      <c r="N69" s="484" t="e">
        <f ca="1"/>
        <v>#N/A</v>
      </c>
      <c r="O69" s="469" t="e">
        <f ca="1"/>
        <v>#N/A</v>
      </c>
      <c r="P69" s="65" t="e">
        <f ca="1"/>
        <v>#N/A</v>
      </c>
      <c r="Q69" s="464" t="e">
        <f ca="1"/>
        <v>#N/A</v>
      </c>
      <c r="R69" s="167" t="e">
        <f ca="1"/>
        <v>#N/A</v>
      </c>
      <c r="S69" s="167" t="e">
        <f ca="1"/>
        <v>#N/A</v>
      </c>
      <c r="T69" s="442" t="e">
        <f ca="1"/>
        <v>#N/A</v>
      </c>
      <c r="U69" s="65" t="e">
        <f ca="1"/>
        <v>#N/A</v>
      </c>
      <c r="V69" s="444" t="e">
        <f ca="1"/>
        <v>#N/A</v>
      </c>
      <c r="W69" s="65" t="e">
        <f ca="1"/>
        <v>#N/A</v>
      </c>
      <c r="X69" s="82" t="e">
        <f ca="1"/>
        <v>#N/A</v>
      </c>
      <c r="Y69" s="435" t="s">
        <v>6</v>
      </c>
    </row>
    <row r="70" spans="9:25">
      <c r="I70" s="435" t="s">
        <v>6</v>
      </c>
      <c r="J70" s="479" t="e">
        <f ca="1"/>
        <v>#N/A</v>
      </c>
      <c r="K70" s="480" t="e">
        <f ca="1"/>
        <v>#N/A</v>
      </c>
      <c r="L70" s="480" t="e">
        <f ca="1"/>
        <v>#N/A</v>
      </c>
      <c r="M70" s="465" t="e">
        <f ca="1"/>
        <v>#N/A</v>
      </c>
      <c r="N70" s="68" t="e">
        <f ca="1"/>
        <v>#N/A</v>
      </c>
      <c r="O70" s="480" t="e">
        <f ca="1"/>
        <v>#N/A</v>
      </c>
      <c r="P70" s="67" t="e">
        <f ca="1"/>
        <v>#N/A</v>
      </c>
      <c r="Q70" s="465" t="e">
        <f ca="1"/>
        <v>#N/A</v>
      </c>
      <c r="R70" s="321" t="e">
        <f ca="1"/>
        <v>#N/A</v>
      </c>
      <c r="S70" s="321" t="e">
        <f ca="1"/>
        <v>#N/A</v>
      </c>
      <c r="T70" s="443" t="e">
        <f ca="1"/>
        <v>#N/A</v>
      </c>
      <c r="U70" s="67" t="e">
        <f ca="1"/>
        <v>#N/A</v>
      </c>
      <c r="V70" s="445" t="e">
        <f ca="1"/>
        <v>#N/A</v>
      </c>
      <c r="W70" s="67" t="e">
        <f ca="1"/>
        <v>#N/A</v>
      </c>
      <c r="X70" s="84" t="e">
        <f ca="1"/>
        <v>#N/A</v>
      </c>
      <c r="Y70" s="435" t="s">
        <v>6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B2:Z52"/>
  <sheetViews>
    <sheetView showGridLines="0" workbookViewId="0"/>
  </sheetViews>
  <sheetFormatPr defaultRowHeight="15"/>
  <cols>
    <col min="1" max="1" width="4.7109375" style="435" customWidth="1"/>
    <col min="2" max="2" width="34.140625" style="435" bestFit="1" customWidth="1"/>
    <col min="3" max="5" width="17.7109375" style="435" customWidth="1"/>
    <col min="6" max="6" width="34.140625" style="435" bestFit="1" customWidth="1"/>
    <col min="7" max="9" width="17.7109375" style="435" customWidth="1"/>
    <col min="10" max="10" width="9.140625" style="435"/>
    <col min="11" max="11" width="20.7109375" style="435" customWidth="1"/>
    <col min="12" max="12" width="15.28515625" style="435" bestFit="1" customWidth="1"/>
    <col min="13" max="16" width="12.7109375" style="435" customWidth="1"/>
    <col min="17" max="17" width="11.7109375" style="435" bestFit="1" customWidth="1"/>
    <col min="18" max="19" width="9.140625" style="435"/>
    <col min="20" max="20" width="9.85546875" style="435" bestFit="1" customWidth="1"/>
    <col min="21" max="21" width="14.28515625" style="435" bestFit="1" customWidth="1"/>
    <col min="22" max="22" width="9.85546875" style="435" bestFit="1" customWidth="1"/>
    <col min="23" max="23" width="9.5703125" style="435" bestFit="1" customWidth="1"/>
    <col min="24" max="16384" width="9.140625" style="435"/>
  </cols>
  <sheetData>
    <row r="2" spans="2:17">
      <c r="B2" s="436" t="s">
        <v>197</v>
      </c>
    </row>
    <row r="3" spans="2:17">
      <c r="P3" s="481"/>
    </row>
    <row r="4" spans="2:17">
      <c r="B4" s="439" t="s">
        <v>171</v>
      </c>
      <c r="C4" s="448" t="s">
        <v>438</v>
      </c>
      <c r="D4" s="439" t="s">
        <v>431</v>
      </c>
      <c r="E4" s="439" t="s">
        <v>432</v>
      </c>
      <c r="F4" s="439" t="s">
        <v>433</v>
      </c>
      <c r="G4" s="439" t="s">
        <v>317</v>
      </c>
      <c r="H4" s="439" t="s">
        <v>192</v>
      </c>
      <c r="I4" s="439" t="s">
        <v>434</v>
      </c>
      <c r="J4" s="482"/>
      <c r="K4" s="439" t="s">
        <v>435</v>
      </c>
      <c r="L4" s="439" t="s">
        <v>1</v>
      </c>
      <c r="M4" s="439" t="s">
        <v>324</v>
      </c>
      <c r="N4" s="439" t="s">
        <v>325</v>
      </c>
      <c r="O4" s="439" t="s">
        <v>326</v>
      </c>
      <c r="P4" s="439" t="s">
        <v>327</v>
      </c>
    </row>
    <row r="5" spans="2:17">
      <c r="B5" s="172">
        <f ca="1">_xll.meDateFromTenor(Settings.COB,C5,"MOD_FOLLOWING","TGT")</f>
        <v>43245</v>
      </c>
      <c r="C5" s="209" t="s">
        <v>437</v>
      </c>
      <c r="D5" s="449" t="s">
        <v>33</v>
      </c>
      <c r="E5" s="466" t="s">
        <v>409</v>
      </c>
      <c r="F5" s="450" t="s">
        <v>436</v>
      </c>
      <c r="G5" s="451">
        <v>1000000</v>
      </c>
      <c r="H5" s="452">
        <v>0.01</v>
      </c>
      <c r="I5" s="461">
        <v>0</v>
      </c>
      <c r="J5" s="482"/>
      <c r="K5" s="175" t="str">
        <f ca="1">_xll.meLWOSwapCreateFromGenerator(E5&amp;D5,E5,F5,G5,B5,D5,H5,I5)</f>
        <v>USD_OIS2Y@12:5</v>
      </c>
      <c r="L5" s="189" t="s">
        <v>410</v>
      </c>
      <c r="M5" s="62">
        <f ca="1">_xll.meLWOSwapPV(K5,L5)</f>
        <v>27500.061121943581</v>
      </c>
      <c r="N5" s="471">
        <f ca="1">_xll.meLWOSwapParRate(K5,L5)</f>
        <v>2.4013001397861364E-2</v>
      </c>
      <c r="O5" s="62">
        <f ca="1">_xll.meLWOSwapPV01(K5,L5)</f>
        <v>196.24675928556314</v>
      </c>
      <c r="P5" s="181">
        <f t="array" aca="1" ref="P5:P13" ca="1">_xll.meLWOSwapDV01(K5:K13,L5:L13,,,,"SWAP",FALSE)</f>
        <v>192.05322892958065</v>
      </c>
      <c r="Q5" s="435" t="s">
        <v>6</v>
      </c>
    </row>
    <row r="6" spans="2:17" ht="15" customHeight="1">
      <c r="B6" s="199">
        <f ca="1">_xll.meDateFromTenor(Settings.COB,C6,"MOD_FOLLOWING","TGT")</f>
        <v>43245</v>
      </c>
      <c r="C6" s="168" t="s">
        <v>437</v>
      </c>
      <c r="D6" s="453" t="s">
        <v>36</v>
      </c>
      <c r="E6" s="467" t="s">
        <v>409</v>
      </c>
      <c r="F6" s="454" t="s">
        <v>436</v>
      </c>
      <c r="G6" s="455">
        <v>1000000</v>
      </c>
      <c r="H6" s="456">
        <v>0.01</v>
      </c>
      <c r="I6" s="462">
        <v>0</v>
      </c>
      <c r="J6" s="482"/>
      <c r="K6" s="216" t="str">
        <f ca="1">_xll.meLWOSwapCreateFromGenerator(E6&amp;D6,E6,F6,G6,B6,D6,H6,I6)</f>
        <v>USD_OIS5Y@22:5</v>
      </c>
      <c r="L6" s="437" t="s">
        <v>410</v>
      </c>
      <c r="M6" s="65">
        <f ca="1">_xll.meLWOSwapPV(K6,L6)</f>
        <v>72424.696276831673</v>
      </c>
      <c r="N6" s="472">
        <f ca="1">_xll.meLWOSwapParRate(K6,L6)</f>
        <v>2.5388509473483888E-2</v>
      </c>
      <c r="O6" s="65">
        <f ca="1">_xll.meLWOSwapPV01(K6,L6)</f>
        <v>470.64139903625801</v>
      </c>
      <c r="P6" s="170">
        <f ca="1"/>
        <v>436.60215994896134</v>
      </c>
      <c r="Q6" s="435" t="s">
        <v>6</v>
      </c>
    </row>
    <row r="7" spans="2:17">
      <c r="B7" s="199">
        <f ca="1">_xll.meDateFromTenor(Settings.COB,C7,"MOD_FOLLOWING","TGT")</f>
        <v>43245</v>
      </c>
      <c r="C7" s="168" t="s">
        <v>437</v>
      </c>
      <c r="D7" s="453" t="s">
        <v>41</v>
      </c>
      <c r="E7" s="467" t="s">
        <v>409</v>
      </c>
      <c r="F7" s="454" t="s">
        <v>436</v>
      </c>
      <c r="G7" s="455">
        <v>1000000</v>
      </c>
      <c r="H7" s="456">
        <v>0.01</v>
      </c>
      <c r="I7" s="462">
        <v>0</v>
      </c>
      <c r="J7" s="483"/>
      <c r="K7" s="216" t="str">
        <f ca="1">_xll.meLWOSwapCreateFromGenerator(E7&amp;D7,E7,F7,G7,B7,D7,H7,I7)</f>
        <v>USD_OIS10Y@16:5</v>
      </c>
      <c r="L7" s="437" t="s">
        <v>410</v>
      </c>
      <c r="M7" s="65">
        <f ca="1">_xll.meLWOSwapPV(K7,L7)</f>
        <v>141331.36494255852</v>
      </c>
      <c r="N7" s="472">
        <f ca="1">_xll.meLWOSwapParRate(K7,L7)</f>
        <v>2.6021924107027441E-2</v>
      </c>
      <c r="O7" s="65">
        <f ca="1">_xll.meLWOSwapPV01(K7,L7)</f>
        <v>882.11231059675652</v>
      </c>
      <c r="P7" s="170">
        <f ca="1"/>
        <v>783.64306412695441</v>
      </c>
      <c r="Q7" s="435" t="s">
        <v>6</v>
      </c>
    </row>
    <row r="8" spans="2:17">
      <c r="B8" s="199">
        <f ca="1">_xll.meDateFromTenor(Settings.COB,C8,"MOD_FOLLOWING","TGT")</f>
        <v>43245</v>
      </c>
      <c r="C8" s="168" t="s">
        <v>437</v>
      </c>
      <c r="D8" s="453" t="s">
        <v>33</v>
      </c>
      <c r="E8" s="467" t="s">
        <v>445</v>
      </c>
      <c r="F8" s="454" t="s">
        <v>436</v>
      </c>
      <c r="G8" s="455">
        <v>1000000</v>
      </c>
      <c r="H8" s="456">
        <v>0.01</v>
      </c>
      <c r="I8" s="462">
        <v>0</v>
      </c>
      <c r="J8" s="483"/>
      <c r="K8" s="216" t="str">
        <f ca="1">_xll.meLWOSwapCreateFromGenerator(E8&amp;D8,E8,F8,G8,B8,D8,H8,I8)</f>
        <v>USD_3ML2Y@11:5</v>
      </c>
      <c r="L8" s="437" t="s">
        <v>410</v>
      </c>
      <c r="M8" s="65">
        <f ca="1">_xll.meLWOSwapPV(K8,L8)</f>
        <v>34467.53216020899</v>
      </c>
      <c r="N8" s="472">
        <f ca="1">_xll.meLWOSwapParRate(K8,L8)</f>
        <v>2.7717592520163852E-2</v>
      </c>
      <c r="O8" s="65">
        <f ca="1">_xll.meLWOSwapPV01(K8,L8)</f>
        <v>194.53846294852158</v>
      </c>
      <c r="P8" s="170">
        <f ca="1"/>
        <v>194.26210773308412</v>
      </c>
      <c r="Q8" s="177" t="s">
        <v>6</v>
      </c>
    </row>
    <row r="9" spans="2:17">
      <c r="B9" s="199">
        <f ca="1">_xll.meDateFromTenor(Settings.COB,C9,"MOD_FOLLOWING","TGT")</f>
        <v>43245</v>
      </c>
      <c r="C9" s="168" t="s">
        <v>437</v>
      </c>
      <c r="D9" s="453" t="s">
        <v>36</v>
      </c>
      <c r="E9" s="467" t="s">
        <v>445</v>
      </c>
      <c r="F9" s="454" t="s">
        <v>436</v>
      </c>
      <c r="G9" s="455">
        <v>1000000</v>
      </c>
      <c r="H9" s="456">
        <v>0.01</v>
      </c>
      <c r="I9" s="462">
        <v>0</v>
      </c>
      <c r="J9" s="483"/>
      <c r="K9" s="216" t="str">
        <f ca="1">_xll.meLWOSwapCreateFromGenerator(E9&amp;D9,E9,F9,G9,B9,D9,H9,I9)</f>
        <v>USD_3ML5Y@20:5</v>
      </c>
      <c r="L9" s="437" t="s">
        <v>410</v>
      </c>
      <c r="M9" s="65">
        <f ca="1">_xll.meLWOSwapPV(K9,L9)</f>
        <v>90989.277685383538</v>
      </c>
      <c r="N9" s="472">
        <f ca="1">_xll.meLWOSwapParRate(K9,L9)</f>
        <v>2.9485000002148678E-2</v>
      </c>
      <c r="O9" s="65">
        <f ca="1">_xll.meLWOSwapPV01(K9,L9)</f>
        <v>466.97088876238047</v>
      </c>
      <c r="P9" s="170">
        <f ca="1"/>
        <v>442.44731235812651</v>
      </c>
      <c r="Q9" s="177" t="s">
        <v>6</v>
      </c>
    </row>
    <row r="10" spans="2:17">
      <c r="B10" s="199">
        <f ca="1">_xll.meDateFromTenor(Settings.COB,C10,"MOD_FOLLOWING","TGT")</f>
        <v>43245</v>
      </c>
      <c r="C10" s="168" t="s">
        <v>437</v>
      </c>
      <c r="D10" s="453" t="s">
        <v>41</v>
      </c>
      <c r="E10" s="467" t="s">
        <v>445</v>
      </c>
      <c r="F10" s="454" t="s">
        <v>436</v>
      </c>
      <c r="G10" s="455">
        <v>1000000</v>
      </c>
      <c r="H10" s="456">
        <v>0.01</v>
      </c>
      <c r="I10" s="462">
        <v>0</v>
      </c>
      <c r="J10" s="483"/>
      <c r="K10" s="216" t="str">
        <f ca="1">_xll.meLWOSwapCreateFromGenerator(E10&amp;D10,E10,F10,G10,B10,D10,H10,I10)</f>
        <v>USD_3ML10Y@13:5</v>
      </c>
      <c r="L10" s="437" t="s">
        <v>410</v>
      </c>
      <c r="M10" s="65">
        <f ca="1">_xll.meLWOSwapPV(K10,L10)</f>
        <v>178339.65224979416</v>
      </c>
      <c r="N10" s="472">
        <f ca="1">_xll.meLWOSwapParRate(K10,L10)</f>
        <v>3.037899999630778E-2</v>
      </c>
      <c r="O10" s="65">
        <f ca="1">_xll.meLWOSwapPV01(K10,L10)</f>
        <v>875.11483528193423</v>
      </c>
      <c r="P10" s="170">
        <f ca="1"/>
        <v>786.16811200045049</v>
      </c>
      <c r="Q10" s="177" t="s">
        <v>6</v>
      </c>
    </row>
    <row r="11" spans="2:17">
      <c r="B11" s="199">
        <f ca="1">_xll.meDateFromTenor(Settings.COB,C11,"MOD_FOLLOWING","TGT")</f>
        <v>43245</v>
      </c>
      <c r="C11" s="168" t="s">
        <v>437</v>
      </c>
      <c r="D11" s="453" t="s">
        <v>33</v>
      </c>
      <c r="E11" s="467" t="s">
        <v>446</v>
      </c>
      <c r="F11" s="454" t="s">
        <v>436</v>
      </c>
      <c r="G11" s="455">
        <v>1000000</v>
      </c>
      <c r="H11" s="456">
        <v>0.01</v>
      </c>
      <c r="I11" s="462">
        <v>0</v>
      </c>
      <c r="J11" s="483"/>
      <c r="K11" s="216" t="str">
        <f ca="1">_xll.meLWOSwapCreateFromGenerator(E11&amp;D11,E11,F11,G11,B11,D11,H11,I11)</f>
        <v>USD_6ML2Y@17:5</v>
      </c>
      <c r="L11" s="437" t="s">
        <v>410</v>
      </c>
      <c r="M11" s="65">
        <f ca="1">_xll.meLWOSwapPV(K11,L11)</f>
        <v>37438.322795366585</v>
      </c>
      <c r="N11" s="472">
        <f ca="1">_xll.meLWOSwapParRate(K11,L11)</f>
        <v>2.9244689316412172E-2</v>
      </c>
      <c r="O11" s="65">
        <f ca="1">_xll.meLWOSwapPV01(K11,L11)</f>
        <v>194.53846294852158</v>
      </c>
      <c r="P11" s="170">
        <f ca="1"/>
        <v>239.49066912682611</v>
      </c>
      <c r="Q11" s="177" t="s">
        <v>6</v>
      </c>
    </row>
    <row r="12" spans="2:17">
      <c r="B12" s="199">
        <f ca="1">_xll.meDateFromTenor(Settings.COB,C12,"MOD_FOLLOWING","TGT")</f>
        <v>43245</v>
      </c>
      <c r="C12" s="168" t="s">
        <v>437</v>
      </c>
      <c r="D12" s="453" t="s">
        <v>36</v>
      </c>
      <c r="E12" s="467" t="s">
        <v>446</v>
      </c>
      <c r="F12" s="454" t="s">
        <v>436</v>
      </c>
      <c r="G12" s="455">
        <v>1000000</v>
      </c>
      <c r="H12" s="456">
        <v>0.01</v>
      </c>
      <c r="I12" s="462">
        <v>0</v>
      </c>
      <c r="J12" s="483"/>
      <c r="K12" s="216" t="str">
        <f ca="1">_xll.meLWOSwapCreateFromGenerator(E12&amp;D12,E12,F12,G12,B12,D12,H12,I12)</f>
        <v>USD_6ML5Y@10:5</v>
      </c>
      <c r="L12" s="437" t="s">
        <v>410</v>
      </c>
      <c r="M12" s="65">
        <f ca="1">_xll.meLWOSwapPV(K12,L12)</f>
        <v>98018.076328731579</v>
      </c>
      <c r="N12" s="472">
        <f ca="1">_xll.meLWOSwapParRate(K12,L12)</f>
        <v>3.0990189899955063E-2</v>
      </c>
      <c r="O12" s="65">
        <f ca="1">_xll.meLWOSwapPV01(K12,L12)</f>
        <v>466.97088876238047</v>
      </c>
      <c r="P12" s="170">
        <f ca="1"/>
        <v>464.59600247471826</v>
      </c>
      <c r="Q12" s="177" t="s">
        <v>6</v>
      </c>
    </row>
    <row r="13" spans="2:17">
      <c r="B13" s="29">
        <f ca="1">_xll.meDateFromTenor(Settings.COB,C13,"MOD_FOLLOWING","TGT")</f>
        <v>43245</v>
      </c>
      <c r="C13" s="186" t="s">
        <v>437</v>
      </c>
      <c r="D13" s="457" t="s">
        <v>41</v>
      </c>
      <c r="E13" s="468" t="s">
        <v>446</v>
      </c>
      <c r="F13" s="458" t="s">
        <v>436</v>
      </c>
      <c r="G13" s="459">
        <v>1000000</v>
      </c>
      <c r="H13" s="460">
        <v>0.01</v>
      </c>
      <c r="I13" s="463">
        <v>0</v>
      </c>
      <c r="J13" s="483"/>
      <c r="K13" s="202" t="str">
        <f ca="1">_xll.meLWOSwapCreateFromGenerator(E13&amp;D13,E13,F13,G13,B13,D13,H13,I13)</f>
        <v>USD_6ML10Y@5:5</v>
      </c>
      <c r="L13" s="438" t="s">
        <v>410</v>
      </c>
      <c r="M13" s="67">
        <f ca="1">_xll.meLWOSwapPV(K13,L13)</f>
        <v>192308.80285715812</v>
      </c>
      <c r="N13" s="473">
        <f ca="1">_xll.meLWOSwapParRate(K13,L13)</f>
        <v>3.197526485712042E-2</v>
      </c>
      <c r="O13" s="67">
        <f ca="1">_xll.meLWOSwapPV01(K13,L13)</f>
        <v>875.11483528193423</v>
      </c>
      <c r="P13" s="217">
        <f ca="1"/>
        <v>806.76820848020725</v>
      </c>
      <c r="Q13" s="177" t="s">
        <v>6</v>
      </c>
    </row>
    <row r="15" spans="2:17" ht="15" customHeight="1"/>
    <row r="16" spans="2:17" ht="15" customHeight="1">
      <c r="B16" s="436" t="s">
        <v>442</v>
      </c>
      <c r="F16" s="436" t="s">
        <v>443</v>
      </c>
      <c r="K16" s="436" t="s">
        <v>444</v>
      </c>
    </row>
    <row r="17" spans="2:26" ht="15" customHeight="1">
      <c r="B17" s="474" t="str">
        <f t="array" aca="1" ref="B17:D52" ca="1">_xll.meLWOSwapGeneratorDisplay(E13)</f>
        <v>LEGTYPE</v>
      </c>
      <c r="C17" s="478" t="str">
        <f ca="1"/>
        <v>Leg1:Fixed</v>
      </c>
      <c r="D17" s="475" t="str">
        <f ca="1"/>
        <v>Leg2:Float</v>
      </c>
      <c r="E17" s="435" t="s">
        <v>6</v>
      </c>
      <c r="F17" s="474" t="str">
        <f t="array" aca="1" ref="F17:H52" ca="1">_xll.meLWOSwapDisplay(K13)</f>
        <v>LEGTYPE</v>
      </c>
      <c r="G17" s="478" t="str">
        <f ca="1"/>
        <v>Leg1:Fixed</v>
      </c>
      <c r="H17" s="475" t="str">
        <f ca="1"/>
        <v>Leg2:Float</v>
      </c>
      <c r="I17" s="435" t="s">
        <v>6</v>
      </c>
      <c r="J17" s="435" t="s">
        <v>6</v>
      </c>
      <c r="K17" s="173" t="str">
        <f t="array" aca="1" ref="K17:Y52" ca="1">_xll.meLWOSwapDisplayCashflows(K13,L13)</f>
        <v>LEG1:FIXED Leg Schedule &amp; Cashflows</v>
      </c>
      <c r="L17" s="208" t="str">
        <f ca="1"/>
        <v/>
      </c>
      <c r="M17" s="441" t="str">
        <f ca="1"/>
        <v/>
      </c>
      <c r="N17" s="441" t="str">
        <f ca="1"/>
        <v/>
      </c>
      <c r="O17" s="441" t="str">
        <f ca="1"/>
        <v/>
      </c>
      <c r="P17" s="441" t="str">
        <f ca="1"/>
        <v/>
      </c>
      <c r="Q17" s="441" t="str">
        <f ca="1"/>
        <v/>
      </c>
      <c r="R17" s="441" t="str">
        <f ca="1"/>
        <v/>
      </c>
      <c r="S17" s="441" t="str">
        <f ca="1"/>
        <v/>
      </c>
      <c r="T17" s="441" t="str">
        <f ca="1"/>
        <v/>
      </c>
      <c r="U17" s="441" t="str">
        <f ca="1"/>
        <v/>
      </c>
      <c r="V17" s="441" t="str">
        <f ca="1"/>
        <v/>
      </c>
      <c r="W17" s="441" t="str">
        <f ca="1"/>
        <v/>
      </c>
      <c r="X17" s="441" t="str">
        <f ca="1"/>
        <v/>
      </c>
      <c r="Y17" s="440" t="e">
        <f ca="1"/>
        <v>#N/A</v>
      </c>
      <c r="Z17" s="435" t="s">
        <v>6</v>
      </c>
    </row>
    <row r="18" spans="2:26" ht="15" customHeight="1">
      <c r="B18" s="207" t="str">
        <f ca="1"/>
        <v>LEVERAGE</v>
      </c>
      <c r="C18" s="195" t="str">
        <f ca="1"/>
        <v>1</v>
      </c>
      <c r="D18" s="166" t="str">
        <f ca="1"/>
        <v>1</v>
      </c>
      <c r="E18" s="435" t="s">
        <v>6</v>
      </c>
      <c r="F18" s="204" t="str">
        <f ca="1"/>
        <v>FORECASTCURVE</v>
      </c>
      <c r="G18" s="144" t="str">
        <f ca="1"/>
        <v/>
      </c>
      <c r="H18" s="166" t="str">
        <f ca="1"/>
        <v>USD6ML</v>
      </c>
      <c r="I18" s="435" t="s">
        <v>6</v>
      </c>
      <c r="J18" s="435" t="s">
        <v>6</v>
      </c>
      <c r="K18" s="470" t="str">
        <f ca="1"/>
        <v>AccrualStart</v>
      </c>
      <c r="L18" s="469" t="str">
        <f ca="1"/>
        <v>AccrualEnd</v>
      </c>
      <c r="M18" s="65" t="str">
        <f ca="1"/>
        <v>AccrualDays</v>
      </c>
      <c r="N18" s="464" t="str">
        <f ca="1"/>
        <v>AccrualYearFractions</v>
      </c>
      <c r="O18" s="464" t="str">
        <f ca="1"/>
        <v>PaymentDate</v>
      </c>
      <c r="P18" s="464" t="str">
        <f ca="1"/>
        <v>Notional</v>
      </c>
      <c r="Q18" s="464" t="str">
        <f ca="1"/>
        <v>NotionalExchange</v>
      </c>
      <c r="R18" s="464" t="str">
        <f ca="1"/>
        <v>Leverage</v>
      </c>
      <c r="S18" s="464" t="str">
        <f ca="1"/>
        <v>FixedRate</v>
      </c>
      <c r="T18" s="464" t="str">
        <f ca="1"/>
        <v>Coupon</v>
      </c>
      <c r="U18" s="464" t="str">
        <f ca="1"/>
        <v>DiscountFactor</v>
      </c>
      <c r="V18" s="464" t="str">
        <f ca="1"/>
        <v>CouponPV</v>
      </c>
      <c r="W18" s="464" t="str">
        <f ca="1"/>
        <v/>
      </c>
      <c r="X18" s="464" t="str">
        <f ca="1"/>
        <v/>
      </c>
      <c r="Y18" s="82" t="e">
        <f ca="1"/>
        <v>#N/A</v>
      </c>
      <c r="Z18" s="435" t="s">
        <v>6</v>
      </c>
    </row>
    <row r="19" spans="2:26" ht="15" customHeight="1">
      <c r="B19" s="207" t="str">
        <f ca="1"/>
        <v>FORECASTCURVE</v>
      </c>
      <c r="C19" s="195" t="str">
        <f ca="1"/>
        <v/>
      </c>
      <c r="D19" s="166" t="str">
        <f ca="1"/>
        <v>USD6ML</v>
      </c>
      <c r="E19" s="435" t="s">
        <v>6</v>
      </c>
      <c r="F19" s="204" t="str">
        <f ca="1"/>
        <v>COMPOUNDMETHOD</v>
      </c>
      <c r="G19" s="144" t="str">
        <f ca="1"/>
        <v>NONE</v>
      </c>
      <c r="H19" s="166" t="str">
        <f ca="1"/>
        <v>NONE</v>
      </c>
      <c r="I19" s="435" t="s">
        <v>6</v>
      </c>
      <c r="J19" s="435" t="s">
        <v>6</v>
      </c>
      <c r="K19" s="470">
        <f ca="1"/>
        <v>43245</v>
      </c>
      <c r="L19" s="469">
        <f ca="1"/>
        <v>43430</v>
      </c>
      <c r="M19" s="65">
        <f ca="1"/>
        <v>185</v>
      </c>
      <c r="N19" s="484">
        <f ca="1"/>
        <v>0.50277777777777777</v>
      </c>
      <c r="O19" s="469">
        <f ca="1"/>
        <v>43430</v>
      </c>
      <c r="P19" s="65">
        <f ca="1"/>
        <v>-1000000</v>
      </c>
      <c r="Q19" s="464">
        <f ca="1"/>
        <v>0</v>
      </c>
      <c r="R19" s="167">
        <f ca="1"/>
        <v>1</v>
      </c>
      <c r="S19" s="442">
        <f ca="1"/>
        <v>0.01</v>
      </c>
      <c r="T19" s="65">
        <f ca="1"/>
        <v>-5027.7777777777774</v>
      </c>
      <c r="U19" s="444">
        <f ca="1"/>
        <v>0.98972519289486593</v>
      </c>
      <c r="V19" s="65">
        <f ca="1"/>
        <v>-4976.118330943631</v>
      </c>
      <c r="W19" s="464" t="str">
        <f ca="1"/>
        <v/>
      </c>
      <c r="X19" s="464" t="str">
        <f ca="1"/>
        <v/>
      </c>
      <c r="Y19" s="82" t="e">
        <f ca="1"/>
        <v>#N/A</v>
      </c>
      <c r="Z19" s="435" t="s">
        <v>6</v>
      </c>
    </row>
    <row r="20" spans="2:26" ht="15" customHeight="1">
      <c r="B20" s="207" t="str">
        <f ca="1"/>
        <v>COMPOUNDMETHOD</v>
      </c>
      <c r="C20" s="195" t="str">
        <f ca="1"/>
        <v>NONE</v>
      </c>
      <c r="D20" s="166" t="str">
        <f ca="1"/>
        <v>NONE</v>
      </c>
      <c r="E20" s="435" t="s">
        <v>6</v>
      </c>
      <c r="F20" s="204" t="str">
        <f ca="1"/>
        <v>DISCOUNTCURVE</v>
      </c>
      <c r="G20" s="144" t="str">
        <f ca="1"/>
        <v>USDOIS</v>
      </c>
      <c r="H20" s="166" t="str">
        <f ca="1"/>
        <v>USDOIS</v>
      </c>
      <c r="I20" s="435" t="s">
        <v>6</v>
      </c>
      <c r="J20" s="435" t="s">
        <v>6</v>
      </c>
      <c r="K20" s="470">
        <f ca="1"/>
        <v>43430</v>
      </c>
      <c r="L20" s="469">
        <f ca="1"/>
        <v>43613</v>
      </c>
      <c r="M20" s="65">
        <f ca="1"/>
        <v>183</v>
      </c>
      <c r="N20" s="484">
        <f ca="1"/>
        <v>0.50555555555555554</v>
      </c>
      <c r="O20" s="469">
        <f ca="1"/>
        <v>43613</v>
      </c>
      <c r="P20" s="65">
        <f ca="1"/>
        <v>-1000000</v>
      </c>
      <c r="Q20" s="464">
        <f ca="1"/>
        <v>0</v>
      </c>
      <c r="R20" s="167">
        <f ca="1"/>
        <v>1</v>
      </c>
      <c r="S20" s="442">
        <f ca="1"/>
        <v>0.01</v>
      </c>
      <c r="T20" s="65">
        <f ca="1"/>
        <v>-5055.5555555555557</v>
      </c>
      <c r="U20" s="444">
        <f ca="1"/>
        <v>0.97795601104811969</v>
      </c>
      <c r="V20" s="65">
        <f ca="1"/>
        <v>-4944.1109447432718</v>
      </c>
      <c r="W20" s="464" t="str">
        <f ca="1"/>
        <v/>
      </c>
      <c r="X20" s="464" t="str">
        <f ca="1"/>
        <v/>
      </c>
      <c r="Y20" s="82" t="e">
        <f ca="1"/>
        <v>#N/A</v>
      </c>
      <c r="Z20" s="435" t="s">
        <v>6</v>
      </c>
    </row>
    <row r="21" spans="2:26" ht="15" customHeight="1">
      <c r="B21" s="207" t="str">
        <f ca="1"/>
        <v>NOTIONALEXCHANGE</v>
      </c>
      <c r="C21" s="195" t="str">
        <f ca="1"/>
        <v>NONE</v>
      </c>
      <c r="D21" s="166" t="str">
        <f ca="1"/>
        <v>NONE</v>
      </c>
      <c r="E21" s="435" t="s">
        <v>6</v>
      </c>
      <c r="F21" s="204" t="str">
        <f ca="1"/>
        <v>VALUATIONCURRENCY</v>
      </c>
      <c r="G21" s="144" t="str">
        <f ca="1"/>
        <v>USD</v>
      </c>
      <c r="H21" s="166" t="str">
        <f ca="1"/>
        <v>USD</v>
      </c>
      <c r="I21" s="435" t="s">
        <v>6</v>
      </c>
      <c r="J21" s="435" t="s">
        <v>6</v>
      </c>
      <c r="K21" s="470">
        <f ca="1"/>
        <v>43613</v>
      </c>
      <c r="L21" s="469">
        <f ca="1"/>
        <v>43794</v>
      </c>
      <c r="M21" s="65">
        <f ca="1"/>
        <v>181</v>
      </c>
      <c r="N21" s="484">
        <f ca="1"/>
        <v>0.49166666666666664</v>
      </c>
      <c r="O21" s="469">
        <f ca="1"/>
        <v>43794</v>
      </c>
      <c r="P21" s="65">
        <f ca="1"/>
        <v>-1000000</v>
      </c>
      <c r="Q21" s="464">
        <f ca="1"/>
        <v>0</v>
      </c>
      <c r="R21" s="167">
        <f ca="1"/>
        <v>1</v>
      </c>
      <c r="S21" s="442">
        <f ca="1"/>
        <v>0.01</v>
      </c>
      <c r="T21" s="65">
        <f ca="1"/>
        <v>-4916.6666666666661</v>
      </c>
      <c r="U21" s="444">
        <f ca="1"/>
        <v>0.96532288838023339</v>
      </c>
      <c r="V21" s="65">
        <f ca="1"/>
        <v>-4746.1708678694804</v>
      </c>
      <c r="W21" s="464" t="str">
        <f ca="1"/>
        <v/>
      </c>
      <c r="X21" s="464" t="str">
        <f ca="1"/>
        <v/>
      </c>
      <c r="Y21" s="82" t="e">
        <f ca="1"/>
        <v>#N/A</v>
      </c>
      <c r="Z21" s="435" t="s">
        <v>6</v>
      </c>
    </row>
    <row r="22" spans="2:26" ht="15" customHeight="1">
      <c r="B22" s="207" t="str">
        <f ca="1"/>
        <v>DISCOUNTCURVE</v>
      </c>
      <c r="C22" s="195" t="str">
        <f ca="1"/>
        <v>USDOIS</v>
      </c>
      <c r="D22" s="166" t="str">
        <f ca="1"/>
        <v>USDOIS</v>
      </c>
      <c r="E22" s="435" t="s">
        <v>6</v>
      </c>
      <c r="F22" s="204" t="str">
        <f ca="1"/>
        <v>CURRENCY</v>
      </c>
      <c r="G22" s="144" t="str">
        <f ca="1"/>
        <v>USD</v>
      </c>
      <c r="H22" s="166" t="str">
        <f ca="1"/>
        <v>USD</v>
      </c>
      <c r="I22" s="435" t="s">
        <v>6</v>
      </c>
      <c r="J22" s="435" t="s">
        <v>6</v>
      </c>
      <c r="K22" s="470">
        <f ca="1"/>
        <v>43794</v>
      </c>
      <c r="L22" s="469">
        <f ca="1"/>
        <v>43977</v>
      </c>
      <c r="M22" s="65">
        <f ca="1"/>
        <v>183</v>
      </c>
      <c r="N22" s="484">
        <f ca="1"/>
        <v>0.50277777777777777</v>
      </c>
      <c r="O22" s="469">
        <f ca="1"/>
        <v>43977</v>
      </c>
      <c r="P22" s="65">
        <f ca="1"/>
        <v>-1000000</v>
      </c>
      <c r="Q22" s="464">
        <f ca="1"/>
        <v>0</v>
      </c>
      <c r="R22" s="167">
        <f ca="1"/>
        <v>1</v>
      </c>
      <c r="S22" s="442">
        <f ca="1"/>
        <v>0.01</v>
      </c>
      <c r="T22" s="65">
        <f ca="1"/>
        <v>-5027.7777777777774</v>
      </c>
      <c r="U22" s="444">
        <f ca="1"/>
        <v>0.95219923451186639</v>
      </c>
      <c r="V22" s="65">
        <f ca="1"/>
        <v>-4787.4461512957723</v>
      </c>
      <c r="W22" s="464" t="str">
        <f ca="1"/>
        <v/>
      </c>
      <c r="X22" s="464" t="str">
        <f ca="1"/>
        <v/>
      </c>
      <c r="Y22" s="82" t="e">
        <f ca="1"/>
        <v>#N/A</v>
      </c>
      <c r="Z22" s="435" t="s">
        <v>6</v>
      </c>
    </row>
    <row r="23" spans="2:26" ht="15" customHeight="1">
      <c r="B23" s="207" t="str">
        <f ca="1"/>
        <v>VALUATIONCURRENCY</v>
      </c>
      <c r="C23" s="195" t="str">
        <f ca="1"/>
        <v>USD</v>
      </c>
      <c r="D23" s="166" t="str">
        <f ca="1"/>
        <v>USD</v>
      </c>
      <c r="E23" s="435" t="s">
        <v>6</v>
      </c>
      <c r="F23" s="204" t="str">
        <f ca="1"/>
        <v>FIRSTFIXING</v>
      </c>
      <c r="G23" s="144" t="str">
        <f ca="1"/>
        <v/>
      </c>
      <c r="H23" s="166" t="str">
        <f ca="1"/>
        <v/>
      </c>
      <c r="I23" s="435" t="s">
        <v>6</v>
      </c>
      <c r="J23" s="435" t="s">
        <v>6</v>
      </c>
      <c r="K23" s="470">
        <f ca="1"/>
        <v>43977</v>
      </c>
      <c r="L23" s="469">
        <f ca="1"/>
        <v>44160</v>
      </c>
      <c r="M23" s="65">
        <f ca="1"/>
        <v>183</v>
      </c>
      <c r="N23" s="484">
        <f ca="1"/>
        <v>0.49722222222222223</v>
      </c>
      <c r="O23" s="469">
        <f ca="1"/>
        <v>44160</v>
      </c>
      <c r="P23" s="65">
        <f ca="1"/>
        <v>-1000000</v>
      </c>
      <c r="Q23" s="464">
        <f ca="1"/>
        <v>0</v>
      </c>
      <c r="R23" s="167">
        <f ca="1"/>
        <v>1</v>
      </c>
      <c r="S23" s="442">
        <f ca="1"/>
        <v>0.01</v>
      </c>
      <c r="T23" s="65">
        <f ca="1"/>
        <v>-4972.2222222222226</v>
      </c>
      <c r="U23" s="444">
        <f ca="1"/>
        <v>0.93952511737076982</v>
      </c>
      <c r="V23" s="65">
        <f ca="1"/>
        <v>-4671.5276669268833</v>
      </c>
      <c r="W23" s="464" t="str">
        <f ca="1"/>
        <v/>
      </c>
      <c r="X23" s="464" t="str">
        <f ca="1"/>
        <v/>
      </c>
      <c r="Y23" s="82" t="e">
        <f ca="1"/>
        <v>#N/A</v>
      </c>
      <c r="Z23" s="435" t="s">
        <v>6</v>
      </c>
    </row>
    <row r="24" spans="2:26" ht="15" customHeight="1">
      <c r="B24" s="207" t="str">
        <f ca="1"/>
        <v>CURRENCY</v>
      </c>
      <c r="C24" s="195" t="str">
        <f ca="1"/>
        <v>USD</v>
      </c>
      <c r="D24" s="166" t="str">
        <f ca="1"/>
        <v>USD</v>
      </c>
      <c r="E24" s="435" t="s">
        <v>6</v>
      </c>
      <c r="F24" s="204" t="str">
        <f ca="1"/>
        <v>LASTFIXING</v>
      </c>
      <c r="G24" s="144" t="str">
        <f ca="1"/>
        <v/>
      </c>
      <c r="H24" s="166" t="str">
        <f ca="1"/>
        <v/>
      </c>
      <c r="I24" s="435" t="s">
        <v>6</v>
      </c>
      <c r="J24" s="435" t="s">
        <v>6</v>
      </c>
      <c r="K24" s="470">
        <f ca="1"/>
        <v>44160</v>
      </c>
      <c r="L24" s="469">
        <f ca="1"/>
        <v>44341</v>
      </c>
      <c r="M24" s="65">
        <f ca="1"/>
        <v>181</v>
      </c>
      <c r="N24" s="484">
        <f ca="1"/>
        <v>0.5</v>
      </c>
      <c r="O24" s="469">
        <f ca="1"/>
        <v>44341</v>
      </c>
      <c r="P24" s="65">
        <f ca="1"/>
        <v>-1000000</v>
      </c>
      <c r="Q24" s="464">
        <f ca="1"/>
        <v>0</v>
      </c>
      <c r="R24" s="167">
        <f ca="1"/>
        <v>1</v>
      </c>
      <c r="S24" s="442">
        <f ca="1"/>
        <v>0.01</v>
      </c>
      <c r="T24" s="65">
        <f ca="1"/>
        <v>-5000</v>
      </c>
      <c r="U24" s="444">
        <f ca="1"/>
        <v>0.92737788906252738</v>
      </c>
      <c r="V24" s="65">
        <f ca="1"/>
        <v>-4636.8894453126368</v>
      </c>
      <c r="W24" s="464" t="str">
        <f ca="1"/>
        <v/>
      </c>
      <c r="X24" s="464" t="str">
        <f ca="1"/>
        <v/>
      </c>
      <c r="Y24" s="82" t="e">
        <f ca="1"/>
        <v>#N/A</v>
      </c>
      <c r="Z24" s="435" t="s">
        <v>6</v>
      </c>
    </row>
    <row r="25" spans="2:26" ht="15" customHeight="1">
      <c r="B25" s="207" t="str">
        <f ca="1"/>
        <v>ACCRUALFREQUENCY</v>
      </c>
      <c r="C25" s="195" t="str">
        <f ca="1"/>
        <v>Semi-Annual</v>
      </c>
      <c r="D25" s="166" t="str">
        <f ca="1"/>
        <v>Semi-Annual</v>
      </c>
      <c r="E25" s="435" t="s">
        <v>6</v>
      </c>
      <c r="F25" s="204" t="str">
        <f ca="1"/>
        <v>FIRSTSTUBCURVEINDEX</v>
      </c>
      <c r="G25" s="144" t="str">
        <f ca="1"/>
        <v/>
      </c>
      <c r="H25" s="166" t="str">
        <f ca="1"/>
        <v>NATURAL</v>
      </c>
      <c r="I25" s="435" t="s">
        <v>6</v>
      </c>
      <c r="J25" s="435" t="s">
        <v>6</v>
      </c>
      <c r="K25" s="470">
        <f ca="1"/>
        <v>44341</v>
      </c>
      <c r="L25" s="469">
        <f ca="1"/>
        <v>44526</v>
      </c>
      <c r="M25" s="65">
        <f ca="1"/>
        <v>185</v>
      </c>
      <c r="N25" s="484">
        <f ca="1"/>
        <v>0.50277777777777777</v>
      </c>
      <c r="O25" s="469">
        <f ca="1"/>
        <v>44526</v>
      </c>
      <c r="P25" s="65">
        <f ca="1"/>
        <v>-1000000</v>
      </c>
      <c r="Q25" s="464">
        <f ca="1"/>
        <v>0</v>
      </c>
      <c r="R25" s="167">
        <f ca="1"/>
        <v>1</v>
      </c>
      <c r="S25" s="442">
        <f ca="1"/>
        <v>0.01</v>
      </c>
      <c r="T25" s="65">
        <f ca="1"/>
        <v>-5027.7777777777774</v>
      </c>
      <c r="U25" s="444">
        <f ca="1"/>
        <v>0.91484795865962631</v>
      </c>
      <c r="V25" s="65">
        <f ca="1"/>
        <v>-4599.6522365942319</v>
      </c>
      <c r="W25" s="464" t="str">
        <f ca="1"/>
        <v/>
      </c>
      <c r="X25" s="464" t="str">
        <f ca="1"/>
        <v/>
      </c>
      <c r="Y25" s="82" t="e">
        <f ca="1"/>
        <v>#N/A</v>
      </c>
      <c r="Z25" s="435" t="s">
        <v>6</v>
      </c>
    </row>
    <row r="26" spans="2:26" ht="15" customHeight="1">
      <c r="B26" s="207" t="str">
        <f ca="1"/>
        <v>ACCRUALBUSINESSDAYADJUSTMENT</v>
      </c>
      <c r="C26" s="195" t="str">
        <f ca="1"/>
        <v>MOD_FOLLOWING</v>
      </c>
      <c r="D26" s="166" t="str">
        <f ca="1"/>
        <v>MOD_FOLLOWING</v>
      </c>
      <c r="E26" s="435" t="s">
        <v>6</v>
      </c>
      <c r="F26" s="204" t="str">
        <f ca="1"/>
        <v>LASTSTUBCURVEINDEX</v>
      </c>
      <c r="G26" s="144" t="str">
        <f ca="1"/>
        <v/>
      </c>
      <c r="H26" s="166" t="str">
        <f ca="1"/>
        <v>NATURAL</v>
      </c>
      <c r="I26" s="435" t="s">
        <v>6</v>
      </c>
      <c r="J26" s="435" t="s">
        <v>6</v>
      </c>
      <c r="K26" s="470">
        <f ca="1"/>
        <v>44526</v>
      </c>
      <c r="L26" s="469">
        <f ca="1"/>
        <v>44706</v>
      </c>
      <c r="M26" s="65">
        <f ca="1"/>
        <v>180</v>
      </c>
      <c r="N26" s="484">
        <f ca="1"/>
        <v>0.49722222222222223</v>
      </c>
      <c r="O26" s="469">
        <f ca="1"/>
        <v>44706</v>
      </c>
      <c r="P26" s="65">
        <f ca="1"/>
        <v>-1000000</v>
      </c>
      <c r="Q26" s="464">
        <f ca="1"/>
        <v>0</v>
      </c>
      <c r="R26" s="167">
        <f ca="1"/>
        <v>1</v>
      </c>
      <c r="S26" s="442">
        <f ca="1"/>
        <v>0.01</v>
      </c>
      <c r="T26" s="65">
        <f ca="1"/>
        <v>-4972.2222222222226</v>
      </c>
      <c r="U26" s="444">
        <f ca="1"/>
        <v>0.90265545545648029</v>
      </c>
      <c r="V26" s="65">
        <f ca="1"/>
        <v>-4488.2035146308326</v>
      </c>
      <c r="W26" s="464" t="str">
        <f ca="1"/>
        <v/>
      </c>
      <c r="X26" s="464" t="str">
        <f ca="1"/>
        <v/>
      </c>
      <c r="Y26" s="82" t="e">
        <f ca="1"/>
        <v>#N/A</v>
      </c>
      <c r="Z26" s="435" t="s">
        <v>6</v>
      </c>
    </row>
    <row r="27" spans="2:26">
      <c r="B27" s="207" t="str">
        <f ca="1"/>
        <v>ACCRUALCALENDAR</v>
      </c>
      <c r="C27" s="195" t="str">
        <f ca="1"/>
        <v>NYB:LNB</v>
      </c>
      <c r="D27" s="166" t="str">
        <f ca="1"/>
        <v>NYB:LNB</v>
      </c>
      <c r="E27" s="435" t="s">
        <v>6</v>
      </c>
      <c r="F27" s="204" t="str">
        <f ca="1"/>
        <v>NOTIONAL</v>
      </c>
      <c r="G27" s="144" t="str">
        <f ca="1"/>
        <v>1000000</v>
      </c>
      <c r="H27" s="166" t="str">
        <f ca="1"/>
        <v>1000000</v>
      </c>
      <c r="I27" s="435" t="s">
        <v>6</v>
      </c>
      <c r="J27" s="435" t="s">
        <v>6</v>
      </c>
      <c r="K27" s="470">
        <f ca="1"/>
        <v>44706</v>
      </c>
      <c r="L27" s="469">
        <f ca="1"/>
        <v>44890</v>
      </c>
      <c r="M27" s="65">
        <f ca="1"/>
        <v>184</v>
      </c>
      <c r="N27" s="484">
        <f ca="1"/>
        <v>0.5</v>
      </c>
      <c r="O27" s="469">
        <f ca="1"/>
        <v>44890</v>
      </c>
      <c r="P27" s="65">
        <f ca="1"/>
        <v>-1000000</v>
      </c>
      <c r="Q27" s="464">
        <f ca="1"/>
        <v>0</v>
      </c>
      <c r="R27" s="167">
        <f ca="1"/>
        <v>1</v>
      </c>
      <c r="S27" s="442">
        <f ca="1"/>
        <v>0.01</v>
      </c>
      <c r="T27" s="65">
        <f ca="1"/>
        <v>-5000</v>
      </c>
      <c r="U27" s="444">
        <f ca="1"/>
        <v>0.89052843607158461</v>
      </c>
      <c r="V27" s="65">
        <f ca="1"/>
        <v>-4452.6421803579233</v>
      </c>
      <c r="W27" s="464" t="str">
        <f ca="1"/>
        <v/>
      </c>
      <c r="X27" s="464" t="str">
        <f ca="1"/>
        <v/>
      </c>
      <c r="Y27" s="82" t="e">
        <f ca="1"/>
        <v>#N/A</v>
      </c>
      <c r="Z27" s="435" t="s">
        <v>6</v>
      </c>
    </row>
    <row r="28" spans="2:26">
      <c r="B28" s="204" t="str">
        <f ca="1"/>
        <v>ACCRUALDAYCOUNT</v>
      </c>
      <c r="C28" s="144" t="str">
        <f ca="1"/>
        <v>30/360</v>
      </c>
      <c r="D28" s="166" t="str">
        <f ca="1"/>
        <v>ACT/360</v>
      </c>
      <c r="E28" s="435" t="s">
        <v>6</v>
      </c>
      <c r="F28" s="204" t="str">
        <f ca="1"/>
        <v>NOTIONALEXCHANGE</v>
      </c>
      <c r="G28" s="144" t="str">
        <f ca="1"/>
        <v>NONE</v>
      </c>
      <c r="H28" s="166" t="str">
        <f ca="1"/>
        <v>NONE</v>
      </c>
      <c r="I28" s="435" t="s">
        <v>6</v>
      </c>
      <c r="J28" s="435" t="s">
        <v>6</v>
      </c>
      <c r="K28" s="470">
        <f ca="1"/>
        <v>44890</v>
      </c>
      <c r="L28" s="469">
        <f ca="1"/>
        <v>45071</v>
      </c>
      <c r="M28" s="65">
        <f ca="1"/>
        <v>181</v>
      </c>
      <c r="N28" s="484">
        <f ca="1"/>
        <v>0.5</v>
      </c>
      <c r="O28" s="469">
        <f ca="1"/>
        <v>45071</v>
      </c>
      <c r="P28" s="65">
        <f ca="1"/>
        <v>-1000000</v>
      </c>
      <c r="Q28" s="464">
        <f ca="1"/>
        <v>0</v>
      </c>
      <c r="R28" s="167">
        <f ca="1"/>
        <v>1</v>
      </c>
      <c r="S28" s="442">
        <f ca="1"/>
        <v>0.01</v>
      </c>
      <c r="T28" s="65">
        <f ca="1"/>
        <v>-5000</v>
      </c>
      <c r="U28" s="444">
        <f ca="1"/>
        <v>0.87886550751267478</v>
      </c>
      <c r="V28" s="65">
        <f ca="1"/>
        <v>-4394.3275375633739</v>
      </c>
      <c r="W28" s="464" t="str">
        <f ca="1"/>
        <v/>
      </c>
      <c r="X28" s="464" t="str">
        <f ca="1"/>
        <v/>
      </c>
      <c r="Y28" s="82" t="e">
        <f ca="1"/>
        <v>#N/A</v>
      </c>
      <c r="Z28" s="435" t="s">
        <v>6</v>
      </c>
    </row>
    <row r="29" spans="2:26">
      <c r="B29" s="204" t="str">
        <f ca="1"/>
        <v>PAYMENTFREQUENCY</v>
      </c>
      <c r="C29" s="144" t="str">
        <f ca="1"/>
        <v>Semi-Annual</v>
      </c>
      <c r="D29" s="166" t="str">
        <f ca="1"/>
        <v>Quarterly</v>
      </c>
      <c r="E29" s="435" t="s">
        <v>6</v>
      </c>
      <c r="F29" s="204" t="str">
        <f ca="1"/>
        <v>LEVERAGE</v>
      </c>
      <c r="G29" s="144" t="str">
        <f ca="1"/>
        <v>1</v>
      </c>
      <c r="H29" s="166" t="str">
        <f ca="1"/>
        <v>1</v>
      </c>
      <c r="I29" s="435" t="s">
        <v>6</v>
      </c>
      <c r="J29" s="435" t="s">
        <v>6</v>
      </c>
      <c r="K29" s="470">
        <f ca="1"/>
        <v>45071</v>
      </c>
      <c r="L29" s="469">
        <f ca="1"/>
        <v>45257</v>
      </c>
      <c r="M29" s="65">
        <f ca="1"/>
        <v>186</v>
      </c>
      <c r="N29" s="484">
        <f ca="1"/>
        <v>0.50555555555555554</v>
      </c>
      <c r="O29" s="469">
        <f ca="1"/>
        <v>45257</v>
      </c>
      <c r="P29" s="65">
        <f ca="1"/>
        <v>-1000000</v>
      </c>
      <c r="Q29" s="464">
        <f ca="1"/>
        <v>0</v>
      </c>
      <c r="R29" s="464">
        <f ca="1"/>
        <v>1</v>
      </c>
      <c r="S29" s="464">
        <f ca="1"/>
        <v>0.01</v>
      </c>
      <c r="T29" s="464">
        <f ca="1"/>
        <v>-5055.5555555555557</v>
      </c>
      <c r="U29" s="464">
        <f ca="1"/>
        <v>0.86694144803137163</v>
      </c>
      <c r="V29" s="464">
        <f ca="1"/>
        <v>-4382.8706539363793</v>
      </c>
      <c r="W29" s="464" t="str">
        <f ca="1"/>
        <v/>
      </c>
      <c r="X29" s="464" t="str">
        <f ca="1"/>
        <v/>
      </c>
      <c r="Y29" s="82" t="e">
        <f ca="1"/>
        <v>#N/A</v>
      </c>
      <c r="Z29" s="435" t="s">
        <v>6</v>
      </c>
    </row>
    <row r="30" spans="2:26">
      <c r="B30" s="204" t="str">
        <f ca="1"/>
        <v>PAYMENTBUSINESSDAYADJUSTMENT</v>
      </c>
      <c r="C30" s="144" t="str">
        <f ca="1"/>
        <v>MOD_FOLLOWING</v>
      </c>
      <c r="D30" s="166" t="str">
        <f ca="1"/>
        <v>MOD_FOLLOWING</v>
      </c>
      <c r="E30" s="435" t="s">
        <v>6</v>
      </c>
      <c r="F30" s="204" t="str">
        <f ca="1"/>
        <v>PAYRECEIVE</v>
      </c>
      <c r="G30" s="144" t="str">
        <f ca="1"/>
        <v>PAY</v>
      </c>
      <c r="H30" s="166" t="str">
        <f ca="1"/>
        <v>RECEIVE</v>
      </c>
      <c r="I30" s="435" t="s">
        <v>6</v>
      </c>
      <c r="J30" s="435" t="s">
        <v>6</v>
      </c>
      <c r="K30" s="470">
        <f ca="1"/>
        <v>45257</v>
      </c>
      <c r="L30" s="469">
        <f ca="1"/>
        <v>45440</v>
      </c>
      <c r="M30" s="65">
        <f ca="1"/>
        <v>183</v>
      </c>
      <c r="N30" s="484">
        <f ca="1"/>
        <v>0.50277777777777777</v>
      </c>
      <c r="O30" s="469">
        <f ca="1"/>
        <v>45440</v>
      </c>
      <c r="P30" s="65">
        <f ca="1"/>
        <v>-1000000</v>
      </c>
      <c r="Q30" s="464">
        <f ca="1"/>
        <v>0</v>
      </c>
      <c r="R30" s="464">
        <f ca="1"/>
        <v>1</v>
      </c>
      <c r="S30" s="464">
        <f ca="1"/>
        <v>0.01</v>
      </c>
      <c r="T30" s="464">
        <f ca="1"/>
        <v>-5027.7777777777774</v>
      </c>
      <c r="U30" s="464">
        <f ca="1"/>
        <v>0.85527316904500872</v>
      </c>
      <c r="V30" s="464">
        <f ca="1"/>
        <v>-4300.1234332540716</v>
      </c>
      <c r="W30" s="464" t="str">
        <f ca="1"/>
        <v/>
      </c>
      <c r="X30" s="464" t="str">
        <f ca="1"/>
        <v/>
      </c>
      <c r="Y30" s="82" t="e">
        <f ca="1"/>
        <v>#N/A</v>
      </c>
      <c r="Z30" s="435" t="s">
        <v>6</v>
      </c>
    </row>
    <row r="31" spans="2:26">
      <c r="B31" s="204" t="str">
        <f ca="1"/>
        <v>PAYMENTCALENDAR</v>
      </c>
      <c r="C31" s="144" t="str">
        <f ca="1"/>
        <v>NYB:LNB</v>
      </c>
      <c r="D31" s="166" t="str">
        <f ca="1"/>
        <v>NYB:LNB</v>
      </c>
      <c r="E31" s="435" t="s">
        <v>6</v>
      </c>
      <c r="F31" s="204" t="str">
        <f ca="1"/>
        <v>EFFECTIVEDATE</v>
      </c>
      <c r="G31" s="144" t="str">
        <f ca="1"/>
        <v>43245</v>
      </c>
      <c r="H31" s="166" t="str">
        <f ca="1"/>
        <v>43245</v>
      </c>
      <c r="I31" s="435" t="s">
        <v>6</v>
      </c>
      <c r="J31" s="435" t="s">
        <v>6</v>
      </c>
      <c r="K31" s="470">
        <f ca="1"/>
        <v>45440</v>
      </c>
      <c r="L31" s="469">
        <f ca="1"/>
        <v>45621</v>
      </c>
      <c r="M31" s="65">
        <f ca="1"/>
        <v>181</v>
      </c>
      <c r="N31" s="484">
        <f ca="1"/>
        <v>0.49166666666666664</v>
      </c>
      <c r="O31" s="469">
        <f ca="1"/>
        <v>45621</v>
      </c>
      <c r="P31" s="65">
        <f ca="1"/>
        <v>-1000000</v>
      </c>
      <c r="Q31" s="65">
        <f ca="1"/>
        <v>0</v>
      </c>
      <c r="R31" s="464">
        <f ca="1"/>
        <v>1</v>
      </c>
      <c r="S31" s="167">
        <f ca="1"/>
        <v>0.01</v>
      </c>
      <c r="T31" s="167">
        <f ca="1"/>
        <v>-4916.6666666666661</v>
      </c>
      <c r="U31" s="442">
        <f ca="1"/>
        <v>0.84381727388861594</v>
      </c>
      <c r="V31" s="65">
        <f ca="1"/>
        <v>-4148.768263285695</v>
      </c>
      <c r="W31" s="444" t="str">
        <f ca="1"/>
        <v/>
      </c>
      <c r="X31" s="65" t="str">
        <f ca="1"/>
        <v/>
      </c>
      <c r="Y31" s="82" t="e">
        <f ca="1"/>
        <v>#N/A</v>
      </c>
      <c r="Z31" s="435" t="s">
        <v>6</v>
      </c>
    </row>
    <row r="32" spans="2:26">
      <c r="B32" s="204" t="str">
        <f ca="1"/>
        <v>PAYMENTLAG</v>
      </c>
      <c r="C32" s="144" t="str">
        <f ca="1"/>
        <v>0D</v>
      </c>
      <c r="D32" s="166" t="str">
        <f ca="1"/>
        <v>0D</v>
      </c>
      <c r="E32" s="435" t="s">
        <v>6</v>
      </c>
      <c r="F32" s="204" t="str">
        <f ca="1"/>
        <v>MATURITYDATE</v>
      </c>
      <c r="G32" s="144" t="str">
        <f ca="1"/>
        <v>10Y</v>
      </c>
      <c r="H32" s="166" t="str">
        <f ca="1"/>
        <v>10Y</v>
      </c>
      <c r="I32" s="435" t="s">
        <v>6</v>
      </c>
      <c r="J32" s="435" t="s">
        <v>6</v>
      </c>
      <c r="K32" s="470">
        <f ca="1"/>
        <v>45621</v>
      </c>
      <c r="L32" s="469">
        <f ca="1"/>
        <v>45804</v>
      </c>
      <c r="M32" s="65">
        <f ca="1"/>
        <v>183</v>
      </c>
      <c r="N32" s="484">
        <f ca="1"/>
        <v>0.50555555555555554</v>
      </c>
      <c r="O32" s="469">
        <f ca="1"/>
        <v>45804</v>
      </c>
      <c r="P32" s="65">
        <f ca="1"/>
        <v>-1000000</v>
      </c>
      <c r="Q32" s="65">
        <f ca="1"/>
        <v>0</v>
      </c>
      <c r="R32" s="464">
        <f ca="1"/>
        <v>1</v>
      </c>
      <c r="S32" s="167">
        <f ca="1"/>
        <v>0.01</v>
      </c>
      <c r="T32" s="167">
        <f ca="1"/>
        <v>-5055.5555555555557</v>
      </c>
      <c r="U32" s="442">
        <f ca="1"/>
        <v>0.83234542752549334</v>
      </c>
      <c r="V32" s="65">
        <f ca="1"/>
        <v>-4207.9685502677721</v>
      </c>
      <c r="W32" s="444" t="str">
        <f ca="1"/>
        <v/>
      </c>
      <c r="X32" s="65" t="str">
        <f ca="1"/>
        <v/>
      </c>
      <c r="Y32" s="82" t="e">
        <f ca="1"/>
        <v>#N/A</v>
      </c>
      <c r="Z32" s="435" t="s">
        <v>6</v>
      </c>
    </row>
    <row r="33" spans="2:26">
      <c r="B33" s="204" t="str">
        <f ca="1"/>
        <v>FIRSTSTUBDATE</v>
      </c>
      <c r="C33" s="144" t="str">
        <f ca="1"/>
        <v/>
      </c>
      <c r="D33" s="166" t="str">
        <f ca="1"/>
        <v/>
      </c>
      <c r="E33" s="435" t="s">
        <v>6</v>
      </c>
      <c r="F33" s="204" t="str">
        <f ca="1"/>
        <v>ACCRUALFREQUENCY</v>
      </c>
      <c r="G33" s="144" t="str">
        <f ca="1"/>
        <v>Semi-Annual</v>
      </c>
      <c r="H33" s="166" t="str">
        <f ca="1"/>
        <v>Semi-Annual</v>
      </c>
      <c r="I33" s="435" t="s">
        <v>6</v>
      </c>
      <c r="J33" s="435" t="s">
        <v>6</v>
      </c>
      <c r="K33" s="470">
        <f ca="1"/>
        <v>45804</v>
      </c>
      <c r="L33" s="469">
        <f ca="1"/>
        <v>45986</v>
      </c>
      <c r="M33" s="65">
        <f ca="1"/>
        <v>182</v>
      </c>
      <c r="N33" s="484">
        <f ca="1"/>
        <v>0.49444444444444446</v>
      </c>
      <c r="O33" s="469">
        <f ca="1"/>
        <v>45986</v>
      </c>
      <c r="P33" s="65">
        <f ca="1"/>
        <v>-1000000</v>
      </c>
      <c r="Q33" s="65">
        <f ca="1"/>
        <v>0</v>
      </c>
      <c r="R33" s="464">
        <f ca="1"/>
        <v>1</v>
      </c>
      <c r="S33" s="167">
        <f ca="1"/>
        <v>0.01</v>
      </c>
      <c r="T33" s="167">
        <f ca="1"/>
        <v>-4944.4444444444443</v>
      </c>
      <c r="U33" s="442">
        <f ca="1"/>
        <v>0.82111980475072288</v>
      </c>
      <c r="V33" s="65">
        <f ca="1"/>
        <v>-4059.9812568230186</v>
      </c>
      <c r="W33" s="444" t="str">
        <f ca="1"/>
        <v/>
      </c>
      <c r="X33" s="65" t="str">
        <f ca="1"/>
        <v/>
      </c>
      <c r="Y33" s="82" t="e">
        <f ca="1"/>
        <v>#N/A</v>
      </c>
      <c r="Z33" s="435" t="s">
        <v>6</v>
      </c>
    </row>
    <row r="34" spans="2:26">
      <c r="B34" s="204" t="str">
        <f ca="1"/>
        <v>LASTSTUBDATE</v>
      </c>
      <c r="C34" s="144" t="str">
        <f ca="1"/>
        <v/>
      </c>
      <c r="D34" s="166" t="str">
        <f ca="1"/>
        <v/>
      </c>
      <c r="E34" s="435" t="s">
        <v>6</v>
      </c>
      <c r="F34" s="204" t="str">
        <f ca="1"/>
        <v>ACCRUALBUSINESSDAYADJUSTMENT</v>
      </c>
      <c r="G34" s="144" t="str">
        <f ca="1"/>
        <v>MOD_FOLLOWING</v>
      </c>
      <c r="H34" s="166" t="str">
        <f ca="1"/>
        <v>MOD_FOLLOWING</v>
      </c>
      <c r="I34" s="435" t="s">
        <v>6</v>
      </c>
      <c r="J34" s="435" t="s">
        <v>6</v>
      </c>
      <c r="K34" s="470">
        <f ca="1"/>
        <v>45986</v>
      </c>
      <c r="L34" s="469">
        <f ca="1"/>
        <v>46168</v>
      </c>
      <c r="M34" s="65">
        <f ca="1"/>
        <v>182</v>
      </c>
      <c r="N34" s="484">
        <f ca="1"/>
        <v>0.50277777777777777</v>
      </c>
      <c r="O34" s="469">
        <f ca="1"/>
        <v>46168</v>
      </c>
      <c r="P34" s="65">
        <f ca="1"/>
        <v>-1000000</v>
      </c>
      <c r="Q34" s="65">
        <f ca="1"/>
        <v>0</v>
      </c>
      <c r="R34" s="464">
        <f ca="1"/>
        <v>1</v>
      </c>
      <c r="S34" s="167">
        <f ca="1"/>
        <v>0.01</v>
      </c>
      <c r="T34" s="167">
        <f ca="1"/>
        <v>-5027.7777777777774</v>
      </c>
      <c r="U34" s="442">
        <f ca="1"/>
        <v>0.81008529517731187</v>
      </c>
      <c r="V34" s="65">
        <f ca="1"/>
        <v>-4072.9288451970401</v>
      </c>
      <c r="W34" s="444" t="str">
        <f ca="1"/>
        <v/>
      </c>
      <c r="X34" s="65" t="str">
        <f ca="1"/>
        <v/>
      </c>
      <c r="Y34" s="82" t="e">
        <f ca="1"/>
        <v>#N/A</v>
      </c>
      <c r="Z34" s="435" t="s">
        <v>6</v>
      </c>
    </row>
    <row r="35" spans="2:26">
      <c r="B35" s="204" t="str">
        <f ca="1"/>
        <v>ROLLDAY</v>
      </c>
      <c r="C35" s="144" t="str">
        <f ca="1"/>
        <v>NORMAL</v>
      </c>
      <c r="D35" s="166" t="str">
        <f ca="1"/>
        <v>NORMAL</v>
      </c>
      <c r="E35" s="435" t="s">
        <v>6</v>
      </c>
      <c r="F35" s="204" t="str">
        <f ca="1"/>
        <v>ACCRUALCALENDAR</v>
      </c>
      <c r="G35" s="144" t="str">
        <f ca="1"/>
        <v>NYB:LNB</v>
      </c>
      <c r="H35" s="166" t="str">
        <f ca="1"/>
        <v>NYB:LNB</v>
      </c>
      <c r="I35" s="435" t="s">
        <v>6</v>
      </c>
      <c r="J35" s="435" t="s">
        <v>6</v>
      </c>
      <c r="K35" s="470">
        <f ca="1"/>
        <v>46168</v>
      </c>
      <c r="L35" s="469">
        <f ca="1"/>
        <v>46351</v>
      </c>
      <c r="M35" s="65">
        <f ca="1"/>
        <v>183</v>
      </c>
      <c r="N35" s="484">
        <f ca="1"/>
        <v>0.49722222222222223</v>
      </c>
      <c r="O35" s="469">
        <f ca="1"/>
        <v>46351</v>
      </c>
      <c r="P35" s="65">
        <f ca="1"/>
        <v>-1000000</v>
      </c>
      <c r="Q35" s="65">
        <f ca="1"/>
        <v>0</v>
      </c>
      <c r="R35" s="464">
        <f ca="1"/>
        <v>1</v>
      </c>
      <c r="S35" s="167">
        <f ca="1"/>
        <v>0.01</v>
      </c>
      <c r="T35" s="167">
        <f ca="1"/>
        <v>-4972.2222222222226</v>
      </c>
      <c r="U35" s="442">
        <f ca="1"/>
        <v>0.79916477385452023</v>
      </c>
      <c r="V35" s="65">
        <f ca="1"/>
        <v>-3973.6248477766426</v>
      </c>
      <c r="W35" s="444" t="str">
        <f ca="1"/>
        <v/>
      </c>
      <c r="X35" s="65" t="str">
        <f ca="1"/>
        <v/>
      </c>
      <c r="Y35" s="82" t="e">
        <f ca="1"/>
        <v>#N/A</v>
      </c>
      <c r="Z35" s="435" t="s">
        <v>6</v>
      </c>
    </row>
    <row r="36" spans="2:26">
      <c r="B36" s="204" t="str">
        <f ca="1"/>
        <v>STUBTYPE</v>
      </c>
      <c r="C36" s="144" t="str">
        <f ca="1"/>
        <v>ShortStart</v>
      </c>
      <c r="D36" s="166" t="str">
        <f ca="1"/>
        <v>ShortStart</v>
      </c>
      <c r="E36" s="435" t="s">
        <v>6</v>
      </c>
      <c r="F36" s="204" t="str">
        <f ca="1"/>
        <v>ACCRUALDAYCOUNT</v>
      </c>
      <c r="G36" s="144" t="str">
        <f ca="1"/>
        <v>30/360</v>
      </c>
      <c r="H36" s="166" t="str">
        <f ca="1"/>
        <v>ACT/360</v>
      </c>
      <c r="I36" s="435" t="s">
        <v>6</v>
      </c>
      <c r="J36" s="435" t="s">
        <v>6</v>
      </c>
      <c r="K36" s="470">
        <f ca="1"/>
        <v>46351</v>
      </c>
      <c r="L36" s="469">
        <f ca="1"/>
        <v>46532</v>
      </c>
      <c r="M36" s="65">
        <f ca="1"/>
        <v>181</v>
      </c>
      <c r="N36" s="484">
        <f ca="1"/>
        <v>0.5</v>
      </c>
      <c r="O36" s="469">
        <f ca="1"/>
        <v>46532</v>
      </c>
      <c r="P36" s="65">
        <f ca="1"/>
        <v>-1000000</v>
      </c>
      <c r="Q36" s="65">
        <f ca="1"/>
        <v>0</v>
      </c>
      <c r="R36" s="464">
        <f ca="1"/>
        <v>1</v>
      </c>
      <c r="S36" s="167">
        <f ca="1"/>
        <v>0.01</v>
      </c>
      <c r="T36" s="167">
        <f ca="1"/>
        <v>-5000</v>
      </c>
      <c r="U36" s="442">
        <f ca="1"/>
        <v>0.78851151981821321</v>
      </c>
      <c r="V36" s="65">
        <f ca="1"/>
        <v>-3942.5575990910661</v>
      </c>
      <c r="W36" s="444" t="str">
        <f ca="1"/>
        <v/>
      </c>
      <c r="X36" s="65" t="str">
        <f ca="1"/>
        <v/>
      </c>
      <c r="Y36" s="82" t="e">
        <f ca="1"/>
        <v>#N/A</v>
      </c>
      <c r="Z36" s="435" t="s">
        <v>6</v>
      </c>
    </row>
    <row r="37" spans="2:26">
      <c r="B37" s="204" t="str">
        <f ca="1"/>
        <v>FIXINGBUSINESSDAYADJUSTMENT</v>
      </c>
      <c r="C37" s="144" t="str">
        <f ca="1"/>
        <v/>
      </c>
      <c r="D37" s="166" t="str">
        <f ca="1"/>
        <v>MOD_FOLLOWING</v>
      </c>
      <c r="E37" s="435" t="s">
        <v>6</v>
      </c>
      <c r="F37" s="204" t="str">
        <f ca="1"/>
        <v>PAYMENTFREQUENCY</v>
      </c>
      <c r="G37" s="144" t="str">
        <f ca="1"/>
        <v>Semi-Annual</v>
      </c>
      <c r="H37" s="166" t="str">
        <f ca="1"/>
        <v>Quarterly</v>
      </c>
      <c r="I37" s="435" t="s">
        <v>6</v>
      </c>
      <c r="J37" s="435" t="s">
        <v>6</v>
      </c>
      <c r="K37" s="470">
        <f ca="1"/>
        <v>46532</v>
      </c>
      <c r="L37" s="469">
        <f ca="1"/>
        <v>46717</v>
      </c>
      <c r="M37" s="65">
        <f ca="1"/>
        <v>185</v>
      </c>
      <c r="N37" s="484">
        <f ca="1"/>
        <v>0.50277777777777777</v>
      </c>
      <c r="O37" s="469">
        <f ca="1"/>
        <v>46717</v>
      </c>
      <c r="P37" s="65">
        <f ca="1"/>
        <v>-1000000</v>
      </c>
      <c r="Q37" s="65">
        <f ca="1"/>
        <v>0</v>
      </c>
      <c r="R37" s="464">
        <f ca="1"/>
        <v>1</v>
      </c>
      <c r="S37" s="167">
        <f ca="1"/>
        <v>0.01</v>
      </c>
      <c r="T37" s="167">
        <f ca="1"/>
        <v>-5027.7777777777774</v>
      </c>
      <c r="U37" s="442">
        <f ca="1"/>
        <v>0.77774343499265286</v>
      </c>
      <c r="V37" s="65">
        <f ca="1"/>
        <v>-3910.3211592686152</v>
      </c>
      <c r="W37" s="444" t="str">
        <f ca="1"/>
        <v/>
      </c>
      <c r="X37" s="65" t="str">
        <f ca="1"/>
        <v/>
      </c>
      <c r="Y37" s="82" t="e">
        <f ca="1"/>
        <v>#N/A</v>
      </c>
      <c r="Z37" s="435" t="s">
        <v>6</v>
      </c>
    </row>
    <row r="38" spans="2:26">
      <c r="B38" s="204" t="str">
        <f ca="1"/>
        <v>FIXINGCALENDAR</v>
      </c>
      <c r="C38" s="144" t="str">
        <f ca="1"/>
        <v/>
      </c>
      <c r="D38" s="166" t="str">
        <f ca="1"/>
        <v>NYB:LNB</v>
      </c>
      <c r="E38" s="435" t="s">
        <v>6</v>
      </c>
      <c r="F38" s="204" t="str">
        <f ca="1"/>
        <v>PAYMENTBUSINESSDAYADJUSTMENT</v>
      </c>
      <c r="G38" s="144" t="str">
        <f ca="1"/>
        <v>MOD_FOLLOWING</v>
      </c>
      <c r="H38" s="166" t="str">
        <f ca="1"/>
        <v>MOD_FOLLOWING</v>
      </c>
      <c r="I38" s="435" t="s">
        <v>6</v>
      </c>
      <c r="J38" s="435" t="s">
        <v>6</v>
      </c>
      <c r="K38" s="470">
        <f ca="1"/>
        <v>46717</v>
      </c>
      <c r="L38" s="469">
        <f ca="1"/>
        <v>46898</v>
      </c>
      <c r="M38" s="65">
        <f ca="1"/>
        <v>181</v>
      </c>
      <c r="N38" s="484">
        <f ca="1"/>
        <v>0.49722222222222223</v>
      </c>
      <c r="O38" s="469">
        <f ca="1"/>
        <v>46898</v>
      </c>
      <c r="P38" s="65">
        <f ca="1"/>
        <v>-1000000</v>
      </c>
      <c r="Q38" s="65">
        <f ca="1"/>
        <v>0</v>
      </c>
      <c r="R38" s="464">
        <f ca="1"/>
        <v>1</v>
      </c>
      <c r="S38" s="167">
        <f ca="1"/>
        <v>0.01</v>
      </c>
      <c r="T38" s="167">
        <f ca="1"/>
        <v>-4972.2222222222226</v>
      </c>
      <c r="U38" s="442">
        <f ca="1"/>
        <v>0.76731285782113556</v>
      </c>
      <c r="V38" s="65">
        <f ca="1"/>
        <v>-3815.2500430550908</v>
      </c>
      <c r="W38" s="444" t="str">
        <f ca="1"/>
        <v/>
      </c>
      <c r="X38" s="65" t="str">
        <f ca="1"/>
        <v/>
      </c>
      <c r="Y38" s="82" t="e">
        <f ca="1"/>
        <v>#N/A</v>
      </c>
      <c r="Z38" s="435" t="s">
        <v>6</v>
      </c>
    </row>
    <row r="39" spans="2:26">
      <c r="B39" s="204" t="str">
        <f ca="1"/>
        <v>FIXINGLAG</v>
      </c>
      <c r="C39" s="144" t="str">
        <f ca="1"/>
        <v/>
      </c>
      <c r="D39" s="166" t="str">
        <f ca="1"/>
        <v>0D</v>
      </c>
      <c r="E39" s="435" t="s">
        <v>6</v>
      </c>
      <c r="F39" s="204" t="str">
        <f ca="1"/>
        <v>PAYMENTCALENDAR</v>
      </c>
      <c r="G39" s="144" t="str">
        <f ca="1"/>
        <v>NYB:LNB</v>
      </c>
      <c r="H39" s="166" t="str">
        <f ca="1"/>
        <v>NYB:LNB</v>
      </c>
      <c r="I39" s="435" t="s">
        <v>6</v>
      </c>
      <c r="J39" s="435" t="s">
        <v>6</v>
      </c>
      <c r="K39" s="176" t="str">
        <f ca="1"/>
        <v>LEG2:FLOAT Leg Schedule &amp; Cashflows</v>
      </c>
      <c r="L39" s="469" t="str">
        <f ca="1"/>
        <v/>
      </c>
      <c r="M39" s="469" t="str">
        <f ca="1"/>
        <v/>
      </c>
      <c r="N39" s="464" t="str">
        <f ca="1"/>
        <v/>
      </c>
      <c r="O39" s="484" t="str">
        <f ca="1"/>
        <v/>
      </c>
      <c r="P39" s="469" t="str">
        <f ca="1"/>
        <v/>
      </c>
      <c r="Q39" s="65" t="str">
        <f ca="1"/>
        <v/>
      </c>
      <c r="R39" s="464" t="str">
        <f ca="1"/>
        <v/>
      </c>
      <c r="S39" s="167" t="str">
        <f ca="1"/>
        <v/>
      </c>
      <c r="T39" s="167" t="str">
        <f ca="1"/>
        <v/>
      </c>
      <c r="U39" s="442" t="str">
        <f ca="1"/>
        <v/>
      </c>
      <c r="V39" s="65" t="str">
        <f ca="1"/>
        <v/>
      </c>
      <c r="W39" s="444" t="str">
        <f ca="1"/>
        <v/>
      </c>
      <c r="X39" s="65" t="str">
        <f ca="1"/>
        <v/>
      </c>
      <c r="Y39" s="82" t="e">
        <f ca="1"/>
        <v>#N/A</v>
      </c>
      <c r="Z39" s="435" t="s">
        <v>6</v>
      </c>
    </row>
    <row r="40" spans="2:26">
      <c r="B40" s="204" t="str">
        <f ca="1"/>
        <v>FIXINGADVANCEORARREAR</v>
      </c>
      <c r="C40" s="144" t="str">
        <f ca="1"/>
        <v/>
      </c>
      <c r="D40" s="166" t="str">
        <f ca="1"/>
        <v/>
      </c>
      <c r="E40" s="435" t="s">
        <v>6</v>
      </c>
      <c r="F40" s="204" t="str">
        <f ca="1"/>
        <v>PAYMENTLAG</v>
      </c>
      <c r="G40" s="144" t="str">
        <f ca="1"/>
        <v>0D</v>
      </c>
      <c r="H40" s="166" t="str">
        <f ca="1"/>
        <v>0D</v>
      </c>
      <c r="I40" s="435" t="s">
        <v>6</v>
      </c>
      <c r="J40" s="435" t="s">
        <v>6</v>
      </c>
      <c r="K40" s="470" t="str">
        <f ca="1"/>
        <v>FixingDate</v>
      </c>
      <c r="L40" s="469" t="str">
        <f ca="1"/>
        <v>AccrualStart</v>
      </c>
      <c r="M40" s="469" t="str">
        <f ca="1"/>
        <v>AccrualEnd</v>
      </c>
      <c r="N40" s="464" t="str">
        <f ca="1"/>
        <v>AccrualDays</v>
      </c>
      <c r="O40" s="484" t="str">
        <f ca="1"/>
        <v>AccrualYearFractions</v>
      </c>
      <c r="P40" s="469" t="str">
        <f ca="1"/>
        <v>PaymentDate</v>
      </c>
      <c r="Q40" s="65" t="str">
        <f ca="1"/>
        <v>Notional</v>
      </c>
      <c r="R40" s="464" t="str">
        <f ca="1"/>
        <v>NotionalExchange</v>
      </c>
      <c r="S40" s="167" t="str">
        <f ca="1"/>
        <v>Leverage</v>
      </c>
      <c r="T40" s="167" t="str">
        <f ca="1"/>
        <v>FloatSpread</v>
      </c>
      <c r="U40" s="442" t="str">
        <f ca="1"/>
        <v>FloatRate</v>
      </c>
      <c r="V40" s="65" t="str">
        <f ca="1"/>
        <v>Coupon</v>
      </c>
      <c r="W40" s="444" t="str">
        <f ca="1"/>
        <v>DiscountFactor</v>
      </c>
      <c r="X40" s="65" t="str">
        <f ca="1"/>
        <v>CouponPV</v>
      </c>
      <c r="Y40" s="82" t="e">
        <f ca="1"/>
        <v>#N/A</v>
      </c>
      <c r="Z40" s="435" t="s">
        <v>6</v>
      </c>
    </row>
    <row r="41" spans="2:26">
      <c r="B41" s="204" t="str">
        <f ca="1"/>
        <v>FIRSTSTUBCURVEINDEX</v>
      </c>
      <c r="C41" s="144" t="str">
        <f ca="1"/>
        <v/>
      </c>
      <c r="D41" s="166" t="str">
        <f ca="1"/>
        <v>NATURAL</v>
      </c>
      <c r="E41" s="435" t="s">
        <v>6</v>
      </c>
      <c r="F41" s="204" t="str">
        <f ca="1"/>
        <v>FIRSTSTUBDATE</v>
      </c>
      <c r="G41" s="144" t="str">
        <f ca="1"/>
        <v/>
      </c>
      <c r="H41" s="166" t="str">
        <f ca="1"/>
        <v/>
      </c>
      <c r="I41" s="435" t="s">
        <v>6</v>
      </c>
      <c r="J41" s="435" t="s">
        <v>6</v>
      </c>
      <c r="K41" s="470">
        <f ca="1"/>
        <v>43245</v>
      </c>
      <c r="L41" s="469">
        <f ca="1"/>
        <v>43245</v>
      </c>
      <c r="M41" s="469">
        <f ca="1"/>
        <v>43340</v>
      </c>
      <c r="N41" s="464">
        <f ca="1"/>
        <v>95</v>
      </c>
      <c r="O41" s="484">
        <f ca="1"/>
        <v>0.2638888888888889</v>
      </c>
      <c r="P41" s="469">
        <f ca="1"/>
        <v>43340</v>
      </c>
      <c r="Q41" s="65">
        <f ca="1"/>
        <v>1000000</v>
      </c>
      <c r="R41" s="464">
        <f ca="1"/>
        <v>0</v>
      </c>
      <c r="S41" s="167">
        <f ca="1"/>
        <v>1</v>
      </c>
      <c r="T41" s="167">
        <f ca="1"/>
        <v>0</v>
      </c>
      <c r="U41" s="442">
        <f ca="1"/>
        <v>2.4975000000028856E-2</v>
      </c>
      <c r="V41" s="65">
        <f ca="1"/>
        <v>6590.6250000076152</v>
      </c>
      <c r="W41" s="444">
        <f ca="1"/>
        <v>0.99490443311890409</v>
      </c>
      <c r="X41" s="65">
        <f ca="1"/>
        <v>6557.0420295318536</v>
      </c>
      <c r="Y41" s="82" t="e">
        <f ca="1"/>
        <v>#N/A</v>
      </c>
      <c r="Z41" s="435" t="s">
        <v>6</v>
      </c>
    </row>
    <row r="42" spans="2:26">
      <c r="B42" s="204" t="str">
        <f ca="1"/>
        <v>LASTSTUBCURVEINDEX</v>
      </c>
      <c r="C42" s="144" t="str">
        <f ca="1"/>
        <v/>
      </c>
      <c r="D42" s="166" t="str">
        <f ca="1"/>
        <v>NATURAL</v>
      </c>
      <c r="E42" s="435" t="s">
        <v>6</v>
      </c>
      <c r="F42" s="204" t="str">
        <f ca="1"/>
        <v>LASTSTUBDATE</v>
      </c>
      <c r="G42" s="144" t="str">
        <f ca="1"/>
        <v/>
      </c>
      <c r="H42" s="166" t="str">
        <f ca="1"/>
        <v/>
      </c>
      <c r="I42" s="435" t="s">
        <v>6</v>
      </c>
      <c r="J42" s="435" t="s">
        <v>6</v>
      </c>
      <c r="K42" s="470">
        <f ca="1"/>
        <v>43340</v>
      </c>
      <c r="L42" s="469">
        <f ca="1"/>
        <v>43340</v>
      </c>
      <c r="M42" s="469">
        <f ca="1"/>
        <v>43430</v>
      </c>
      <c r="N42" s="464">
        <f ca="1"/>
        <v>90</v>
      </c>
      <c r="O42" s="484">
        <f ca="1"/>
        <v>0.25</v>
      </c>
      <c r="P42" s="469">
        <f ca="1"/>
        <v>43430</v>
      </c>
      <c r="Q42" s="65">
        <f ca="1"/>
        <v>1000000</v>
      </c>
      <c r="R42" s="464">
        <f ca="1"/>
        <v>0</v>
      </c>
      <c r="S42" s="167">
        <f ca="1"/>
        <v>1</v>
      </c>
      <c r="T42" s="167">
        <f ca="1"/>
        <v>0</v>
      </c>
      <c r="U42" s="442">
        <f ca="1"/>
        <v>2.6580783265482483E-2</v>
      </c>
      <c r="V42" s="65">
        <f ca="1"/>
        <v>6645.1958163706213</v>
      </c>
      <c r="W42" s="444">
        <f ca="1"/>
        <v>0.98972519289486593</v>
      </c>
      <c r="X42" s="65">
        <f ca="1"/>
        <v>6576.9177111815688</v>
      </c>
      <c r="Y42" s="82" t="e">
        <f ca="1"/>
        <v>#N/A</v>
      </c>
      <c r="Z42" s="435" t="s">
        <v>6</v>
      </c>
    </row>
    <row r="43" spans="2:26">
      <c r="B43" s="204" t="e">
        <f ca="1"/>
        <v>#N/A</v>
      </c>
      <c r="C43" s="144" t="e">
        <f ca="1"/>
        <v>#N/A</v>
      </c>
      <c r="D43" s="166" t="e">
        <f ca="1"/>
        <v>#N/A</v>
      </c>
      <c r="E43" s="435" t="s">
        <v>6</v>
      </c>
      <c r="F43" s="204" t="str">
        <f ca="1"/>
        <v>ROLLDAY</v>
      </c>
      <c r="G43" s="144" t="str">
        <f ca="1"/>
        <v>NORMAL</v>
      </c>
      <c r="H43" s="166" t="str">
        <f ca="1"/>
        <v>NORMAL</v>
      </c>
      <c r="I43" s="435" t="s">
        <v>6</v>
      </c>
      <c r="J43" s="435" t="s">
        <v>6</v>
      </c>
      <c r="K43" s="470">
        <f ca="1"/>
        <v>43430</v>
      </c>
      <c r="L43" s="469">
        <f ca="1"/>
        <v>43430</v>
      </c>
      <c r="M43" s="469">
        <f ca="1"/>
        <v>43521</v>
      </c>
      <c r="N43" s="464">
        <f ca="1"/>
        <v>91</v>
      </c>
      <c r="O43" s="484">
        <f ca="1"/>
        <v>0.25277777777777777</v>
      </c>
      <c r="P43" s="469">
        <f ca="1"/>
        <v>43521</v>
      </c>
      <c r="Q43" s="65">
        <f ca="1"/>
        <v>1000000</v>
      </c>
      <c r="R43" s="464">
        <f ca="1"/>
        <v>0</v>
      </c>
      <c r="S43" s="167">
        <f ca="1"/>
        <v>1</v>
      </c>
      <c r="T43" s="167">
        <f ca="1"/>
        <v>0</v>
      </c>
      <c r="U43" s="442">
        <f ca="1"/>
        <v>2.8002556309090945E-2</v>
      </c>
      <c r="V43" s="65">
        <f ca="1"/>
        <v>7078.4239559091002</v>
      </c>
      <c r="W43" s="444">
        <f ca="1"/>
        <v>0.98403424693577668</v>
      </c>
      <c r="X43" s="65">
        <f ca="1"/>
        <v>6965.4115869451725</v>
      </c>
      <c r="Y43" s="82" t="e">
        <f ca="1"/>
        <v>#N/A</v>
      </c>
      <c r="Z43" s="435" t="s">
        <v>6</v>
      </c>
    </row>
    <row r="44" spans="2:26">
      <c r="B44" s="204" t="e">
        <f ca="1"/>
        <v>#N/A</v>
      </c>
      <c r="C44" s="144" t="e">
        <f ca="1"/>
        <v>#N/A</v>
      </c>
      <c r="D44" s="166" t="e">
        <f ca="1"/>
        <v>#N/A</v>
      </c>
      <c r="E44" s="435" t="s">
        <v>6</v>
      </c>
      <c r="F44" s="204" t="str">
        <f ca="1"/>
        <v>STUBTYPE</v>
      </c>
      <c r="G44" s="144" t="str">
        <f ca="1"/>
        <v>ShortStart</v>
      </c>
      <c r="H44" s="166" t="str">
        <f ca="1"/>
        <v>ShortStart</v>
      </c>
      <c r="I44" s="435" t="s">
        <v>6</v>
      </c>
      <c r="J44" s="435" t="s">
        <v>6</v>
      </c>
      <c r="K44" s="470">
        <f ca="1"/>
        <v>43521</v>
      </c>
      <c r="L44" s="469">
        <f ca="1"/>
        <v>43521</v>
      </c>
      <c r="M44" s="469">
        <f ca="1"/>
        <v>43613</v>
      </c>
      <c r="N44" s="464">
        <f ca="1"/>
        <v>92</v>
      </c>
      <c r="O44" s="484">
        <f ca="1"/>
        <v>0.25555555555555554</v>
      </c>
      <c r="P44" s="469">
        <f ca="1"/>
        <v>43613</v>
      </c>
      <c r="Q44" s="65">
        <f ca="1"/>
        <v>1000000</v>
      </c>
      <c r="R44" s="464">
        <f ca="1"/>
        <v>0</v>
      </c>
      <c r="S44" s="167">
        <f ca="1"/>
        <v>1</v>
      </c>
      <c r="T44" s="167">
        <f ca="1"/>
        <v>0</v>
      </c>
      <c r="U44" s="442">
        <f ca="1"/>
        <v>2.915735233850936E-2</v>
      </c>
      <c r="V44" s="65">
        <f ca="1"/>
        <v>7451.3233753968361</v>
      </c>
      <c r="W44" s="444">
        <f ca="1"/>
        <v>0.97795601104811969</v>
      </c>
      <c r="X44" s="65">
        <f ca="1"/>
        <v>7287.0664852327009</v>
      </c>
      <c r="Y44" s="82" t="e">
        <f ca="1"/>
        <v>#N/A</v>
      </c>
      <c r="Z44" s="435" t="s">
        <v>6</v>
      </c>
    </row>
    <row r="45" spans="2:26">
      <c r="B45" s="204" t="e">
        <f ca="1"/>
        <v>#N/A</v>
      </c>
      <c r="C45" s="144" t="e">
        <f ca="1"/>
        <v>#N/A</v>
      </c>
      <c r="D45" s="166" t="e">
        <f ca="1"/>
        <v>#N/A</v>
      </c>
      <c r="E45" s="435" t="s">
        <v>6</v>
      </c>
      <c r="F45" s="204" t="str">
        <f ca="1"/>
        <v>FIXINGBUSINESSDAYADJUSTMENT</v>
      </c>
      <c r="G45" s="144" t="str">
        <f ca="1"/>
        <v/>
      </c>
      <c r="H45" s="166" t="str">
        <f ca="1"/>
        <v>MOD_FOLLOWING</v>
      </c>
      <c r="I45" s="435" t="s">
        <v>6</v>
      </c>
      <c r="J45" s="435" t="s">
        <v>6</v>
      </c>
      <c r="K45" s="470">
        <f ca="1"/>
        <v>43613</v>
      </c>
      <c r="L45" s="469">
        <f ca="1"/>
        <v>43613</v>
      </c>
      <c r="M45" s="469">
        <f ca="1"/>
        <v>43704</v>
      </c>
      <c r="N45" s="464">
        <f ca="1"/>
        <v>91</v>
      </c>
      <c r="O45" s="484">
        <f ca="1"/>
        <v>0.25277777777777777</v>
      </c>
      <c r="P45" s="469">
        <f ca="1"/>
        <v>43704</v>
      </c>
      <c r="Q45" s="65">
        <f ca="1"/>
        <v>1000000</v>
      </c>
      <c r="R45" s="464">
        <f ca="1"/>
        <v>0</v>
      </c>
      <c r="S45" s="167">
        <f ca="1"/>
        <v>1</v>
      </c>
      <c r="T45" s="167">
        <f ca="1"/>
        <v>0</v>
      </c>
      <c r="U45" s="442">
        <f ca="1"/>
        <v>3.0041582202070739E-2</v>
      </c>
      <c r="V45" s="65">
        <f ca="1"/>
        <v>7593.8443899678805</v>
      </c>
      <c r="W45" s="444">
        <f ca="1"/>
        <v>0.97170298204384853</v>
      </c>
      <c r="X45" s="65">
        <f ca="1"/>
        <v>7378.9612389087397</v>
      </c>
      <c r="Y45" s="82" t="e">
        <f ca="1"/>
        <v>#N/A</v>
      </c>
      <c r="Z45" s="435" t="s">
        <v>6</v>
      </c>
    </row>
    <row r="46" spans="2:26">
      <c r="B46" s="204" t="e">
        <f ca="1"/>
        <v>#N/A</v>
      </c>
      <c r="C46" s="144" t="e">
        <f ca="1"/>
        <v>#N/A</v>
      </c>
      <c r="D46" s="166" t="e">
        <f ca="1"/>
        <v>#N/A</v>
      </c>
      <c r="E46" s="435" t="s">
        <v>6</v>
      </c>
      <c r="F46" s="204" t="str">
        <f ca="1"/>
        <v>FIXINGCALENDAR</v>
      </c>
      <c r="G46" s="144" t="str">
        <f ca="1"/>
        <v/>
      </c>
      <c r="H46" s="166" t="str">
        <f ca="1"/>
        <v>NYB:LNB</v>
      </c>
      <c r="I46" s="435" t="s">
        <v>6</v>
      </c>
      <c r="J46" s="435" t="s">
        <v>6</v>
      </c>
      <c r="K46" s="470">
        <f ca="1"/>
        <v>43704</v>
      </c>
      <c r="L46" s="469">
        <f ca="1"/>
        <v>43704</v>
      </c>
      <c r="M46" s="469">
        <f ca="1"/>
        <v>43794</v>
      </c>
      <c r="N46" s="464">
        <f ca="1"/>
        <v>90</v>
      </c>
      <c r="O46" s="484">
        <f ca="1"/>
        <v>0.25</v>
      </c>
      <c r="P46" s="469">
        <f ca="1"/>
        <v>43794</v>
      </c>
      <c r="Q46" s="65">
        <f ca="1"/>
        <v>1000000</v>
      </c>
      <c r="R46" s="464">
        <f ca="1"/>
        <v>0</v>
      </c>
      <c r="S46" s="167">
        <f ca="1"/>
        <v>1</v>
      </c>
      <c r="T46" s="167">
        <f ca="1"/>
        <v>0</v>
      </c>
      <c r="U46" s="442">
        <f ca="1"/>
        <v>3.0650741132073177E-2</v>
      </c>
      <c r="V46" s="65">
        <f ca="1"/>
        <v>7662.6852830182943</v>
      </c>
      <c r="W46" s="444">
        <f ca="1"/>
        <v>0.96532288838023339</v>
      </c>
      <c r="X46" s="65">
        <f ca="1"/>
        <v>7396.9654901519261</v>
      </c>
      <c r="Y46" s="82" t="e">
        <f ca="1"/>
        <v>#N/A</v>
      </c>
      <c r="Z46" s="435" t="s">
        <v>6</v>
      </c>
    </row>
    <row r="47" spans="2:26">
      <c r="B47" s="204" t="e">
        <f ca="1"/>
        <v>#N/A</v>
      </c>
      <c r="C47" s="144" t="e">
        <f ca="1"/>
        <v>#N/A</v>
      </c>
      <c r="D47" s="166" t="e">
        <f ca="1"/>
        <v>#N/A</v>
      </c>
      <c r="E47" s="435" t="s">
        <v>6</v>
      </c>
      <c r="F47" s="204" t="str">
        <f ca="1"/>
        <v>FIXINGLAG</v>
      </c>
      <c r="G47" s="144" t="str">
        <f ca="1"/>
        <v/>
      </c>
      <c r="H47" s="166" t="str">
        <f ca="1"/>
        <v>0D</v>
      </c>
      <c r="I47" s="435" t="s">
        <v>6</v>
      </c>
      <c r="J47" s="435" t="s">
        <v>6</v>
      </c>
      <c r="K47" s="470">
        <f ca="1"/>
        <v>43794</v>
      </c>
      <c r="L47" s="469">
        <f ca="1"/>
        <v>43794</v>
      </c>
      <c r="M47" s="469">
        <f ca="1"/>
        <v>43886</v>
      </c>
      <c r="N47" s="464">
        <f ca="1"/>
        <v>92</v>
      </c>
      <c r="O47" s="484">
        <f ca="1"/>
        <v>0.25555555555555554</v>
      </c>
      <c r="P47" s="469">
        <f ca="1"/>
        <v>43886</v>
      </c>
      <c r="Q47" s="65">
        <f ca="1"/>
        <v>1000000</v>
      </c>
      <c r="R47" s="464">
        <f ca="1"/>
        <v>0</v>
      </c>
      <c r="S47" s="167">
        <f ca="1"/>
        <v>1</v>
      </c>
      <c r="T47" s="167">
        <f ca="1"/>
        <v>0</v>
      </c>
      <c r="U47" s="442">
        <f ca="1"/>
        <v>3.107516983468989E-2</v>
      </c>
      <c r="V47" s="65">
        <f ca="1"/>
        <v>7941.4322910874153</v>
      </c>
      <c r="W47" s="444">
        <f ca="1"/>
        <v>0.95871181478006695</v>
      </c>
      <c r="X47" s="65">
        <f ca="1"/>
        <v>7613.5449637414404</v>
      </c>
      <c r="Y47" s="82" t="e">
        <f ca="1"/>
        <v>#N/A</v>
      </c>
      <c r="Z47" s="435" t="s">
        <v>6</v>
      </c>
    </row>
    <row r="48" spans="2:26">
      <c r="B48" s="204" t="e">
        <f ca="1"/>
        <v>#N/A</v>
      </c>
      <c r="C48" s="144" t="e">
        <f ca="1"/>
        <v>#N/A</v>
      </c>
      <c r="D48" s="166" t="e">
        <f ca="1"/>
        <v>#N/A</v>
      </c>
      <c r="E48" s="435" t="s">
        <v>6</v>
      </c>
      <c r="F48" s="204" t="str">
        <f ca="1"/>
        <v>FIXINGADVANCEORARREAR</v>
      </c>
      <c r="G48" s="144" t="str">
        <f ca="1"/>
        <v/>
      </c>
      <c r="H48" s="166" t="str">
        <f ca="1"/>
        <v/>
      </c>
      <c r="I48" s="435" t="s">
        <v>6</v>
      </c>
      <c r="J48" s="435" t="s">
        <v>6</v>
      </c>
      <c r="K48" s="470">
        <f ca="1"/>
        <v>43886</v>
      </c>
      <c r="L48" s="469">
        <f ca="1"/>
        <v>43886</v>
      </c>
      <c r="M48" s="469">
        <f ca="1"/>
        <v>43977</v>
      </c>
      <c r="N48" s="464">
        <f ca="1"/>
        <v>91</v>
      </c>
      <c r="O48" s="484">
        <f ca="1"/>
        <v>0.25277777777777777</v>
      </c>
      <c r="P48" s="469">
        <f ca="1"/>
        <v>43977</v>
      </c>
      <c r="Q48" s="65">
        <f ca="1"/>
        <v>1000000</v>
      </c>
      <c r="R48" s="464">
        <f ca="1"/>
        <v>0</v>
      </c>
      <c r="S48" s="167">
        <f ca="1"/>
        <v>1</v>
      </c>
      <c r="T48" s="167">
        <f ca="1"/>
        <v>0</v>
      </c>
      <c r="U48" s="442">
        <f ca="1"/>
        <v>3.1392539257127879E-2</v>
      </c>
      <c r="V48" s="65">
        <f ca="1"/>
        <v>7935.3363122184355</v>
      </c>
      <c r="W48" s="444">
        <f ca="1"/>
        <v>0.95219923451186639</v>
      </c>
      <c r="X48" s="65">
        <f ca="1"/>
        <v>7556.0211620886112</v>
      </c>
      <c r="Y48" s="82" t="e">
        <f ca="1"/>
        <v>#N/A</v>
      </c>
      <c r="Z48" s="435" t="s">
        <v>6</v>
      </c>
    </row>
    <row r="49" spans="2:26">
      <c r="B49" s="204" t="e">
        <f ca="1"/>
        <v>#N/A</v>
      </c>
      <c r="C49" s="144" t="e">
        <f ca="1"/>
        <v>#N/A</v>
      </c>
      <c r="D49" s="166" t="e">
        <f ca="1"/>
        <v>#N/A</v>
      </c>
      <c r="E49" s="435" t="s">
        <v>6</v>
      </c>
      <c r="F49" s="204" t="str">
        <f ca="1"/>
        <v>FIXEDRATE</v>
      </c>
      <c r="G49" s="144" t="str">
        <f ca="1"/>
        <v>0.01</v>
      </c>
      <c r="H49" s="166" t="str">
        <f ca="1"/>
        <v/>
      </c>
      <c r="I49" s="435" t="s">
        <v>6</v>
      </c>
      <c r="J49" s="435" t="s">
        <v>6</v>
      </c>
      <c r="K49" s="470">
        <f ca="1"/>
        <v>43977</v>
      </c>
      <c r="L49" s="469">
        <f ca="1"/>
        <v>43977</v>
      </c>
      <c r="M49" s="469">
        <f ca="1"/>
        <v>44068</v>
      </c>
      <c r="N49" s="464">
        <f ca="1"/>
        <v>91</v>
      </c>
      <c r="O49" s="484">
        <f ca="1"/>
        <v>0.25277777777777777</v>
      </c>
      <c r="P49" s="469">
        <f ca="1"/>
        <v>44068</v>
      </c>
      <c r="Q49" s="65">
        <f ca="1"/>
        <v>1000000</v>
      </c>
      <c r="R49" s="464">
        <f ca="1"/>
        <v>0</v>
      </c>
      <c r="S49" s="167">
        <f ca="1"/>
        <v>1</v>
      </c>
      <c r="T49" s="167">
        <f ca="1"/>
        <v>0</v>
      </c>
      <c r="U49" s="442">
        <f ca="1"/>
        <v>3.1605329771200862E-2</v>
      </c>
      <c r="V49" s="65">
        <f ca="1"/>
        <v>7989.125025497995</v>
      </c>
      <c r="W49" s="444">
        <f ca="1"/>
        <v>0.94581981257218917</v>
      </c>
      <c r="X49" s="65">
        <f ca="1"/>
        <v>7556.2727342322996</v>
      </c>
      <c r="Y49" s="82" t="e">
        <f ca="1"/>
        <v>#N/A</v>
      </c>
      <c r="Z49" s="435" t="s">
        <v>6</v>
      </c>
    </row>
    <row r="50" spans="2:26">
      <c r="B50" s="204" t="e">
        <f ca="1"/>
        <v>#N/A</v>
      </c>
      <c r="C50" s="144" t="e">
        <f ca="1"/>
        <v>#N/A</v>
      </c>
      <c r="D50" s="166" t="e">
        <f ca="1"/>
        <v>#N/A</v>
      </c>
      <c r="E50" s="435" t="s">
        <v>6</v>
      </c>
      <c r="F50" s="204" t="str">
        <f ca="1"/>
        <v>FLOATSPREAD</v>
      </c>
      <c r="G50" s="144" t="str">
        <f ca="1"/>
        <v/>
      </c>
      <c r="H50" s="166" t="str">
        <f ca="1"/>
        <v>0</v>
      </c>
      <c r="I50" s="435" t="s">
        <v>6</v>
      </c>
      <c r="J50" s="435" t="s">
        <v>6</v>
      </c>
      <c r="K50" s="470">
        <f ca="1"/>
        <v>44068</v>
      </c>
      <c r="L50" s="469">
        <f ca="1"/>
        <v>44068</v>
      </c>
      <c r="M50" s="469">
        <f ca="1"/>
        <v>44160</v>
      </c>
      <c r="N50" s="464">
        <f ca="1"/>
        <v>92</v>
      </c>
      <c r="O50" s="484">
        <f ca="1"/>
        <v>0.25555555555555554</v>
      </c>
      <c r="P50" s="469">
        <f ca="1"/>
        <v>44160</v>
      </c>
      <c r="Q50" s="65">
        <f ca="1"/>
        <v>1000000</v>
      </c>
      <c r="R50" s="464">
        <f ca="1"/>
        <v>0</v>
      </c>
      <c r="S50" s="167">
        <f ca="1"/>
        <v>1</v>
      </c>
      <c r="T50" s="167">
        <f ca="1"/>
        <v>0</v>
      </c>
      <c r="U50" s="442">
        <f ca="1"/>
        <v>3.173161420412849E-2</v>
      </c>
      <c r="V50" s="65">
        <f ca="1"/>
        <v>8109.1902966106136</v>
      </c>
      <c r="W50" s="444">
        <f ca="1"/>
        <v>0.93952511737076982</v>
      </c>
      <c r="X50" s="65">
        <f ca="1"/>
        <v>7618.7879652049942</v>
      </c>
      <c r="Y50" s="82" t="e">
        <f ca="1"/>
        <v>#N/A</v>
      </c>
      <c r="Z50" s="435" t="s">
        <v>6</v>
      </c>
    </row>
    <row r="51" spans="2:26">
      <c r="B51" s="204" t="e">
        <f ca="1"/>
        <v>#N/A</v>
      </c>
      <c r="C51" s="144" t="e">
        <f ca="1"/>
        <v>#N/A</v>
      </c>
      <c r="D51" s="166" t="e">
        <f ca="1"/>
        <v>#N/A</v>
      </c>
      <c r="E51" s="435" t="s">
        <v>6</v>
      </c>
      <c r="F51" s="204" t="e">
        <f ca="1"/>
        <v>#N/A</v>
      </c>
      <c r="G51" s="144" t="e">
        <f ca="1"/>
        <v>#N/A</v>
      </c>
      <c r="H51" s="166" t="e">
        <f ca="1"/>
        <v>#N/A</v>
      </c>
      <c r="I51" s="435" t="s">
        <v>6</v>
      </c>
      <c r="J51" s="435" t="s">
        <v>6</v>
      </c>
      <c r="K51" s="470">
        <f ca="1"/>
        <v>44160</v>
      </c>
      <c r="L51" s="469">
        <f ca="1"/>
        <v>44160</v>
      </c>
      <c r="M51" s="469">
        <f ca="1"/>
        <v>44252</v>
      </c>
      <c r="N51" s="464">
        <f ca="1"/>
        <v>92</v>
      </c>
      <c r="O51" s="484">
        <f ca="1"/>
        <v>0.25555555555555554</v>
      </c>
      <c r="P51" s="469">
        <f ca="1"/>
        <v>44252</v>
      </c>
      <c r="Q51" s="65">
        <f ca="1"/>
        <v>1000000</v>
      </c>
      <c r="R51" s="464">
        <f ca="1"/>
        <v>0</v>
      </c>
      <c r="S51" s="167">
        <f ca="1"/>
        <v>1</v>
      </c>
      <c r="T51" s="167">
        <f ca="1"/>
        <v>0</v>
      </c>
      <c r="U51" s="442">
        <f ca="1"/>
        <v>3.1773630357291346E-2</v>
      </c>
      <c r="V51" s="65">
        <f ca="1"/>
        <v>8119.9277579744548</v>
      </c>
      <c r="W51" s="444">
        <f ca="1"/>
        <v>0.93333602775573032</v>
      </c>
      <c r="X51" s="65">
        <f ca="1"/>
        <v>7578.6211192913706</v>
      </c>
      <c r="Y51" s="82" t="e">
        <f ca="1"/>
        <v>#N/A</v>
      </c>
      <c r="Z51" s="435" t="s">
        <v>6</v>
      </c>
    </row>
    <row r="52" spans="2:26">
      <c r="B52" s="476" t="e">
        <f ca="1"/>
        <v>#N/A</v>
      </c>
      <c r="C52" s="169" t="e">
        <f ca="1"/>
        <v>#N/A</v>
      </c>
      <c r="D52" s="477" t="e">
        <f ca="1"/>
        <v>#N/A</v>
      </c>
      <c r="E52" s="435" t="s">
        <v>6</v>
      </c>
      <c r="F52" s="476" t="e">
        <f ca="1"/>
        <v>#N/A</v>
      </c>
      <c r="G52" s="169" t="e">
        <f ca="1"/>
        <v>#N/A</v>
      </c>
      <c r="H52" s="477" t="e">
        <f ca="1"/>
        <v>#N/A</v>
      </c>
      <c r="I52" s="435" t="s">
        <v>6</v>
      </c>
      <c r="J52" s="435" t="s">
        <v>6</v>
      </c>
      <c r="K52" s="479">
        <f ca="1"/>
        <v>44252</v>
      </c>
      <c r="L52" s="480">
        <f ca="1"/>
        <v>44252</v>
      </c>
      <c r="M52" s="480">
        <f ca="1"/>
        <v>44341</v>
      </c>
      <c r="N52" s="465">
        <f ca="1"/>
        <v>89</v>
      </c>
      <c r="O52" s="68">
        <f ca="1"/>
        <v>0.24722222222222223</v>
      </c>
      <c r="P52" s="480">
        <f ca="1"/>
        <v>44341</v>
      </c>
      <c r="Q52" s="67">
        <f ca="1"/>
        <v>1000000</v>
      </c>
      <c r="R52" s="465">
        <f ca="1"/>
        <v>0</v>
      </c>
      <c r="S52" s="321">
        <f ca="1"/>
        <v>1</v>
      </c>
      <c r="T52" s="321">
        <f ca="1"/>
        <v>0</v>
      </c>
      <c r="U52" s="443">
        <f ca="1"/>
        <v>3.1702921475072796E-2</v>
      </c>
      <c r="V52" s="67">
        <f ca="1"/>
        <v>7837.6666980041082</v>
      </c>
      <c r="W52" s="445">
        <f ca="1"/>
        <v>0.92737788906252738</v>
      </c>
      <c r="X52" s="67">
        <f ca="1"/>
        <v>7268.4787975707195</v>
      </c>
      <c r="Y52" s="84" t="e">
        <f ca="1"/>
        <v>#N/A</v>
      </c>
      <c r="Z52" s="435" t="s">
        <v>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B2:O53"/>
  <sheetViews>
    <sheetView showGridLines="0" workbookViewId="0"/>
  </sheetViews>
  <sheetFormatPr defaultRowHeight="15"/>
  <cols>
    <col min="2" max="2" width="29.7109375" style="435" bestFit="1" customWidth="1"/>
    <col min="3" max="3" width="17.42578125" style="435" customWidth="1"/>
    <col min="4" max="4" width="20.5703125" style="435" customWidth="1"/>
    <col min="5" max="6" width="9.140625" style="435"/>
    <col min="7" max="7" width="35.140625" customWidth="1"/>
    <col min="8" max="9" width="18.7109375" customWidth="1"/>
    <col min="11" max="11" width="31.7109375" bestFit="1" customWidth="1"/>
    <col min="12" max="13" width="18.7109375" customWidth="1"/>
    <col min="14" max="14" width="10.7109375" bestFit="1" customWidth="1"/>
  </cols>
  <sheetData>
    <row r="2" spans="2:13" s="435" customFormat="1" ht="26.25">
      <c r="B2" s="539" t="s">
        <v>553</v>
      </c>
    </row>
    <row r="3" spans="2:13" s="435" customFormat="1">
      <c r="B3" s="541">
        <f ca="1">L8</f>
        <v>100.89031202886837</v>
      </c>
      <c r="C3" s="542"/>
      <c r="G3" s="494" t="s">
        <v>520</v>
      </c>
      <c r="H3" s="112" t="str">
        <f ca="1">_xll.meLWOXccySwapCreate(G18,G19:I52,G12:H15,FALSE)</f>
        <v>PROXY_XCCY_ASSET_SWAP@2:7</v>
      </c>
      <c r="I3" s="495"/>
      <c r="J3" s="495"/>
      <c r="K3" s="494" t="s">
        <v>520</v>
      </c>
      <c r="L3" s="112" t="str">
        <f ca="1">_xll.meLWOSwapCreate(K18,K19:M52)</f>
        <v>URIDASHI_ASSET_SWAP@3:7</v>
      </c>
      <c r="M3" s="495"/>
    </row>
    <row r="4" spans="2:13" s="435" customFormat="1">
      <c r="B4" s="543"/>
      <c r="C4" s="544"/>
      <c r="G4" s="496" t="s">
        <v>485</v>
      </c>
      <c r="H4" s="496" t="s">
        <v>489</v>
      </c>
      <c r="I4" s="496" t="s">
        <v>410</v>
      </c>
      <c r="J4" s="495"/>
      <c r="K4" s="496" t="s">
        <v>485</v>
      </c>
      <c r="L4" s="496" t="s">
        <v>521</v>
      </c>
      <c r="M4" s="496"/>
    </row>
    <row r="5" spans="2:13" s="435" customFormat="1">
      <c r="B5" s="553" t="s">
        <v>555</v>
      </c>
      <c r="G5" s="496"/>
      <c r="H5" s="496" t="s">
        <v>316</v>
      </c>
      <c r="I5" s="496" t="s">
        <v>521</v>
      </c>
      <c r="J5" s="495"/>
      <c r="K5" s="496"/>
      <c r="L5" s="496"/>
      <c r="M5" s="496"/>
    </row>
    <row r="6" spans="2:13" s="435" customFormat="1">
      <c r="G6" s="495"/>
      <c r="H6" s="495"/>
      <c r="I6" s="495"/>
      <c r="J6" s="495"/>
    </row>
    <row r="7" spans="2:13" s="435" customFormat="1">
      <c r="B7" s="504" t="s">
        <v>529</v>
      </c>
    </row>
    <row r="8" spans="2:13" s="435" customFormat="1">
      <c r="B8" s="505">
        <f ca="1">_xll.meDateFromTenor(TODAY(),"2D","MOD_FOLLOWING","SYB")</f>
        <v>43245</v>
      </c>
      <c r="G8" s="497" t="s">
        <v>522</v>
      </c>
      <c r="H8" s="536">
        <f ca="1">_xll.meLWOAssetSwapSpreadFromPrice(H3,B8,C13,C18,C34,C23,H4:I5)</f>
        <v>96.044518873247242</v>
      </c>
      <c r="K8" s="436" t="s">
        <v>523</v>
      </c>
      <c r="L8" s="498">
        <f ca="1">_xll.meLWOAssetSwapSpreadToCleanPrice(L3,B8,H8,L4)</f>
        <v>100.89031202886837</v>
      </c>
    </row>
    <row r="9" spans="2:13" s="435" customFormat="1">
      <c r="H9" s="481"/>
    </row>
    <row r="10" spans="2:13" s="435" customFormat="1"/>
    <row r="11" spans="2:13" s="435" customFormat="1">
      <c r="B11" s="436" t="s">
        <v>530</v>
      </c>
      <c r="C11" s="439" t="s">
        <v>531</v>
      </c>
      <c r="D11" s="439" t="s">
        <v>532</v>
      </c>
      <c r="G11" s="499" t="s">
        <v>524</v>
      </c>
    </row>
    <row r="12" spans="2:13" s="435" customFormat="1">
      <c r="B12" s="506" t="s">
        <v>533</v>
      </c>
      <c r="C12" s="507" t="s">
        <v>534</v>
      </c>
      <c r="D12" s="507" t="s">
        <v>535</v>
      </c>
      <c r="G12" s="486" t="s">
        <v>525</v>
      </c>
      <c r="H12" s="500" t="b">
        <v>0</v>
      </c>
    </row>
    <row r="13" spans="2:13" s="435" customFormat="1">
      <c r="B13" s="508" t="s">
        <v>536</v>
      </c>
      <c r="C13" s="509">
        <v>96.021000000000001</v>
      </c>
      <c r="D13" s="509" t="str">
        <f>K8</f>
        <v>Uridashi Price</v>
      </c>
      <c r="G13" s="69" t="s">
        <v>526</v>
      </c>
      <c r="H13" s="501" t="s">
        <v>406</v>
      </c>
    </row>
    <row r="14" spans="2:13" s="435" customFormat="1">
      <c r="B14" s="510" t="s">
        <v>317</v>
      </c>
      <c r="C14" s="511">
        <v>1000000</v>
      </c>
      <c r="D14" s="511">
        <v>1000000</v>
      </c>
      <c r="G14" s="69" t="s">
        <v>527</v>
      </c>
      <c r="H14" s="502">
        <v>0.75</v>
      </c>
    </row>
    <row r="15" spans="2:13" s="435" customFormat="1">
      <c r="B15" s="510" t="s">
        <v>492</v>
      </c>
      <c r="C15" s="512" t="s">
        <v>537</v>
      </c>
      <c r="D15" s="512" t="s">
        <v>537</v>
      </c>
      <c r="G15" s="492" t="s">
        <v>528</v>
      </c>
      <c r="H15" s="503"/>
    </row>
    <row r="16" spans="2:13" s="435" customFormat="1">
      <c r="B16" s="510" t="s">
        <v>538</v>
      </c>
      <c r="C16" s="513">
        <v>42089</v>
      </c>
      <c r="D16" s="513">
        <v>42566</v>
      </c>
    </row>
    <row r="17" spans="2:15" s="435" customFormat="1">
      <c r="B17" s="510" t="s">
        <v>171</v>
      </c>
      <c r="C17" s="513">
        <f ca="1">_xll.meDateFromTenor(Settings.COB,"2D","MOD_FOLLOWING","NYB")</f>
        <v>43245</v>
      </c>
      <c r="D17" s="513">
        <f ca="1">_xll.meDateFromTenor(Settings.COB,"2D","MOD_FOLLOWING","SYB")</f>
        <v>43245</v>
      </c>
    </row>
    <row r="18" spans="2:15">
      <c r="B18" s="510" t="s">
        <v>539</v>
      </c>
      <c r="C18" s="513">
        <v>43185</v>
      </c>
      <c r="D18" s="513">
        <v>43115</v>
      </c>
      <c r="G18" s="494" t="s">
        <v>515</v>
      </c>
      <c r="H18" s="435" t="s">
        <v>516</v>
      </c>
      <c r="I18" s="439" t="s">
        <v>517</v>
      </c>
      <c r="K18" s="436" t="s">
        <v>518</v>
      </c>
      <c r="L18" s="439"/>
      <c r="M18" s="439"/>
    </row>
    <row r="19" spans="2:15">
      <c r="B19" s="510" t="s">
        <v>172</v>
      </c>
      <c r="C19" s="513">
        <v>45742</v>
      </c>
      <c r="D19" s="513">
        <v>46037</v>
      </c>
      <c r="G19" s="523" t="s">
        <v>488</v>
      </c>
      <c r="H19" s="524" t="s">
        <v>489</v>
      </c>
      <c r="I19" s="524" t="s">
        <v>316</v>
      </c>
      <c r="J19" s="525"/>
      <c r="K19" s="523" t="s">
        <v>488</v>
      </c>
      <c r="L19" s="524" t="s">
        <v>489</v>
      </c>
      <c r="M19" s="524" t="s">
        <v>316</v>
      </c>
    </row>
    <row r="20" spans="2:15">
      <c r="B20" s="510" t="s">
        <v>1</v>
      </c>
      <c r="C20" s="513" t="s">
        <v>410</v>
      </c>
      <c r="D20" s="513" t="s">
        <v>521</v>
      </c>
      <c r="G20" s="526" t="s">
        <v>317</v>
      </c>
      <c r="H20" s="527">
        <v>1000000</v>
      </c>
      <c r="I20" s="487">
        <v>1333333.3333333333</v>
      </c>
      <c r="J20" s="525"/>
      <c r="K20" s="526" t="s">
        <v>317</v>
      </c>
      <c r="L20" s="487">
        <v>1333333.3333333333</v>
      </c>
      <c r="M20" s="487">
        <v>1333333.3333333333</v>
      </c>
    </row>
    <row r="21" spans="2:15">
      <c r="B21" s="510" t="s">
        <v>494</v>
      </c>
      <c r="C21" s="514" t="s">
        <v>404</v>
      </c>
      <c r="D21" s="514" t="s">
        <v>540</v>
      </c>
      <c r="G21" s="526" t="s">
        <v>490</v>
      </c>
      <c r="H21" s="489" t="s">
        <v>491</v>
      </c>
      <c r="I21" s="489" t="s">
        <v>491</v>
      </c>
      <c r="J21" s="525"/>
      <c r="K21" s="526" t="s">
        <v>490</v>
      </c>
      <c r="L21" s="489" t="s">
        <v>318</v>
      </c>
      <c r="M21" s="489" t="s">
        <v>318</v>
      </c>
    </row>
    <row r="22" spans="2:15">
      <c r="B22" s="510" t="s">
        <v>496</v>
      </c>
      <c r="C22" s="514" t="s">
        <v>403</v>
      </c>
      <c r="D22" s="514" t="s">
        <v>519</v>
      </c>
      <c r="G22" s="526" t="s">
        <v>492</v>
      </c>
      <c r="H22" s="489" t="s">
        <v>436</v>
      </c>
      <c r="I22" s="489" t="s">
        <v>493</v>
      </c>
      <c r="J22" s="525"/>
      <c r="K22" s="526" t="s">
        <v>492</v>
      </c>
      <c r="L22" s="489" t="s">
        <v>436</v>
      </c>
      <c r="M22" s="489" t="s">
        <v>493</v>
      </c>
    </row>
    <row r="23" spans="2:15">
      <c r="B23" s="510" t="s">
        <v>541</v>
      </c>
      <c r="C23" s="515" t="b">
        <v>1</v>
      </c>
      <c r="D23" s="515" t="b">
        <v>1</v>
      </c>
      <c r="G23" s="526" t="s">
        <v>494</v>
      </c>
      <c r="H23" s="489"/>
      <c r="I23" s="488" t="s">
        <v>495</v>
      </c>
      <c r="J23" s="525"/>
      <c r="K23" s="526" t="s">
        <v>494</v>
      </c>
      <c r="L23" s="488"/>
      <c r="M23" s="488" t="s">
        <v>495</v>
      </c>
    </row>
    <row r="24" spans="2:15">
      <c r="B24" s="510" t="s">
        <v>542</v>
      </c>
      <c r="C24" s="516" t="s">
        <v>19</v>
      </c>
      <c r="D24" s="516" t="s">
        <v>19</v>
      </c>
      <c r="G24" s="526" t="s">
        <v>496</v>
      </c>
      <c r="H24" s="488" t="s">
        <v>403</v>
      </c>
      <c r="I24" s="488" t="s">
        <v>497</v>
      </c>
      <c r="J24" s="525"/>
      <c r="K24" s="526" t="s">
        <v>496</v>
      </c>
      <c r="L24" s="488" t="s">
        <v>519</v>
      </c>
      <c r="M24" s="488" t="s">
        <v>519</v>
      </c>
    </row>
    <row r="25" spans="2:15">
      <c r="B25" s="510" t="s">
        <v>192</v>
      </c>
      <c r="C25" s="535">
        <v>3.2000000000000001E-2</v>
      </c>
      <c r="D25" s="535">
        <v>3.9199999999999999E-2</v>
      </c>
      <c r="G25" s="526" t="s">
        <v>5</v>
      </c>
      <c r="H25" s="488" t="s">
        <v>406</v>
      </c>
      <c r="I25" s="488" t="s">
        <v>498</v>
      </c>
      <c r="J25" s="525"/>
      <c r="K25" s="526" t="s">
        <v>5</v>
      </c>
      <c r="L25" s="488" t="s">
        <v>498</v>
      </c>
      <c r="M25" s="488" t="s">
        <v>498</v>
      </c>
    </row>
    <row r="26" spans="2:15">
      <c r="B26" s="510" t="s">
        <v>543</v>
      </c>
      <c r="C26" s="512" t="s">
        <v>507</v>
      </c>
      <c r="D26" s="512" t="s">
        <v>507</v>
      </c>
      <c r="G26" s="526" t="s">
        <v>499</v>
      </c>
      <c r="H26" s="489">
        <v>1</v>
      </c>
      <c r="I26" s="489">
        <v>1</v>
      </c>
      <c r="J26" s="525"/>
      <c r="K26" s="526" t="s">
        <v>499</v>
      </c>
      <c r="L26" s="489">
        <v>1</v>
      </c>
      <c r="M26" s="489">
        <v>1</v>
      </c>
    </row>
    <row r="27" spans="2:15">
      <c r="B27" s="517" t="s">
        <v>544</v>
      </c>
      <c r="C27" s="512" t="s">
        <v>136</v>
      </c>
      <c r="D27" s="512" t="s">
        <v>18</v>
      </c>
      <c r="G27" s="526" t="s">
        <v>192</v>
      </c>
      <c r="H27" s="528">
        <v>3.2000000000000001E-2</v>
      </c>
      <c r="I27" s="529"/>
      <c r="J27" s="525"/>
      <c r="K27" s="526" t="s">
        <v>192</v>
      </c>
      <c r="L27" s="528">
        <v>3.9199999999999999E-2</v>
      </c>
      <c r="M27" s="529"/>
    </row>
    <row r="28" spans="2:15">
      <c r="B28" s="517" t="s">
        <v>545</v>
      </c>
      <c r="C28" s="518" t="s">
        <v>29</v>
      </c>
      <c r="D28" s="518" t="s">
        <v>508</v>
      </c>
      <c r="G28" s="526" t="s">
        <v>500</v>
      </c>
      <c r="H28" s="489"/>
      <c r="I28" s="489" t="s">
        <v>456</v>
      </c>
      <c r="J28" s="525"/>
      <c r="K28" s="526" t="s">
        <v>500</v>
      </c>
      <c r="L28" s="489"/>
      <c r="M28" s="489" t="s">
        <v>456</v>
      </c>
    </row>
    <row r="29" spans="2:15">
      <c r="B29" s="510" t="s">
        <v>546</v>
      </c>
      <c r="C29" s="519"/>
      <c r="D29" s="519"/>
      <c r="G29" s="526" t="s">
        <v>501</v>
      </c>
      <c r="H29" s="489"/>
      <c r="I29" s="489" t="s">
        <v>456</v>
      </c>
      <c r="J29" s="525"/>
      <c r="K29" s="526" t="s">
        <v>501</v>
      </c>
      <c r="L29" s="489"/>
      <c r="M29" s="489" t="s">
        <v>456</v>
      </c>
    </row>
    <row r="30" spans="2:15">
      <c r="B30" s="510" t="s">
        <v>547</v>
      </c>
      <c r="C30" s="519"/>
      <c r="D30" s="519"/>
      <c r="G30" s="526" t="s">
        <v>502</v>
      </c>
      <c r="H30" s="530"/>
      <c r="I30" s="489">
        <v>1.7100000000000001E-2</v>
      </c>
      <c r="J30" s="525"/>
      <c r="K30" s="526" t="s">
        <v>502</v>
      </c>
      <c r="L30" s="531"/>
      <c r="M30" s="489">
        <v>1.7100000000000001E-2</v>
      </c>
      <c r="N30" s="538"/>
    </row>
    <row r="31" spans="2:15">
      <c r="B31" s="510" t="s">
        <v>548</v>
      </c>
      <c r="C31" s="512" t="s">
        <v>320</v>
      </c>
      <c r="D31" s="512" t="s">
        <v>320</v>
      </c>
      <c r="G31" s="526" t="s">
        <v>503</v>
      </c>
      <c r="H31" s="489" t="s">
        <v>32</v>
      </c>
      <c r="I31" s="489" t="s">
        <v>32</v>
      </c>
      <c r="J31" s="525"/>
      <c r="K31" s="526" t="s">
        <v>503</v>
      </c>
      <c r="L31" s="489" t="s">
        <v>32</v>
      </c>
      <c r="M31" s="489" t="s">
        <v>32</v>
      </c>
    </row>
    <row r="32" spans="2:15">
      <c r="B32" s="510" t="s">
        <v>549</v>
      </c>
      <c r="C32" s="520" t="s">
        <v>321</v>
      </c>
      <c r="D32" s="520" t="s">
        <v>321</v>
      </c>
      <c r="G32" s="526" t="s">
        <v>504</v>
      </c>
      <c r="H32" s="532">
        <v>0</v>
      </c>
      <c r="I32" s="532">
        <v>0</v>
      </c>
      <c r="J32" s="525"/>
      <c r="K32" s="526" t="s">
        <v>504</v>
      </c>
      <c r="L32" s="532"/>
      <c r="M32" s="537">
        <v>90.807898316963531</v>
      </c>
      <c r="O32" s="481"/>
    </row>
    <row r="33" spans="2:14">
      <c r="B33" s="510" t="s">
        <v>550</v>
      </c>
      <c r="C33" s="520" t="s">
        <v>17</v>
      </c>
      <c r="D33" s="520" t="s">
        <v>17</v>
      </c>
      <c r="G33" s="526" t="s">
        <v>171</v>
      </c>
      <c r="H33" s="490">
        <v>43185</v>
      </c>
      <c r="I33" s="490">
        <v>43115</v>
      </c>
      <c r="J33" s="525" t="s">
        <v>554</v>
      </c>
      <c r="K33" s="526" t="s">
        <v>171</v>
      </c>
      <c r="L33" s="490">
        <v>43115</v>
      </c>
      <c r="M33" s="490">
        <v>43115</v>
      </c>
      <c r="N33" t="s">
        <v>554</v>
      </c>
    </row>
    <row r="34" spans="2:14">
      <c r="B34" s="521" t="s">
        <v>551</v>
      </c>
      <c r="C34" s="522" t="s">
        <v>552</v>
      </c>
      <c r="D34" s="522"/>
      <c r="G34" s="526" t="s">
        <v>172</v>
      </c>
      <c r="H34" s="490">
        <v>45742</v>
      </c>
      <c r="I34" s="490">
        <v>46037</v>
      </c>
      <c r="J34" s="525"/>
      <c r="K34" s="526" t="s">
        <v>172</v>
      </c>
      <c r="L34" s="490">
        <v>46037</v>
      </c>
      <c r="M34" s="490">
        <v>46037</v>
      </c>
    </row>
    <row r="35" spans="2:14">
      <c r="G35" s="526" t="s">
        <v>505</v>
      </c>
      <c r="H35" s="489" t="s">
        <v>19</v>
      </c>
      <c r="I35" s="489" t="s">
        <v>20</v>
      </c>
      <c r="J35" s="525"/>
      <c r="K35" s="526" t="s">
        <v>505</v>
      </c>
      <c r="L35" s="489" t="s">
        <v>19</v>
      </c>
      <c r="M35" s="489" t="s">
        <v>20</v>
      </c>
    </row>
    <row r="36" spans="2:14">
      <c r="G36" s="526" t="s">
        <v>506</v>
      </c>
      <c r="H36" s="489" t="s">
        <v>507</v>
      </c>
      <c r="I36" s="489" t="s">
        <v>90</v>
      </c>
      <c r="J36" s="525"/>
      <c r="K36" s="526" t="s">
        <v>506</v>
      </c>
      <c r="L36" s="489" t="s">
        <v>507</v>
      </c>
      <c r="M36" s="489" t="s">
        <v>14</v>
      </c>
    </row>
    <row r="37" spans="2:14">
      <c r="G37" s="526" t="s">
        <v>182</v>
      </c>
      <c r="H37" s="491" t="s">
        <v>136</v>
      </c>
      <c r="I37" s="491" t="s">
        <v>136</v>
      </c>
      <c r="J37" s="525"/>
      <c r="K37" s="526" t="s">
        <v>182</v>
      </c>
      <c r="L37" s="491" t="s">
        <v>136</v>
      </c>
      <c r="M37" s="491" t="s">
        <v>136</v>
      </c>
    </row>
    <row r="38" spans="2:14">
      <c r="G38" s="526" t="s">
        <v>183</v>
      </c>
      <c r="H38" s="489" t="s">
        <v>29</v>
      </c>
      <c r="I38" s="489" t="s">
        <v>508</v>
      </c>
      <c r="J38" s="525"/>
      <c r="K38" s="526" t="s">
        <v>183</v>
      </c>
      <c r="L38" s="489" t="s">
        <v>508</v>
      </c>
      <c r="M38" s="489" t="s">
        <v>508</v>
      </c>
    </row>
    <row r="39" spans="2:14">
      <c r="G39" s="526" t="s">
        <v>176</v>
      </c>
      <c r="H39" s="491" t="s">
        <v>136</v>
      </c>
      <c r="I39" s="491" t="s">
        <v>136</v>
      </c>
      <c r="J39" s="525"/>
      <c r="K39" s="526" t="s">
        <v>176</v>
      </c>
      <c r="L39" s="491" t="s">
        <v>136</v>
      </c>
      <c r="M39" s="491" t="s">
        <v>136</v>
      </c>
    </row>
    <row r="40" spans="2:14">
      <c r="G40" s="526" t="s">
        <v>177</v>
      </c>
      <c r="H40" s="489" t="s">
        <v>29</v>
      </c>
      <c r="I40" s="489" t="s">
        <v>508</v>
      </c>
      <c r="J40" s="525"/>
      <c r="K40" s="526" t="s">
        <v>177</v>
      </c>
      <c r="L40" s="489" t="s">
        <v>508</v>
      </c>
      <c r="M40" s="489" t="s">
        <v>508</v>
      </c>
    </row>
    <row r="41" spans="2:14">
      <c r="G41" s="526" t="s">
        <v>179</v>
      </c>
      <c r="H41" s="491" t="s">
        <v>136</v>
      </c>
      <c r="I41" s="491" t="s">
        <v>136</v>
      </c>
      <c r="J41" s="525"/>
      <c r="K41" s="526" t="s">
        <v>179</v>
      </c>
      <c r="L41" s="491" t="s">
        <v>136</v>
      </c>
      <c r="M41" s="491" t="s">
        <v>136</v>
      </c>
    </row>
    <row r="42" spans="2:14">
      <c r="G42" s="526" t="s">
        <v>180</v>
      </c>
      <c r="H42" s="489" t="s">
        <v>29</v>
      </c>
      <c r="I42" s="489" t="s">
        <v>508</v>
      </c>
      <c r="J42" s="525"/>
      <c r="K42" s="526" t="s">
        <v>180</v>
      </c>
      <c r="L42" s="489" t="s">
        <v>508</v>
      </c>
      <c r="M42" s="489" t="s">
        <v>508</v>
      </c>
    </row>
    <row r="43" spans="2:14">
      <c r="G43" s="526" t="s">
        <v>187</v>
      </c>
      <c r="H43" s="489"/>
      <c r="I43" s="489"/>
      <c r="J43" s="525"/>
      <c r="K43" s="526" t="s">
        <v>187</v>
      </c>
      <c r="L43" s="489"/>
      <c r="M43" s="489"/>
    </row>
    <row r="44" spans="2:14">
      <c r="G44" s="526" t="s">
        <v>188</v>
      </c>
      <c r="H44" s="489"/>
      <c r="I44" s="489"/>
      <c r="J44" s="525"/>
      <c r="K44" s="526" t="s">
        <v>188</v>
      </c>
      <c r="L44" s="489"/>
      <c r="M44" s="489"/>
    </row>
    <row r="45" spans="2:14">
      <c r="G45" s="526" t="s">
        <v>189</v>
      </c>
      <c r="H45" s="489" t="s">
        <v>320</v>
      </c>
      <c r="I45" s="489" t="s">
        <v>320</v>
      </c>
      <c r="J45" s="525"/>
      <c r="K45" s="526" t="s">
        <v>189</v>
      </c>
      <c r="L45" s="489" t="s">
        <v>320</v>
      </c>
      <c r="M45" s="489" t="s">
        <v>320</v>
      </c>
    </row>
    <row r="46" spans="2:14">
      <c r="G46" s="526" t="s">
        <v>184</v>
      </c>
      <c r="H46" s="489"/>
      <c r="I46" s="489" t="s">
        <v>17</v>
      </c>
      <c r="J46" s="525"/>
      <c r="K46" s="526" t="s">
        <v>184</v>
      </c>
      <c r="L46" s="489"/>
      <c r="M46" s="489" t="s">
        <v>17</v>
      </c>
    </row>
    <row r="47" spans="2:14">
      <c r="G47" s="526" t="s">
        <v>509</v>
      </c>
      <c r="H47" s="489"/>
      <c r="I47" s="489"/>
      <c r="J47" s="525"/>
      <c r="K47" s="526" t="s">
        <v>509</v>
      </c>
      <c r="L47" s="489"/>
      <c r="M47" s="489"/>
    </row>
    <row r="48" spans="2:14">
      <c r="G48" s="526" t="s">
        <v>181</v>
      </c>
      <c r="H48" s="489" t="s">
        <v>17</v>
      </c>
      <c r="I48" s="489" t="s">
        <v>17</v>
      </c>
      <c r="J48" s="525"/>
      <c r="K48" s="526" t="s">
        <v>181</v>
      </c>
      <c r="L48" s="489" t="s">
        <v>17</v>
      </c>
      <c r="M48" s="489" t="s">
        <v>17</v>
      </c>
    </row>
    <row r="49" spans="7:13">
      <c r="G49" s="526" t="s">
        <v>510</v>
      </c>
      <c r="H49" s="489" t="s">
        <v>437</v>
      </c>
      <c r="I49" s="489"/>
      <c r="J49" s="525"/>
      <c r="K49" s="526" t="s">
        <v>510</v>
      </c>
      <c r="L49" s="489" t="s">
        <v>437</v>
      </c>
      <c r="M49" s="489"/>
    </row>
    <row r="50" spans="7:13">
      <c r="G50" s="526" t="s">
        <v>511</v>
      </c>
      <c r="H50" s="489" t="s">
        <v>18</v>
      </c>
      <c r="I50" s="489"/>
      <c r="J50" s="525"/>
      <c r="K50" s="526" t="s">
        <v>511</v>
      </c>
      <c r="L50" s="489" t="s">
        <v>18</v>
      </c>
      <c r="M50" s="489"/>
    </row>
    <row r="51" spans="7:13">
      <c r="G51" s="526" t="s">
        <v>512</v>
      </c>
      <c r="H51" s="489" t="s">
        <v>29</v>
      </c>
      <c r="I51" s="489"/>
      <c r="J51" s="525"/>
      <c r="K51" s="526" t="s">
        <v>512</v>
      </c>
      <c r="L51" s="489" t="s">
        <v>508</v>
      </c>
      <c r="M51" s="489"/>
    </row>
    <row r="52" spans="7:13">
      <c r="G52" s="533" t="s">
        <v>513</v>
      </c>
      <c r="H52" s="534" t="s">
        <v>321</v>
      </c>
      <c r="I52" s="534" t="s">
        <v>321</v>
      </c>
      <c r="J52" s="525"/>
      <c r="K52" s="533" t="s">
        <v>513</v>
      </c>
      <c r="L52" s="534" t="s">
        <v>321</v>
      </c>
      <c r="M52" s="534" t="s">
        <v>321</v>
      </c>
    </row>
    <row r="53" spans="7:13">
      <c r="G53" s="493" t="s">
        <v>514</v>
      </c>
      <c r="H53" s="435"/>
      <c r="I53" s="435"/>
    </row>
  </sheetData>
  <mergeCells count="1">
    <mergeCell ref="B3:C4"/>
  </mergeCells>
  <dataValidations count="3">
    <dataValidation type="list" allowBlank="1" showInputMessage="1" showErrorMessage="1" sqref="C32:D32">
      <formula1>"None,ShortStart,ShortEnd,LongStart,LongEnd,SS,SE,LS,LE"</formula1>
    </dataValidation>
    <dataValidation type="list" allowBlank="1" showInputMessage="1" showErrorMessage="1" sqref="C15:D15">
      <formula1>"PAYER,RECEIVER"</formula1>
    </dataValidation>
    <dataValidation type="list" allowBlank="1" showInputMessage="1" showErrorMessage="1" sqref="C26:D26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7"/>
  <sheetViews>
    <sheetView showGridLines="0" workbookViewId="0"/>
  </sheetViews>
  <sheetFormatPr defaultRowHeight="15"/>
  <sheetData>
    <row r="2" spans="2:2" ht="20.25">
      <c r="B2" s="94" t="s">
        <v>198</v>
      </c>
    </row>
    <row r="10" spans="2:2" ht="20.25">
      <c r="B10" s="94" t="s">
        <v>197</v>
      </c>
    </row>
    <row r="12" spans="2:2">
      <c r="B12" s="95"/>
    </row>
    <row r="15" spans="2:2">
      <c r="B15" s="95"/>
    </row>
    <row r="18" spans="2:2">
      <c r="B18" s="95"/>
    </row>
    <row r="21" spans="2:2">
      <c r="B21" s="95"/>
    </row>
    <row r="24" spans="2:2">
      <c r="B24" s="95"/>
    </row>
    <row r="27" spans="2:2">
      <c r="B27" s="95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8"/>
  <sheetViews>
    <sheetView showGridLines="0" workbookViewId="0"/>
  </sheetViews>
  <sheetFormatPr defaultRowHeight="15"/>
  <cols>
    <col min="1" max="16384" width="9.140625" style="110"/>
  </cols>
  <sheetData>
    <row r="2" spans="2:2" ht="20.25">
      <c r="B2" s="94" t="s">
        <v>291</v>
      </c>
    </row>
    <row r="11" spans="2:2" ht="20.25">
      <c r="B11" s="94"/>
    </row>
    <row r="13" spans="2:2">
      <c r="B13" s="95"/>
    </row>
    <row r="16" spans="2:2">
      <c r="B16" s="95"/>
    </row>
    <row r="19" spans="2:2">
      <c r="B19" s="95"/>
    </row>
    <row r="22" spans="2:2">
      <c r="B22" s="95"/>
    </row>
    <row r="25" spans="2:2">
      <c r="B25" s="95"/>
    </row>
    <row r="28" spans="2:2">
      <c r="B28" s="9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3"/>
  <sheetViews>
    <sheetView showGridLines="0" workbookViewId="0"/>
  </sheetViews>
  <sheetFormatPr defaultRowHeight="15"/>
  <cols>
    <col min="1" max="16384" width="9.140625" style="110"/>
  </cols>
  <sheetData>
    <row r="2" spans="2:2" ht="20.25">
      <c r="B2" s="94" t="s">
        <v>290</v>
      </c>
    </row>
    <row r="6" spans="2:2" ht="20.25">
      <c r="B6" s="94"/>
    </row>
    <row r="8" spans="2:2">
      <c r="B8" s="95"/>
    </row>
    <row r="11" spans="2:2">
      <c r="B11" s="95"/>
    </row>
    <row r="14" spans="2:2">
      <c r="B14" s="95"/>
    </row>
    <row r="17" spans="2:2">
      <c r="B17" s="95"/>
    </row>
    <row r="20" spans="2:2">
      <c r="B20" s="95"/>
    </row>
    <row r="23" spans="2:2">
      <c r="B23" s="95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3"/>
  <sheetViews>
    <sheetView showGridLines="0" workbookViewId="0"/>
  </sheetViews>
  <sheetFormatPr defaultRowHeight="15"/>
  <cols>
    <col min="1" max="16384" width="9.140625" style="110"/>
  </cols>
  <sheetData>
    <row r="2" spans="2:2" ht="20.25">
      <c r="B2" s="94" t="s">
        <v>289</v>
      </c>
    </row>
    <row r="6" spans="2:2" ht="20.25">
      <c r="B6" s="94"/>
    </row>
    <row r="8" spans="2:2">
      <c r="B8" s="95"/>
    </row>
    <row r="11" spans="2:2">
      <c r="B11" s="95"/>
    </row>
    <row r="14" spans="2:2">
      <c r="B14" s="95"/>
    </row>
    <row r="17" spans="2:2">
      <c r="B17" s="95"/>
    </row>
    <row r="20" spans="2:2">
      <c r="B20" s="95"/>
    </row>
    <row r="23" spans="2:2">
      <c r="B23" s="95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3"/>
  <sheetViews>
    <sheetView showGridLines="0" workbookViewId="0"/>
  </sheetViews>
  <sheetFormatPr defaultRowHeight="15"/>
  <cols>
    <col min="1" max="16384" width="9.140625" style="110"/>
  </cols>
  <sheetData>
    <row r="2" spans="2:2" ht="20.25">
      <c r="B2" s="94" t="s">
        <v>292</v>
      </c>
    </row>
    <row r="6" spans="2:2" ht="20.25">
      <c r="B6" s="94"/>
    </row>
    <row r="8" spans="2:2">
      <c r="B8" s="95"/>
    </row>
    <row r="11" spans="2:2">
      <c r="B11" s="95"/>
    </row>
    <row r="14" spans="2:2">
      <c r="B14" s="95"/>
    </row>
    <row r="17" spans="2:2">
      <c r="B17" s="95"/>
    </row>
    <row r="20" spans="2:2">
      <c r="B20" s="95"/>
    </row>
    <row r="23" spans="2:2">
      <c r="B23" s="9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3"/>
  <sheetViews>
    <sheetView showGridLines="0" workbookViewId="0"/>
  </sheetViews>
  <sheetFormatPr defaultRowHeight="15"/>
  <cols>
    <col min="1" max="16384" width="9.140625" style="110"/>
  </cols>
  <sheetData>
    <row r="2" spans="2:2" ht="20.25">
      <c r="B2" s="94" t="s">
        <v>293</v>
      </c>
    </row>
    <row r="6" spans="2:2" ht="20.25">
      <c r="B6" s="94"/>
    </row>
    <row r="8" spans="2:2">
      <c r="B8" s="95"/>
    </row>
    <row r="11" spans="2:2">
      <c r="B11" s="95"/>
    </row>
    <row r="14" spans="2:2">
      <c r="B14" s="95"/>
    </row>
    <row r="17" spans="2:2">
      <c r="B17" s="95"/>
    </row>
    <row r="20" spans="2:2">
      <c r="B20" s="95"/>
    </row>
    <row r="23" spans="2:2">
      <c r="B23" s="95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</sheetPr>
  <dimension ref="B2:B23"/>
  <sheetViews>
    <sheetView showGridLines="0" workbookViewId="0"/>
  </sheetViews>
  <sheetFormatPr defaultRowHeight="15"/>
  <cols>
    <col min="1" max="16384" width="9.140625" style="110"/>
  </cols>
  <sheetData>
    <row r="2" spans="2:2" ht="20.25">
      <c r="B2" s="94" t="s">
        <v>294</v>
      </c>
    </row>
    <row r="6" spans="2:2" ht="20.25">
      <c r="B6" s="94"/>
    </row>
    <row r="8" spans="2:2">
      <c r="B8" s="95"/>
    </row>
    <row r="11" spans="2:2">
      <c r="B11" s="95"/>
    </row>
    <row r="14" spans="2:2">
      <c r="B14" s="95"/>
    </row>
    <row r="17" spans="2:2">
      <c r="B17" s="95"/>
    </row>
    <row r="20" spans="2:2">
      <c r="B20" s="95"/>
    </row>
    <row r="23" spans="2:2">
      <c r="B23" s="9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</vt:i4>
      </vt:variant>
    </vt:vector>
  </HeadingPairs>
  <TitlesOfParts>
    <vt:vector size="29" baseType="lpstr">
      <vt:lpstr>Settings</vt:lpstr>
      <vt:lpstr>Getting Started</vt:lpstr>
      <vt:lpstr>Developer Tools</vt:lpstr>
      <vt:lpstr>MLIB Ribbon</vt:lpstr>
      <vt:lpstr>Functions</vt:lpstr>
      <vt:lpstr>Conventions</vt:lpstr>
      <vt:lpstr>Dates</vt:lpstr>
      <vt:lpstr>SwapSchedule</vt:lpstr>
      <vt:lpstr>BondSchedule</vt:lpstr>
      <vt:lpstr>Utilities</vt:lpstr>
      <vt:lpstr>EURYC-Curve</vt:lpstr>
      <vt:lpstr>EURYC-ForwardRates</vt:lpstr>
      <vt:lpstr>EURYC-DiscountFactors</vt:lpstr>
      <vt:lpstr>EURYC-Swap</vt:lpstr>
      <vt:lpstr>EURYC-SwapGenerators</vt:lpstr>
      <vt:lpstr>USDYC-Curve</vt:lpstr>
      <vt:lpstr>USDYC-ForwardRates</vt:lpstr>
      <vt:lpstr>USDYC-DiscountFactors</vt:lpstr>
      <vt:lpstr>USDYC-Swap</vt:lpstr>
      <vt:lpstr>USDYC-SwapGenerators</vt:lpstr>
      <vt:lpstr>Illiquid Bond Relative Value Px</vt:lpstr>
      <vt:lpstr>Swap Pricer Tool</vt:lpstr>
      <vt:lpstr>IRS</vt:lpstr>
      <vt:lpstr>ASW</vt:lpstr>
      <vt:lpstr>VNS</vt:lpstr>
      <vt:lpstr>StandardSwaps</vt:lpstr>
      <vt:lpstr>CustomSwaps</vt:lpstr>
      <vt:lpstr>XCCY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2017-05-05T11:30:22Z</dcterms:created>
  <dcterms:modified xsi:type="dcterms:W3CDTF">2018-05-23T12:16:57Z</dcterms:modified>
</cp:coreProperties>
</file>