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ThisWorkbook" defaultThemeVersion="166925"/>
  <xr:revisionPtr revIDLastSave="0" documentId="13_ncr:1_{6F0BF928-F4FC-4B1E-9D2B-F5DDE25D88E5}" xr6:coauthVersionLast="47" xr6:coauthVersionMax="47" xr10:uidLastSave="{00000000-0000-0000-0000-000000000000}"/>
  <bookViews>
    <workbookView xWindow="-28920" yWindow="-90" windowWidth="29040" windowHeight="17640" firstSheet="5" activeTab="8" xr2:uid="{3CF10916-8F3A-45FF-9668-808DB588F900}"/>
  </bookViews>
  <sheets>
    <sheet name="Welcome" sheetId="2" r:id="rId1"/>
    <sheet name="Data" sheetId="1" r:id="rId2"/>
    <sheet name="1. Initial definitions" sheetId="4" r:id="rId3"/>
    <sheet name="2. Sizing, preparing the output" sheetId="5" r:id="rId4"/>
    <sheet name="3. Populating the output" sheetId="6" r:id="rId5"/>
    <sheet name="4. FORECAST.ETS.COMPARE" sheetId="3" r:id="rId6"/>
    <sheet name="Sheet1" sheetId="7" r:id="rId7"/>
    <sheet name="Sheet2" sheetId="8" r:id="rId8"/>
    <sheet name="redfin_usa_sales" sheetId="9" r:id="rId9"/>
  </sheets>
  <definedNames>
    <definedName name="_alpha">Sheet2!$E$5</definedName>
    <definedName name="_beta">Sheet2!$E$6</definedName>
    <definedName name="_gamma">Sheet2!$E$7</definedName>
    <definedName name="_xlchart.v1.0" hidden="1">'redfin_usa_sales'!$S$3:$T$74</definedName>
    <definedName name="_xlchart.v1.1" hidden="1">'redfin_usa_sales'!$U$16:$U$74</definedName>
    <definedName name="_xlchart.v1.2" hidden="1">'redfin_usa_sales'!$V$16:$V$74</definedName>
    <definedName name="ExternalData_1" localSheetId="5" hidden="1">'4. FORECAST.ETS.COMPARE'!#REF!</definedName>
    <definedName name="ExternalData_1" localSheetId="1" hidden="1">Data!$A$1:$B$121</definedName>
    <definedName name="ExternalData_1" localSheetId="8" hidden="1">'redfin_usa_sales'!$A$1:$C$73</definedName>
    <definedName name="FORECAST.ETS.COMPARE">_xlfn.LAMBDA(_xlpm.data,_xlpm.values_in_column,_xlpm.dates_in_column,_xlpm.forecast_last_x_values,_xlop.seasonality,_xlop.data_completion,_xlop.aggregation,   _xlfn.LET(     _xlpm._data,_xlpm.data,     _xlpm._data_rows,ROWS(_xlpm._data),     _xlpm._data_cols,COLUMNS(_xlpm._data),     _xlpm._dates,INDEX(_xlpm._data,,_xlpm.dates_in_column),     _xlpm._values,INDEX(_xlpm._data,,_xlpm.values_in_column),     _xlpm._train_end_row,_xlpm._data_rows-_xlpm.forecast_last_x_values,     _xlpm._dates_train,INDEX(_xlpm._dates,1,1):INDEX(_xlpm._dates,_xlpm._train_end_row,1),     _xlpm._values_train,INDEX(_xlpm._values,1,1):INDEX(_xlpm._values,_xlpm._train_end_row,1),     _xlpm._header,{"dates","actuals","forecast","variance","variance %"},     _xlpm._array,     _xlfn.MAKEARRAY(       _xlpm._data_rows+1,       _xlpm._data_cols+3,       _xlfn.LAMBDA(_xlpm.r,_xlpm.c,         _xlfn.LET(           _xlpm._row_date,INDEX(_xlpm._dates,_xlpm.r-1,1),           _xlpm._row_value,INDEX(_xlpm._values,_xlpm.r-1,1),           _xlpm._forecast,_xlfn.FORECAST.ETS(                       _xlpm._row_date,                       _xlpm._values_train,                       _xlpm._dates_train,                       IF(_xlfn.ISOMITTED(_xlpm.seasonality),1,_xlpm.seasonality),                       IF(_xlfn.ISOMITTED(_xlpm.data_completion),1,_xlpm.data_completion),                       IF(_xlfn.ISOMITTED(_xlpm.aggregation),1,_xlpm.aggregation)                     ),           _xlpm._var,_xlpm._forecast-_xlpm._row_value,           _xlpm._var_pct,_xlpm._forecast/_xlpm._row_value-1,           _xlfn.IFS(             _xlpm.r=1,INDEX(_xlpm._header,1,_xlpm.c),             _xlpm.c=1,_xlpm._row_date,             _xlpm.c=2,_xlpm._row_value,             _xlpm.r-1&lt;=_xlpm._train_end_row,CHOOSE(_xlpm.c-2,_xlpm._row_value,0,0),             _xlpm.r-1&gt;_xlpm._train_end_row,CHOOSE(_xlpm.c-2,_xlpm._forecast,_xlpm._var,_xlpm._var_pct),             TRUE,NA()           )         )       )     ),     _xlpm._array   ) )</definedName>
    <definedName name="FORECAST.ETS.MULTI">_xlfn.LAMBDA(_xlpm.data,_xlpm.values_in_column,_xlpm.forecast_x_values,_xlpm.season_length,_xlpm.tuning_params,_xlop.init_array,_xlfn.LET(_xlpm._pass,IF(_xlfn.ISOMITTED(_xlpm.init_array),0,ROWS(_xlpm.init_array)+1),_xlpm._tuning,IF(ROWS(_xlpm.tuning_params)=1,TRANSPOSE(_xlpm.tuning_params),_xlpm.tuning_params),_xlpm._alpha,INDEX(_xlpm._tuning,1,1),_xlpm._beta,INDEX(_xlpm._tuning,2,1),_xlpm._gamma,INDEX(_xlpm._tuning,3,1),_xlpm._data_cols,COLUMNS(_xlpm.data),_xlpm._out_cols,_xlpm._data_cols+5,_xlpm._data_rows,ROWS(_xlpm.data),_xlpm._arr,IF(_xlpm._pass=0,_xlfn.LET(_xlpm._init_dat,INDEX(_xlpm.data,1,):INDEX(_xlpm.data,_xlpm.season_length,),_xlpm._init_y,INDEX(_xlpm._init_dat,,_xlpm.values_in_column),_xlpm._init_s,_xlpm._init_y/AVERAGE(_xlpm._init_y),_xlpm._y,INDEX(_xlpm.data,_xlpm.season_length+1,_xlpm.values_in_column),_xlpm._init_L,_xlpm._y/INDEX(_xlpm._init_s,1,1),_xlpm._init_t,_xlpm._init_L-INDEX(_xlpm._init_y,_xlpm.season_length,1)/INDEX(_xlpm._init_s,_xlpm.season_length,1),_xlpm._s,_xlpm._gamma*_xlpm._y/_xlpm._init_L+(1-_xlpm._gamma)*INDEX(_xlpm._init_s,1,1),_xlpm._init,_xlfn.MAKEARRAY(_xlpm.season_length+1,_xlpm._out_cols,_xlfn.LAMBDA(_xlpm.r,_xlpm.c,IF(_xlpm.r&lt;=_xlpm.season_length,_xlfn.IFS(_xlpm.c&lt;=_xlpm._data_cols,INDEX(_xlpm.data,_xlpm.r,_xlpm.c),_xlpm.c&lt;&gt;_xlpm._data_cols+3,"",TRUE,INDEX(_xlpm._init_s,_xlpm.r,1)),IF(_xlpm.c&lt;=_xlpm._data_cols,INDEX(_xlpm.data,_xlpm.r,_xlpm.c),CHOOSE(_xlpm.c-_xlpm._data_cols,_xlpm._init_L,_xlpm._init_t,_xlpm._s,"",""))))),_xlpm._init),_xlfn.LET(_xlpm._init_rows,ROWS(_xlpm.init_array),_xlpm._is_f,_xlpm._init_rows+1&gt;_xlpm._data_rows,_xlpm._y,INDEX(_xlpm.data,_xlpm._init_rows+1,_xlpm.values_in_column),_xlpm._prior_L,INDEX(_xlpm.init_array,IF(_xlpm._is_f,_xlpm._data_rows,_xlpm._init_rows),_xlpm._data_cols+1),_xlpm._prior_t,INDEX(_xlpm.init_array,IF(_xlpm._is_f,_xlpm._data_rows,_xlpm._init_rows),_xlpm._data_cols+2),_xlpm._s_offset,INDEX(_xlpm.init_array,_xlpm._init_rows-_xlpm.season_length,_xlpm._data_cols+3),_xlpm._s_offset_plus_one,INDEX(_xlpm.init_array,_xlpm._init_rows-_xlpm.season_length+1,_xlpm._data_cols+3),_xlpm._pass_arr,_xlfn.MAKEARRAY(_xlpm._init_rows+1,_xlpm._out_cols,_xlfn.LAMBDA(_xlpm.r,_xlpm.c,_xlfn.IFS(_xlpm.r&lt;=_xlpm._init_rows,IFERROR(INDEX(_xlpm.init_array,_xlpm.r,_xlpm.c),""),_xlpm.c&lt;=_xlpm._data_cols,IFERROR(INDEX(_xlpm.data,_xlpm.r,_xlpm.c),"Forecast_"&amp;(_xlpm.r-_xlpm._data_rows)),TRUE,_xlfn.LET(_xlpm._L,_xlpm._alpha*_xlpm._y/_xlpm._s_offset+(1-_xlpm._alpha)*(_xlpm._prior_L+_xlpm._prior_t),_xlpm._t,_xlpm._beta*(_xlpm._L-_xlpm._prior_L)+(1-_xlpm._beta)*_xlpm._prior_t,_xlpm._s,_xlpm._gamma*_xlpm._y/_xlpm._L+(1-_xlpm._gamma)*_xlpm._s_offset,_xlpm._f,IF(_xlpm.r&lt;=_xlpm._data_rows,(_xlpm._prior_L+_xlpm._prior_t)*_xlpm._s_offset_plus_one,(_xlpm._prior_L+(_xlpm.r-_xlpm._data_rows)*_xlpm._prior_t)*_xlpm._s_offset_plus_one),_xlpm._e,_xlpm._f-_xlpm._y,IFERROR(CHOOSE(_xlpm.c-_xlpm._data_cols,_xlpm._L,_xlpm._t,_xlpm._s,_xlpm._f,_xlpm._e),""))))),_xlpm._pass_arr)),IF(ROWS(_xlpm._arr)=_xlpm._data_rows+_xlpm.forecast_x_values,_xlpm._arr,FORECAST.ETS.MULTI(_xlpm.data,_xlpm.values_in_column,_xlpm.forecast_x_values,_xlpm.season_length,_xlpm.tuning_params,_xlpm._arr))))</definedName>
    <definedName name="forecast_last_X_values">'4. FORECAST.ETS.COMPARE'!$H$102</definedName>
    <definedName name="HW.MULT">_xlfn.LAMBDA(_xlpm.data,_xlpm.values_in_column,_xlpm.forecast_x_values,_xlpm.season_length,_xlpm.tuning_params,_xlop.init_array,   _xlfn.LET(     _xlpm._m,FORECAST.ETS.MULTI(         _xlpm.data,         _xlpm.values_in_column,         _xlpm.forecast_x_values,         _xlpm.season_length,         _xlpm.tuning_params,         _xlpm.init_array        ),      _xlpm._period,_xlfn.BYROW(_xlpm.data,_xlfn.LAMBDA(_xlpm.r,_xlfn.TEXTJOIN("-",TRUE,_xlfn._xlws.FILTER(_xlpm.r,(COLUMN(_xlpm.r)&lt;&gt;_xlpm.values_in_column)*(COLUMN(_xlpm.r)&lt;=COLUMNS(_xlpm.data)))))),      _xlpm._periodint,_xlfn.SEQUENCE(ROWS(_xlpm.data)+_xlpm.forecast_x_values),      _xlpm._out,CHOOSE({1,2,3},_xlpm._periodint,INDEX(_xlpm._m,,_xlpm.values_in_column),INDEX(_xlpm._m,,COLUMNS(_xlpm.data)+4)),      _xlpm._out   ) )</definedName>
    <definedName name="solver_adj" localSheetId="8" hidden="1">'redfin_usa_sales'!$F$1:$H$1</definedName>
    <definedName name="solver_cvg" localSheetId="8" hidden="1">0.0001</definedName>
    <definedName name="solver_drv" localSheetId="8" hidden="1">1</definedName>
    <definedName name="solver_eng" localSheetId="8" hidden="1">3</definedName>
    <definedName name="solver_est" localSheetId="8" hidden="1">1</definedName>
    <definedName name="solver_itr" localSheetId="8" hidden="1">2147483647</definedName>
    <definedName name="solver_lhs1" localSheetId="8" hidden="1">'redfin_usa_sales'!$F$1:$H$1</definedName>
    <definedName name="solver_lhs2" localSheetId="8" hidden="1">'redfin_usa_sales'!$F$1:$H$1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2</definedName>
    <definedName name="solver_nwt" localSheetId="8" hidden="1">1</definedName>
    <definedName name="solver_opt" localSheetId="8" hidden="1">'redfin_usa_sales'!$I$1</definedName>
    <definedName name="solver_pre" localSheetId="8" hidden="1">0.000001</definedName>
    <definedName name="solver_rbv" localSheetId="8" hidden="1">1</definedName>
    <definedName name="solver_rel1" localSheetId="8" hidden="1">1</definedName>
    <definedName name="solver_rel2" localSheetId="8" hidden="1">3</definedName>
    <definedName name="solver_rhs1" localSheetId="8" hidden="1">1</definedName>
    <definedName name="solver_rhs2" localSheetId="8" hidden="1">0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2</definedName>
    <definedName name="solver_val" localSheetId="8" hidden="1">0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9" l="1" a="1"/>
  <c r="O3" i="9" s="1"/>
  <c r="D3" i="9" a="1"/>
  <c r="D3" i="9" s="1"/>
  <c r="F3" i="9" s="1" a="1"/>
  <c r="F3" i="9" s="1"/>
  <c r="S3" i="9" s="1" a="1"/>
  <c r="S3" i="9" s="1"/>
  <c r="D21" i="8" a="1"/>
  <c r="D21" i="8" s="1"/>
  <c r="F9" i="8" a="1"/>
  <c r="F9" i="8" s="1"/>
  <c r="A9" i="8" a="1"/>
  <c r="A9" i="8" s="1"/>
  <c r="A10" i="7" a="1"/>
  <c r="A10" i="7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2" i="6" a="1"/>
  <c r="D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27" i="5" a="1"/>
  <c r="G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27" i="5" a="1"/>
  <c r="F27" i="5" s="1"/>
  <c r="C22" i="6" a="1"/>
  <c r="C22" i="6" s="1"/>
  <c r="D20" i="6" a="1"/>
  <c r="D20" i="6" s="1"/>
  <c r="E20" i="6" a="1"/>
  <c r="E20" i="6" s="1"/>
  <c r="F20" i="6" a="1"/>
  <c r="F20" i="6" s="1"/>
  <c r="G20" i="6" a="1"/>
  <c r="G20" i="6" s="1"/>
  <c r="C20" i="6" a="1"/>
  <c r="C20" i="6" s="1"/>
  <c r="C27" i="5"/>
  <c r="A27" i="5"/>
  <c r="R25" i="4" a="1"/>
  <c r="R25" i="4" s="1"/>
  <c r="L25" i="4"/>
  <c r="J25" i="4" a="1"/>
  <c r="J25" i="4" s="1"/>
  <c r="H25" i="4" a="1"/>
  <c r="H25" i="4" s="1"/>
  <c r="A25" i="4" a="1"/>
  <c r="A25" i="4" s="1"/>
  <c r="H26" i="5"/>
  <c r="D29" i="6"/>
  <c r="N24" i="4"/>
  <c r="H24" i="4"/>
  <c r="J24" i="4"/>
  <c r="H20" i="6"/>
  <c r="F29" i="6"/>
  <c r="J26" i="5"/>
  <c r="C29" i="6"/>
  <c r="P24" i="4"/>
  <c r="R24" i="4"/>
  <c r="C26" i="5"/>
  <c r="A1" i="3" a="1"/>
  <c r="L24" i="4"/>
  <c r="F26" i="5"/>
  <c r="G29" i="6"/>
  <c r="G26" i="5"/>
  <c r="E29" i="6"/>
  <c r="A26" i="5"/>
  <c r="A24" i="4"/>
  <c r="H101" i="3"/>
  <c r="I26" i="5"/>
  <c r="E84" i="9" l="1"/>
  <c r="E76" i="9"/>
  <c r="E83" i="9"/>
  <c r="E82" i="9"/>
  <c r="E81" i="9"/>
  <c r="E80" i="9"/>
  <c r="E79" i="9"/>
  <c r="E86" i="9"/>
  <c r="E78" i="9"/>
  <c r="E75" i="9"/>
  <c r="E85" i="9"/>
  <c r="E77" i="9"/>
  <c r="I1" i="9"/>
  <c r="A1" i="3"/>
  <c r="N25" i="4" a="1"/>
  <c r="N25" i="4" s="1"/>
  <c r="P25" i="4" a="1"/>
  <c r="P25" i="4" s="1"/>
  <c r="H28" i="5"/>
  <c r="J28" i="5" l="1"/>
  <c r="I28" i="5"/>
  <c r="E26" i="6"/>
  <c r="H27" i="5"/>
  <c r="E23" i="6"/>
  <c r="H32" i="5"/>
  <c r="E27" i="6"/>
  <c r="E25" i="6"/>
  <c r="H31" i="5"/>
  <c r="H30" i="5"/>
  <c r="E22" i="6"/>
  <c r="E24" i="6"/>
  <c r="H29" i="5"/>
  <c r="G26" i="6" l="1"/>
  <c r="F26" i="6"/>
  <c r="I32" i="5"/>
  <c r="J32" i="5"/>
  <c r="J29" i="5"/>
  <c r="I29" i="5"/>
  <c r="G27" i="6"/>
  <c r="F27" i="6"/>
  <c r="I27" i="5"/>
  <c r="J27" i="5"/>
  <c r="F24" i="6"/>
  <c r="G24" i="6"/>
  <c r="J31" i="5"/>
  <c r="I31" i="5"/>
  <c r="F22" i="6"/>
  <c r="G22" i="6"/>
  <c r="J30" i="5"/>
  <c r="I30" i="5"/>
  <c r="F23" i="6"/>
  <c r="G23" i="6"/>
  <c r="G25" i="6"/>
  <c r="F2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3F11F7-B5C8-4B89-A6BE-899FF37EE2CC}" keepAlive="1" name="Query - melbourne_temps" description="Connection to the 'melbourne_temps' query in the workbook." type="5" refreshedVersion="7" background="1" saveData="1">
    <dbPr connection="Provider=Microsoft.Mashup.OleDb.1;Data Source=$Workbook$;Location=melbourne_temps;Extended Properties=&quot;&quot;" command="SELECT * FROM [melbourne_temps]"/>
    <extLst>
      <ext xmlns:x15="http://schemas.microsoft.com/office/spreadsheetml/2010/11/main" uri="{DE250136-89BD-433C-8126-D09CA5730AF9}">
        <x15:connection id="" excludeFromRefreshAll="1"/>
      </ext>
    </extLst>
  </connection>
  <connection id="2" xr16:uid="{4A1B28AC-F6DD-4CCD-B8CF-9BFE492D4D6D}" keepAlive="1" name="Query - redfin_usa_sales" description="Connection to the 'redfin_usa_sales' query in the workbook." type="5" refreshedVersion="7" background="1" saveData="1">
    <dbPr connection="Provider=Microsoft.Mashup.OleDb.1;Data Source=$Workbook$;Location=redfin_usa_sales;Extended Properties=&quot;&quot;" command="SELECT * FROM [redfin_usa_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<sst xmlns="http://schemas.openxmlformats.org/spreadsheetml/2006/main" count="194" uniqueCount="112">
  <si>
    <t>Start of Month</t>
  </si>
  <si>
    <t>average_temp</t>
  </si>
  <si>
    <t>Formula in cell F1</t>
  </si>
  <si>
    <t>Forecast last</t>
  </si>
  <si>
    <t>values</t>
  </si>
  <si>
    <t>Welcome!</t>
  </si>
  <si>
    <t>You can download the definition of the function and the dependencies here:</t>
  </si>
  <si>
    <t>You can read the original blog post describing the details of how the function works here:</t>
  </si>
  <si>
    <t>https://www.flexyourdata.com/blog/excel-lambda-forecast-ets-compare-build-a-forecast-for-comparison-with-actuals-with-a-single-formula/</t>
  </si>
  <si>
    <t>For other lambdas and various data-related posts, you can browse my blog:</t>
  </si>
  <si>
    <t>https://www.flexyourdata.com/</t>
  </si>
  <si>
    <t>The calculations in this file make use of this dataset</t>
  </si>
  <si>
    <t>https://raw.githubusercontent.com/jbrownlee/Datasets/master/daily-min-temperatures.csv</t>
  </si>
  <si>
    <t xml:space="preserve">At any time, you can use Data&gt;Queries &amp; Connections to see the melbourne_temps query. </t>
  </si>
  <si>
    <t>If you would like to see the definition of that query, right-click the query name and select "Edit".</t>
  </si>
  <si>
    <t>https://gist.github.com/ncalm/40f251c07ab6609f86a92789210fd3de</t>
  </si>
  <si>
    <t>_data,data</t>
  </si>
  <si>
    <t>=ROWS(melbourne_temps)</t>
  </si>
  <si>
    <t>=COLUMNS(melbourne_temps)</t>
  </si>
  <si>
    <t>How many columns the output array will need for the source data</t>
  </si>
  <si>
    <t>How many rows the output array will need</t>
  </si>
  <si>
    <t>The data passed into the function</t>
  </si>
  <si>
    <t>The dates</t>
  </si>
  <si>
    <t>The values</t>
  </si>
  <si>
    <t>The last row in the output array that will contain data that are not forecasted (i.e. the end of the "training" set)</t>
  </si>
  <si>
    <t>The header to use for the output array</t>
  </si>
  <si>
    <t>_header,{"dates","actuals","forecast","variance","variance %"},</t>
  </si>
  <si>
    <t>_train_end_row,_data_rows-forecast_last_x_values,</t>
  </si>
  <si>
    <t>_values,INDEX(_data,,values_in_column),</t>
  </si>
  <si>
    <t>_dates,INDEX(_data,,dates_in_column),</t>
  </si>
  <si>
    <t>_data_columns,</t>
  </si>
  <si>
    <t>_data_rows,</t>
  </si>
  <si>
    <t xml:space="preserve">_dates_train,INDEX(_dates,1,1):INDEX(_dates,_train_end_row,1), </t>
  </si>
  <si>
    <t xml:space="preserve">_values_train,INDEX(_values,1,1):INDEX(_values,_train_end_row,1), </t>
  </si>
  <si>
    <t>The list of dates to use to build the forecast. Note that this array is forecast_last_X_values shorter than the array in column H.</t>
  </si>
  <si>
    <t>The values to use to build the forecast. This array is forecast_last_X_values shorter than the array in column J</t>
  </si>
  <si>
    <t>MAKEARRAY(_data_rows+1</t>
  </si>
  <si>
    <t>The number of rows the output array will have. We add 1 to the number of data rows to account for the header.</t>
  </si>
  <si>
    <t>_data_cols+3</t>
  </si>
  <si>
    <t>The number of columns the output array will have. We add 3 to the number of data columns to account for the forecast, the variance from the original data and the variance expressed as a percentage</t>
  </si>
  <si>
    <t>_row_date,INDEX(_dates,r-1,1),</t>
  </si>
  <si>
    <t>The output array is populated by a lambda function with 2 parameters - r for the row and c for the column.</t>
  </si>
  <si>
    <t>r</t>
  </si>
  <si>
    <t>_row_value,INDEX(_values,r-1,1),</t>
  </si>
  <si>
    <t>_forecast,FORECAST.ETS(etc</t>
  </si>
  <si>
    <t>This is the date we are forecasting for</t>
  </si>
  <si>
    <t>Thie is the original value for the date shown</t>
  </si>
  <si>
    <t>_var,_forecast-_row_value,</t>
  </si>
  <si>
    <t>This is the variance, or difference, between the forecasted value and the original value</t>
  </si>
  <si>
    <t>_var_pct,_forecast/_row_value-1,</t>
  </si>
  <si>
    <t>This is the variance expressed as a percentage</t>
  </si>
  <si>
    <t xml:space="preserve">For r=1 to r=(_data_rows+1) and for c=1 to c=(_data_columns+3), the formulas show below are calculated for each value of r and c. </t>
  </si>
  <si>
    <t>I have shown the last forecast_last_X_values rows of the output array only (the rows where the forecast differs from the original value)</t>
  </si>
  <si>
    <t>c</t>
  </si>
  <si>
    <t>This is the forecast value for the date shown. Per the documentation, the default value of 1 for seasonality means "Automatic", 1 for data completion means "Average neighboring points in case of missing increments in the timeline" and the default value of blank for "Aggregation" means "Average"</t>
  </si>
  <si>
    <t>Experiment with varying values in the yellow cell to observe how the accuracy changes.</t>
  </si>
  <si>
    <t>the date</t>
  </si>
  <si>
    <t>the actual value</t>
  </si>
  <si>
    <t xml:space="preserve">the actual value </t>
  </si>
  <si>
    <t>zero</t>
  </si>
  <si>
    <t>rows between 1 and forecast_last_X_values</t>
  </si>
  <si>
    <t>I have tried to break the lambda functionality into logical sections.</t>
  </si>
  <si>
    <t>Throughout, a green cell shows the definition from the lambda function.</t>
  </si>
  <si>
    <t>A blue cell shows the equivalent formula in this workbook.</t>
  </si>
  <si>
    <t>An orange cell shows the result of the formula shown in the blue cell.</t>
  </si>
  <si>
    <t>cell H102 is named "forecast_last_X_values" and is referred to throughout this workbook</t>
  </si>
  <si>
    <t>You can follow or connect with me on LinkedIn</t>
  </si>
  <si>
    <t>https://www.linkedin.com/in/owenhprice/</t>
  </si>
  <si>
    <t>Or on twitter</t>
  </si>
  <si>
    <t>https://twitter.com/flexyourdata</t>
  </si>
  <si>
    <t>Thie file will show you how the FORECAST.ETS.COMPARE lambda function works.</t>
  </si>
  <si>
    <t>Level</t>
  </si>
  <si>
    <t>Trend</t>
  </si>
  <si>
    <t>Seasonal</t>
  </si>
  <si>
    <t>Forecast</t>
  </si>
  <si>
    <t>Variance</t>
  </si>
  <si>
    <t>Variance %</t>
  </si>
  <si>
    <t>Params</t>
  </si>
  <si>
    <t>action</t>
  </si>
  <si>
    <t>Extend</t>
  </si>
  <si>
    <t>Compare</t>
  </si>
  <si>
    <t>alpha</t>
  </si>
  <si>
    <t>beta</t>
  </si>
  <si>
    <t>gamma</t>
  </si>
  <si>
    <t>Param val</t>
  </si>
  <si>
    <t>forecast points</t>
  </si>
  <si>
    <t>Extend creates points beyond range. Compare forecasts X from end.</t>
  </si>
  <si>
    <t>seasonal points</t>
  </si>
  <si>
    <t># sold</t>
  </si>
  <si>
    <t>period</t>
  </si>
  <si>
    <t>level</t>
  </si>
  <si>
    <t>trend</t>
  </si>
  <si>
    <t>seasonal</t>
  </si>
  <si>
    <t>forecast</t>
  </si>
  <si>
    <t>error</t>
  </si>
  <si>
    <t>Month</t>
  </si>
  <si>
    <t>Year</t>
  </si>
  <si>
    <t>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</si>
  <si>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</si>
  <si>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</si>
  <si>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</si>
  <si>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</si>
  <si>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</si>
  <si>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</si>
  <si>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</si>
  <si>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</si>
  <si>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</si>
  <si>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</si>
  <si>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</si>
  <si>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</si>
  <si>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Season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</si>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</sst>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43" fontId="0" fillId="0" borderId="0" xfId="1" applyFont="1"/>
    <xf numFmtId="9" fontId="0" fillId="0" borderId="0" xfId="2" applyFont="1"/>
    <xf numFmtId="1" fontId="0" fillId="0" borderId="0" xfId="1" applyNumberFormat="1" applyFont="1"/>
    <xf numFmtId="0" fontId="2" fillId="0" borderId="0" xfId="0" applyFont="1"/>
    <xf numFmtId="0" fontId="3" fillId="0" borderId="0" xfId="3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4" fontId="0" fillId="4" borderId="0" xfId="0" applyNumberFormat="1" applyFill="1"/>
    <xf numFmtId="0" fontId="0" fillId="0" borderId="0" xfId="0" applyAlignment="1">
      <alignment horizontal="centerContinuous"/>
    </xf>
    <xf numFmtId="0" fontId="0" fillId="3" borderId="0" xfId="0" applyFill="1" applyAlignment="1">
      <alignment wrapText="1"/>
    </xf>
    <xf numFmtId="0" fontId="0" fillId="0" borderId="0" xfId="0" applyAlignment="1">
      <alignment horizontal="left"/>
    </xf>
    <xf numFmtId="14" fontId="0" fillId="3" borderId="0" xfId="0" applyNumberFormat="1" applyFill="1"/>
    <xf numFmtId="14" fontId="0" fillId="3" borderId="0" xfId="0" applyNumberFormat="1" applyFill="1" applyAlignment="1">
      <alignment wrapText="1"/>
    </xf>
    <xf numFmtId="1" fontId="0" fillId="5" borderId="0" xfId="1" applyNumberFormat="1" applyFont="1" applyFill="1"/>
    <xf numFmtId="0" fontId="4" fillId="0" borderId="0" xfId="0" applyFont="1"/>
    <xf numFmtId="43" fontId="0" fillId="3" borderId="0" xfId="1" applyFont="1" applyFill="1"/>
    <xf numFmtId="43" fontId="0" fillId="4" borderId="0" xfId="1" applyFont="1" applyFill="1"/>
    <xf numFmtId="9" fontId="0" fillId="4" borderId="0" xfId="2" applyFont="1" applyFill="1"/>
    <xf numFmtId="164" fontId="0" fillId="0" borderId="0" xfId="0" applyNumberFormat="1"/>
    <xf numFmtId="0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 in Melbourne between 1981 and 1990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1"/>
          <c:tx>
            <c:strRef>
              <c:f>'4. FORECAST.ETS.COMPARE'!$B$1</c:f>
              <c:strCache>
                <c:ptCount val="1"/>
                <c:pt idx="0">
                  <c:v> actuals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50196"/>
              </a:schemeClr>
            </a:solidFill>
            <a:ln>
              <a:noFill/>
            </a:ln>
            <a:effectLst/>
          </c:spPr>
          <c:cat>
            <c:numRef>
              <c:f>'4. FORECAST.ETS.COMPARE'!$A$2:$A$121</c:f>
              <c:numCache>
                <c:formatCode>m/d/yyyy</c:formatCode>
                <c:ptCount val="120"/>
                <c:pt idx="0">
                  <c:v>29587</c:v>
                </c:pt>
                <c:pt idx="1">
                  <c:v>29618</c:v>
                </c:pt>
                <c:pt idx="2">
                  <c:v>29646</c:v>
                </c:pt>
                <c:pt idx="3">
                  <c:v>29677</c:v>
                </c:pt>
                <c:pt idx="4">
                  <c:v>29707</c:v>
                </c:pt>
                <c:pt idx="5">
                  <c:v>29738</c:v>
                </c:pt>
                <c:pt idx="6">
                  <c:v>29768</c:v>
                </c:pt>
                <c:pt idx="7">
                  <c:v>29799</c:v>
                </c:pt>
                <c:pt idx="8">
                  <c:v>29830</c:v>
                </c:pt>
                <c:pt idx="9">
                  <c:v>29860</c:v>
                </c:pt>
                <c:pt idx="10">
                  <c:v>29891</c:v>
                </c:pt>
                <c:pt idx="11">
                  <c:v>29921</c:v>
                </c:pt>
                <c:pt idx="12">
                  <c:v>29952</c:v>
                </c:pt>
                <c:pt idx="13">
                  <c:v>29983</c:v>
                </c:pt>
                <c:pt idx="14">
                  <c:v>30011</c:v>
                </c:pt>
                <c:pt idx="15">
                  <c:v>30042</c:v>
                </c:pt>
                <c:pt idx="16">
                  <c:v>30072</c:v>
                </c:pt>
                <c:pt idx="17">
                  <c:v>30103</c:v>
                </c:pt>
                <c:pt idx="18">
                  <c:v>30133</c:v>
                </c:pt>
                <c:pt idx="19">
                  <c:v>30164</c:v>
                </c:pt>
                <c:pt idx="20">
                  <c:v>30195</c:v>
                </c:pt>
                <c:pt idx="21">
                  <c:v>30225</c:v>
                </c:pt>
                <c:pt idx="22">
                  <c:v>30256</c:v>
                </c:pt>
                <c:pt idx="23">
                  <c:v>30286</c:v>
                </c:pt>
                <c:pt idx="24">
                  <c:v>30317</c:v>
                </c:pt>
                <c:pt idx="25">
                  <c:v>30348</c:v>
                </c:pt>
                <c:pt idx="26">
                  <c:v>30376</c:v>
                </c:pt>
                <c:pt idx="27">
                  <c:v>30407</c:v>
                </c:pt>
                <c:pt idx="28">
                  <c:v>30437</c:v>
                </c:pt>
                <c:pt idx="29">
                  <c:v>30468</c:v>
                </c:pt>
                <c:pt idx="30">
                  <c:v>30498</c:v>
                </c:pt>
                <c:pt idx="31">
                  <c:v>30529</c:v>
                </c:pt>
                <c:pt idx="32">
                  <c:v>30560</c:v>
                </c:pt>
                <c:pt idx="33">
                  <c:v>30590</c:v>
                </c:pt>
                <c:pt idx="34">
                  <c:v>30621</c:v>
                </c:pt>
                <c:pt idx="35">
                  <c:v>30651</c:v>
                </c:pt>
                <c:pt idx="36">
                  <c:v>30682</c:v>
                </c:pt>
                <c:pt idx="37">
                  <c:v>30713</c:v>
                </c:pt>
                <c:pt idx="38">
                  <c:v>30742</c:v>
                </c:pt>
                <c:pt idx="39">
                  <c:v>30773</c:v>
                </c:pt>
                <c:pt idx="40">
                  <c:v>30803</c:v>
                </c:pt>
                <c:pt idx="41">
                  <c:v>30834</c:v>
                </c:pt>
                <c:pt idx="42">
                  <c:v>30864</c:v>
                </c:pt>
                <c:pt idx="43">
                  <c:v>30895</c:v>
                </c:pt>
                <c:pt idx="44">
                  <c:v>30926</c:v>
                </c:pt>
                <c:pt idx="45">
                  <c:v>30956</c:v>
                </c:pt>
                <c:pt idx="46">
                  <c:v>30987</c:v>
                </c:pt>
                <c:pt idx="47">
                  <c:v>31017</c:v>
                </c:pt>
                <c:pt idx="48">
                  <c:v>31048</c:v>
                </c:pt>
                <c:pt idx="49">
                  <c:v>31079</c:v>
                </c:pt>
                <c:pt idx="50">
                  <c:v>31107</c:v>
                </c:pt>
                <c:pt idx="51">
                  <c:v>31138</c:v>
                </c:pt>
                <c:pt idx="52">
                  <c:v>31168</c:v>
                </c:pt>
                <c:pt idx="53">
                  <c:v>31199</c:v>
                </c:pt>
                <c:pt idx="54">
                  <c:v>31229</c:v>
                </c:pt>
                <c:pt idx="55">
                  <c:v>31260</c:v>
                </c:pt>
                <c:pt idx="56">
                  <c:v>31291</c:v>
                </c:pt>
                <c:pt idx="57">
                  <c:v>31321</c:v>
                </c:pt>
                <c:pt idx="58">
                  <c:v>31352</c:v>
                </c:pt>
                <c:pt idx="59">
                  <c:v>31382</c:v>
                </c:pt>
                <c:pt idx="60">
                  <c:v>31413</c:v>
                </c:pt>
                <c:pt idx="61">
                  <c:v>31444</c:v>
                </c:pt>
                <c:pt idx="62">
                  <c:v>31472</c:v>
                </c:pt>
                <c:pt idx="63">
                  <c:v>31503</c:v>
                </c:pt>
                <c:pt idx="64">
                  <c:v>31533</c:v>
                </c:pt>
                <c:pt idx="65">
                  <c:v>31564</c:v>
                </c:pt>
                <c:pt idx="66">
                  <c:v>31594</c:v>
                </c:pt>
                <c:pt idx="67">
                  <c:v>31625</c:v>
                </c:pt>
                <c:pt idx="68">
                  <c:v>31656</c:v>
                </c:pt>
                <c:pt idx="69">
                  <c:v>31686</c:v>
                </c:pt>
                <c:pt idx="70">
                  <c:v>31717</c:v>
                </c:pt>
                <c:pt idx="71">
                  <c:v>31747</c:v>
                </c:pt>
                <c:pt idx="72">
                  <c:v>31778</c:v>
                </c:pt>
                <c:pt idx="73">
                  <c:v>31809</c:v>
                </c:pt>
                <c:pt idx="74">
                  <c:v>31837</c:v>
                </c:pt>
                <c:pt idx="75">
                  <c:v>31868</c:v>
                </c:pt>
                <c:pt idx="76">
                  <c:v>31898</c:v>
                </c:pt>
                <c:pt idx="77">
                  <c:v>31929</c:v>
                </c:pt>
                <c:pt idx="78">
                  <c:v>31959</c:v>
                </c:pt>
                <c:pt idx="79">
                  <c:v>31990</c:v>
                </c:pt>
                <c:pt idx="80">
                  <c:v>32021</c:v>
                </c:pt>
                <c:pt idx="81">
                  <c:v>32051</c:v>
                </c:pt>
                <c:pt idx="82">
                  <c:v>32082</c:v>
                </c:pt>
                <c:pt idx="83">
                  <c:v>32112</c:v>
                </c:pt>
                <c:pt idx="84">
                  <c:v>32143</c:v>
                </c:pt>
                <c:pt idx="85">
                  <c:v>32174</c:v>
                </c:pt>
                <c:pt idx="86">
                  <c:v>32203</c:v>
                </c:pt>
                <c:pt idx="87">
                  <c:v>32234</c:v>
                </c:pt>
                <c:pt idx="88">
                  <c:v>32264</c:v>
                </c:pt>
                <c:pt idx="89">
                  <c:v>32295</c:v>
                </c:pt>
                <c:pt idx="90">
                  <c:v>32325</c:v>
                </c:pt>
                <c:pt idx="91">
                  <c:v>32356</c:v>
                </c:pt>
                <c:pt idx="92">
                  <c:v>32387</c:v>
                </c:pt>
                <c:pt idx="93">
                  <c:v>32417</c:v>
                </c:pt>
                <c:pt idx="94">
                  <c:v>32448</c:v>
                </c:pt>
                <c:pt idx="95">
                  <c:v>32478</c:v>
                </c:pt>
                <c:pt idx="96">
                  <c:v>32509</c:v>
                </c:pt>
                <c:pt idx="97">
                  <c:v>32540</c:v>
                </c:pt>
                <c:pt idx="98">
                  <c:v>32568</c:v>
                </c:pt>
                <c:pt idx="99">
                  <c:v>32599</c:v>
                </c:pt>
                <c:pt idx="100">
                  <c:v>32629</c:v>
                </c:pt>
                <c:pt idx="101">
                  <c:v>32660</c:v>
                </c:pt>
                <c:pt idx="102">
                  <c:v>32690</c:v>
                </c:pt>
                <c:pt idx="103">
                  <c:v>32721</c:v>
                </c:pt>
                <c:pt idx="104">
                  <c:v>32752</c:v>
                </c:pt>
                <c:pt idx="105">
                  <c:v>32782</c:v>
                </c:pt>
                <c:pt idx="106">
                  <c:v>32813</c:v>
                </c:pt>
                <c:pt idx="107">
                  <c:v>32843</c:v>
                </c:pt>
                <c:pt idx="108">
                  <c:v>32874</c:v>
                </c:pt>
                <c:pt idx="109">
                  <c:v>32905</c:v>
                </c:pt>
                <c:pt idx="110">
                  <c:v>32933</c:v>
                </c:pt>
                <c:pt idx="111">
                  <c:v>32964</c:v>
                </c:pt>
                <c:pt idx="112">
                  <c:v>32994</c:v>
                </c:pt>
                <c:pt idx="113">
                  <c:v>33025</c:v>
                </c:pt>
                <c:pt idx="114">
                  <c:v>33055</c:v>
                </c:pt>
                <c:pt idx="115">
                  <c:v>33086</c:v>
                </c:pt>
                <c:pt idx="116">
                  <c:v>33117</c:v>
                </c:pt>
                <c:pt idx="117">
                  <c:v>33147</c:v>
                </c:pt>
                <c:pt idx="118">
                  <c:v>33178</c:v>
                </c:pt>
                <c:pt idx="119">
                  <c:v>33208</c:v>
                </c:pt>
              </c:numCache>
            </c:numRef>
          </c:cat>
          <c:val>
            <c:numRef>
              <c:f>'4. FORECAST.ETS.COMPARE'!$B$2:$B$121</c:f>
              <c:numCache>
                <c:formatCode>_(* #,##0.00_);_(* \(#,##0.00\);_(* "-"??_);_(@_)</c:formatCode>
                <c:ptCount val="120"/>
                <c:pt idx="0">
                  <c:v>17.712903225806453</c:v>
                </c:pt>
                <c:pt idx="1">
                  <c:v>17.678571428571431</c:v>
                </c:pt>
                <c:pt idx="2">
                  <c:v>13.5</c:v>
                </c:pt>
                <c:pt idx="3">
                  <c:v>12.356666666666666</c:v>
                </c:pt>
                <c:pt idx="4">
                  <c:v>9.4903225806451612</c:v>
                </c:pt>
                <c:pt idx="5">
                  <c:v>7.3066666666666666</c:v>
                </c:pt>
                <c:pt idx="6">
                  <c:v>7.5774193548387085</c:v>
                </c:pt>
                <c:pt idx="7">
                  <c:v>7.2387096774193544</c:v>
                </c:pt>
                <c:pt idx="8">
                  <c:v>10.143333333333334</c:v>
                </c:pt>
                <c:pt idx="9">
                  <c:v>10.087096774193547</c:v>
                </c:pt>
                <c:pt idx="10">
                  <c:v>11.89</c:v>
                </c:pt>
                <c:pt idx="11">
                  <c:v>13.680645161290322</c:v>
                </c:pt>
                <c:pt idx="12">
                  <c:v>16.56774193548387</c:v>
                </c:pt>
                <c:pt idx="13">
                  <c:v>15.921428571428571</c:v>
                </c:pt>
                <c:pt idx="14">
                  <c:v>14.935483870967742</c:v>
                </c:pt>
                <c:pt idx="15">
                  <c:v>11.47</c:v>
                </c:pt>
                <c:pt idx="16">
                  <c:v>9.5838709677419356</c:v>
                </c:pt>
                <c:pt idx="17">
                  <c:v>5.6066666666666674</c:v>
                </c:pt>
                <c:pt idx="18">
                  <c:v>4.6419354838709674</c:v>
                </c:pt>
                <c:pt idx="19">
                  <c:v>7.9032258064516121</c:v>
                </c:pt>
                <c:pt idx="20">
                  <c:v>7.28</c:v>
                </c:pt>
                <c:pt idx="21">
                  <c:v>9.5451612903225804</c:v>
                </c:pt>
                <c:pt idx="22">
                  <c:v>12.486666666666666</c:v>
                </c:pt>
                <c:pt idx="23">
                  <c:v>13.75483870967742</c:v>
                </c:pt>
                <c:pt idx="24">
                  <c:v>13.180645161290322</c:v>
                </c:pt>
                <c:pt idx="25">
                  <c:v>16.807142857142857</c:v>
                </c:pt>
                <c:pt idx="26">
                  <c:v>15.77741935483871</c:v>
                </c:pt>
                <c:pt idx="27">
                  <c:v>10.596666666666668</c:v>
                </c:pt>
                <c:pt idx="28">
                  <c:v>10.116129032258065</c:v>
                </c:pt>
                <c:pt idx="29">
                  <c:v>6.6</c:v>
                </c:pt>
                <c:pt idx="30">
                  <c:v>6.8903225806451616</c:v>
                </c:pt>
                <c:pt idx="31">
                  <c:v>8.7064516129032263</c:v>
                </c:pt>
                <c:pt idx="32">
                  <c:v>9.2100000000000009</c:v>
                </c:pt>
                <c:pt idx="33">
                  <c:v>10.312903225806451</c:v>
                </c:pt>
                <c:pt idx="34">
                  <c:v>11.993333333333334</c:v>
                </c:pt>
                <c:pt idx="35">
                  <c:v>14.396774193548387</c:v>
                </c:pt>
                <c:pt idx="36">
                  <c:v>14.309677419354838</c:v>
                </c:pt>
                <c:pt idx="37">
                  <c:v>14.944827586206896</c:v>
                </c:pt>
                <c:pt idx="38">
                  <c:v>12.86774193548387</c:v>
                </c:pt>
                <c:pt idx="39">
                  <c:v>10.75</c:v>
                </c:pt>
                <c:pt idx="40">
                  <c:v>8.1129032258064502</c:v>
                </c:pt>
                <c:pt idx="41">
                  <c:v>7.73</c:v>
                </c:pt>
                <c:pt idx="42">
                  <c:v>5.9870967741935486</c:v>
                </c:pt>
                <c:pt idx="43">
                  <c:v>8.6967741935483875</c:v>
                </c:pt>
                <c:pt idx="44">
                  <c:v>8.0466666666666669</c:v>
                </c:pt>
                <c:pt idx="45">
                  <c:v>10.63225806451613</c:v>
                </c:pt>
                <c:pt idx="46">
                  <c:v>12.623333333333333</c:v>
                </c:pt>
                <c:pt idx="47">
                  <c:v>12.643333333333333</c:v>
                </c:pt>
                <c:pt idx="48">
                  <c:v>14.219354838709677</c:v>
                </c:pt>
                <c:pt idx="49">
                  <c:v>14.032142857142857</c:v>
                </c:pt>
                <c:pt idx="50">
                  <c:v>15.877419354838711</c:v>
                </c:pt>
                <c:pt idx="51">
                  <c:v>12.976666666666667</c:v>
                </c:pt>
                <c:pt idx="52">
                  <c:v>9.4193548387096779</c:v>
                </c:pt>
                <c:pt idx="53">
                  <c:v>7.0733333333333324</c:v>
                </c:pt>
                <c:pt idx="54">
                  <c:v>6.1354838709677431</c:v>
                </c:pt>
                <c:pt idx="55">
                  <c:v>7.6354838709677422</c:v>
                </c:pt>
                <c:pt idx="56">
                  <c:v>8.8033333333333328</c:v>
                </c:pt>
                <c:pt idx="57">
                  <c:v>10.490322580645161</c:v>
                </c:pt>
                <c:pt idx="58">
                  <c:v>13.073333333333334</c:v>
                </c:pt>
                <c:pt idx="59">
                  <c:v>14.109677419354838</c:v>
                </c:pt>
                <c:pt idx="60">
                  <c:v>13.825806451612904</c:v>
                </c:pt>
                <c:pt idx="61">
                  <c:v>14.196428571428571</c:v>
                </c:pt>
                <c:pt idx="62">
                  <c:v>14.69032258064516</c:v>
                </c:pt>
                <c:pt idx="63">
                  <c:v>11.653333333333332</c:v>
                </c:pt>
                <c:pt idx="64">
                  <c:v>10.274193548387096</c:v>
                </c:pt>
                <c:pt idx="65">
                  <c:v>7.5266666666666664</c:v>
                </c:pt>
                <c:pt idx="66">
                  <c:v>6.9612903225806448</c:v>
                </c:pt>
                <c:pt idx="67">
                  <c:v>7.387096774193548</c:v>
                </c:pt>
                <c:pt idx="68">
                  <c:v>8.9333333333333336</c:v>
                </c:pt>
                <c:pt idx="69">
                  <c:v>9.6838709677419352</c:v>
                </c:pt>
                <c:pt idx="70">
                  <c:v>11.793333333333333</c:v>
                </c:pt>
                <c:pt idx="71">
                  <c:v>12.935483870967742</c:v>
                </c:pt>
                <c:pt idx="72">
                  <c:v>13.235483870967743</c:v>
                </c:pt>
                <c:pt idx="73">
                  <c:v>13.889285714285714</c:v>
                </c:pt>
                <c:pt idx="74">
                  <c:v>12.619354838709677</c:v>
                </c:pt>
                <c:pt idx="75">
                  <c:v>12.25</c:v>
                </c:pt>
                <c:pt idx="76">
                  <c:v>9.806451612903226</c:v>
                </c:pt>
                <c:pt idx="77">
                  <c:v>8.2733333333333334</c:v>
                </c:pt>
                <c:pt idx="78">
                  <c:v>5.9838709677419359</c:v>
                </c:pt>
                <c:pt idx="79">
                  <c:v>8.0225806451612911</c:v>
                </c:pt>
                <c:pt idx="80">
                  <c:v>9.8099999999999987</c:v>
                </c:pt>
                <c:pt idx="81">
                  <c:v>10.238709677419354</c:v>
                </c:pt>
                <c:pt idx="82">
                  <c:v>13.150000000000002</c:v>
                </c:pt>
                <c:pt idx="83">
                  <c:v>13.254838709677419</c:v>
                </c:pt>
                <c:pt idx="84">
                  <c:v>16.493548387096773</c:v>
                </c:pt>
                <c:pt idx="85">
                  <c:v>14.524137931034483</c:v>
                </c:pt>
                <c:pt idx="86">
                  <c:v>14.748387096774193</c:v>
                </c:pt>
                <c:pt idx="87">
                  <c:v>12.833333333333334</c:v>
                </c:pt>
                <c:pt idx="88">
                  <c:v>11.387096774193548</c:v>
                </c:pt>
                <c:pt idx="89">
                  <c:v>8.3866666666666667</c:v>
                </c:pt>
                <c:pt idx="90">
                  <c:v>8.2322580645161292</c:v>
                </c:pt>
                <c:pt idx="91">
                  <c:v>8.7258064516129039</c:v>
                </c:pt>
                <c:pt idx="92">
                  <c:v>9.8833333333333329</c:v>
                </c:pt>
                <c:pt idx="93">
                  <c:v>10.89032258064516</c:v>
                </c:pt>
                <c:pt idx="94">
                  <c:v>12.253333333333334</c:v>
                </c:pt>
                <c:pt idx="95">
                  <c:v>15.436666666666667</c:v>
                </c:pt>
                <c:pt idx="96">
                  <c:v>15.180645161290322</c:v>
                </c:pt>
                <c:pt idx="97">
                  <c:v>16.37142857142857</c:v>
                </c:pt>
                <c:pt idx="98">
                  <c:v>15.803225806451612</c:v>
                </c:pt>
                <c:pt idx="99">
                  <c:v>12.563333333333333</c:v>
                </c:pt>
                <c:pt idx="100">
                  <c:v>10.725806451612904</c:v>
                </c:pt>
                <c:pt idx="101">
                  <c:v>6.56</c:v>
                </c:pt>
                <c:pt idx="102">
                  <c:v>6.3322580645161288</c:v>
                </c:pt>
                <c:pt idx="103">
                  <c:v>6.7709677419354843</c:v>
                </c:pt>
                <c:pt idx="104">
                  <c:v>8.4866666666666664</c:v>
                </c:pt>
                <c:pt idx="105">
                  <c:v>9.8677419354838705</c:v>
                </c:pt>
                <c:pt idx="106">
                  <c:v>12.876666666666665</c:v>
                </c:pt>
                <c:pt idx="107">
                  <c:v>13.951612903225808</c:v>
                </c:pt>
                <c:pt idx="108">
                  <c:v>15.57741935483871</c:v>
                </c:pt>
                <c:pt idx="109">
                  <c:v>15.417857142857144</c:v>
                </c:pt>
                <c:pt idx="110">
                  <c:v>14.835483870967742</c:v>
                </c:pt>
                <c:pt idx="111">
                  <c:v>13.433333333333334</c:v>
                </c:pt>
                <c:pt idx="112">
                  <c:v>9.7483870967741932</c:v>
                </c:pt>
                <c:pt idx="113">
                  <c:v>7.72</c:v>
                </c:pt>
                <c:pt idx="114">
                  <c:v>8.1838709677419352</c:v>
                </c:pt>
                <c:pt idx="115">
                  <c:v>7.8258064516129036</c:v>
                </c:pt>
                <c:pt idx="116">
                  <c:v>9.1666666666666661</c:v>
                </c:pt>
                <c:pt idx="117">
                  <c:v>11.345161290322581</c:v>
                </c:pt>
                <c:pt idx="118">
                  <c:v>12.656666666666666</c:v>
                </c:pt>
                <c:pt idx="119">
                  <c:v>14.36774193548387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0-471B-9576-8E30EC12F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720160"/>
        <c:axId val="1941724736"/>
      </c:areaChart>
      <c:lineChart>
        <c:grouping val="standard"/>
        <c:varyColors val="0"/>
        <c:ser>
          <c:idx val="1"/>
          <c:order val="0"/>
          <c:tx>
            <c:strRef>
              <c:f>'4. FORECAST.ETS.COMPARE'!$C$1</c:f>
              <c:strCache>
                <c:ptCount val="1"/>
                <c:pt idx="0">
                  <c:v> forecast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'4. FORECAST.ETS.COMPARE'!$A$2:$A$121</c:f>
              <c:numCache>
                <c:formatCode>m/d/yyyy</c:formatCode>
                <c:ptCount val="120"/>
                <c:pt idx="0">
                  <c:v>29587</c:v>
                </c:pt>
                <c:pt idx="1">
                  <c:v>29618</c:v>
                </c:pt>
                <c:pt idx="2">
                  <c:v>29646</c:v>
                </c:pt>
                <c:pt idx="3">
                  <c:v>29677</c:v>
                </c:pt>
                <c:pt idx="4">
                  <c:v>29707</c:v>
                </c:pt>
                <c:pt idx="5">
                  <c:v>29738</c:v>
                </c:pt>
                <c:pt idx="6">
                  <c:v>29768</c:v>
                </c:pt>
                <c:pt idx="7">
                  <c:v>29799</c:v>
                </c:pt>
                <c:pt idx="8">
                  <c:v>29830</c:v>
                </c:pt>
                <c:pt idx="9">
                  <c:v>29860</c:v>
                </c:pt>
                <c:pt idx="10">
                  <c:v>29891</c:v>
                </c:pt>
                <c:pt idx="11">
                  <c:v>29921</c:v>
                </c:pt>
                <c:pt idx="12">
                  <c:v>29952</c:v>
                </c:pt>
                <c:pt idx="13">
                  <c:v>29983</c:v>
                </c:pt>
                <c:pt idx="14">
                  <c:v>30011</c:v>
                </c:pt>
                <c:pt idx="15">
                  <c:v>30042</c:v>
                </c:pt>
                <c:pt idx="16">
                  <c:v>30072</c:v>
                </c:pt>
                <c:pt idx="17">
                  <c:v>30103</c:v>
                </c:pt>
                <c:pt idx="18">
                  <c:v>30133</c:v>
                </c:pt>
                <c:pt idx="19">
                  <c:v>30164</c:v>
                </c:pt>
                <c:pt idx="20">
                  <c:v>30195</c:v>
                </c:pt>
                <c:pt idx="21">
                  <c:v>30225</c:v>
                </c:pt>
                <c:pt idx="22">
                  <c:v>30256</c:v>
                </c:pt>
                <c:pt idx="23">
                  <c:v>30286</c:v>
                </c:pt>
                <c:pt idx="24">
                  <c:v>30317</c:v>
                </c:pt>
                <c:pt idx="25">
                  <c:v>30348</c:v>
                </c:pt>
                <c:pt idx="26">
                  <c:v>30376</c:v>
                </c:pt>
                <c:pt idx="27">
                  <c:v>30407</c:v>
                </c:pt>
                <c:pt idx="28">
                  <c:v>30437</c:v>
                </c:pt>
                <c:pt idx="29">
                  <c:v>30468</c:v>
                </c:pt>
                <c:pt idx="30">
                  <c:v>30498</c:v>
                </c:pt>
                <c:pt idx="31">
                  <c:v>30529</c:v>
                </c:pt>
                <c:pt idx="32">
                  <c:v>30560</c:v>
                </c:pt>
                <c:pt idx="33">
                  <c:v>30590</c:v>
                </c:pt>
                <c:pt idx="34">
                  <c:v>30621</c:v>
                </c:pt>
                <c:pt idx="35">
                  <c:v>30651</c:v>
                </c:pt>
                <c:pt idx="36">
                  <c:v>30682</c:v>
                </c:pt>
                <c:pt idx="37">
                  <c:v>30713</c:v>
                </c:pt>
                <c:pt idx="38">
                  <c:v>30742</c:v>
                </c:pt>
                <c:pt idx="39">
                  <c:v>30773</c:v>
                </c:pt>
                <c:pt idx="40">
                  <c:v>30803</c:v>
                </c:pt>
                <c:pt idx="41">
                  <c:v>30834</c:v>
                </c:pt>
                <c:pt idx="42">
                  <c:v>30864</c:v>
                </c:pt>
                <c:pt idx="43">
                  <c:v>30895</c:v>
                </c:pt>
                <c:pt idx="44">
                  <c:v>30926</c:v>
                </c:pt>
                <c:pt idx="45">
                  <c:v>30956</c:v>
                </c:pt>
                <c:pt idx="46">
                  <c:v>30987</c:v>
                </c:pt>
                <c:pt idx="47">
                  <c:v>31017</c:v>
                </c:pt>
                <c:pt idx="48">
                  <c:v>31048</c:v>
                </c:pt>
                <c:pt idx="49">
                  <c:v>31079</c:v>
                </c:pt>
                <c:pt idx="50">
                  <c:v>31107</c:v>
                </c:pt>
                <c:pt idx="51">
                  <c:v>31138</c:v>
                </c:pt>
                <c:pt idx="52">
                  <c:v>31168</c:v>
                </c:pt>
                <c:pt idx="53">
                  <c:v>31199</c:v>
                </c:pt>
                <c:pt idx="54">
                  <c:v>31229</c:v>
                </c:pt>
                <c:pt idx="55">
                  <c:v>31260</c:v>
                </c:pt>
                <c:pt idx="56">
                  <c:v>31291</c:v>
                </c:pt>
                <c:pt idx="57">
                  <c:v>31321</c:v>
                </c:pt>
                <c:pt idx="58">
                  <c:v>31352</c:v>
                </c:pt>
                <c:pt idx="59">
                  <c:v>31382</c:v>
                </c:pt>
                <c:pt idx="60">
                  <c:v>31413</c:v>
                </c:pt>
                <c:pt idx="61">
                  <c:v>31444</c:v>
                </c:pt>
                <c:pt idx="62">
                  <c:v>31472</c:v>
                </c:pt>
                <c:pt idx="63">
                  <c:v>31503</c:v>
                </c:pt>
                <c:pt idx="64">
                  <c:v>31533</c:v>
                </c:pt>
                <c:pt idx="65">
                  <c:v>31564</c:v>
                </c:pt>
                <c:pt idx="66">
                  <c:v>31594</c:v>
                </c:pt>
                <c:pt idx="67">
                  <c:v>31625</c:v>
                </c:pt>
                <c:pt idx="68">
                  <c:v>31656</c:v>
                </c:pt>
                <c:pt idx="69">
                  <c:v>31686</c:v>
                </c:pt>
                <c:pt idx="70">
                  <c:v>31717</c:v>
                </c:pt>
                <c:pt idx="71">
                  <c:v>31747</c:v>
                </c:pt>
                <c:pt idx="72">
                  <c:v>31778</c:v>
                </c:pt>
                <c:pt idx="73">
                  <c:v>31809</c:v>
                </c:pt>
                <c:pt idx="74">
                  <c:v>31837</c:v>
                </c:pt>
                <c:pt idx="75">
                  <c:v>31868</c:v>
                </c:pt>
                <c:pt idx="76">
                  <c:v>31898</c:v>
                </c:pt>
                <c:pt idx="77">
                  <c:v>31929</c:v>
                </c:pt>
                <c:pt idx="78">
                  <c:v>31959</c:v>
                </c:pt>
                <c:pt idx="79">
                  <c:v>31990</c:v>
                </c:pt>
                <c:pt idx="80">
                  <c:v>32021</c:v>
                </c:pt>
                <c:pt idx="81">
                  <c:v>32051</c:v>
                </c:pt>
                <c:pt idx="82">
                  <c:v>32082</c:v>
                </c:pt>
                <c:pt idx="83">
                  <c:v>32112</c:v>
                </c:pt>
                <c:pt idx="84">
                  <c:v>32143</c:v>
                </c:pt>
                <c:pt idx="85">
                  <c:v>32174</c:v>
                </c:pt>
                <c:pt idx="86">
                  <c:v>32203</c:v>
                </c:pt>
                <c:pt idx="87">
                  <c:v>32234</c:v>
                </c:pt>
                <c:pt idx="88">
                  <c:v>32264</c:v>
                </c:pt>
                <c:pt idx="89">
                  <c:v>32295</c:v>
                </c:pt>
                <c:pt idx="90">
                  <c:v>32325</c:v>
                </c:pt>
                <c:pt idx="91">
                  <c:v>32356</c:v>
                </c:pt>
                <c:pt idx="92">
                  <c:v>32387</c:v>
                </c:pt>
                <c:pt idx="93">
                  <c:v>32417</c:v>
                </c:pt>
                <c:pt idx="94">
                  <c:v>32448</c:v>
                </c:pt>
                <c:pt idx="95">
                  <c:v>32478</c:v>
                </c:pt>
                <c:pt idx="96">
                  <c:v>32509</c:v>
                </c:pt>
                <c:pt idx="97">
                  <c:v>32540</c:v>
                </c:pt>
                <c:pt idx="98">
                  <c:v>32568</c:v>
                </c:pt>
                <c:pt idx="99">
                  <c:v>32599</c:v>
                </c:pt>
                <c:pt idx="100">
                  <c:v>32629</c:v>
                </c:pt>
                <c:pt idx="101">
                  <c:v>32660</c:v>
                </c:pt>
                <c:pt idx="102">
                  <c:v>32690</c:v>
                </c:pt>
                <c:pt idx="103">
                  <c:v>32721</c:v>
                </c:pt>
                <c:pt idx="104">
                  <c:v>32752</c:v>
                </c:pt>
                <c:pt idx="105">
                  <c:v>32782</c:v>
                </c:pt>
                <c:pt idx="106">
                  <c:v>32813</c:v>
                </c:pt>
                <c:pt idx="107">
                  <c:v>32843</c:v>
                </c:pt>
                <c:pt idx="108">
                  <c:v>32874</c:v>
                </c:pt>
                <c:pt idx="109">
                  <c:v>32905</c:v>
                </c:pt>
                <c:pt idx="110">
                  <c:v>32933</c:v>
                </c:pt>
                <c:pt idx="111">
                  <c:v>32964</c:v>
                </c:pt>
                <c:pt idx="112">
                  <c:v>32994</c:v>
                </c:pt>
                <c:pt idx="113">
                  <c:v>33025</c:v>
                </c:pt>
                <c:pt idx="114">
                  <c:v>33055</c:v>
                </c:pt>
                <c:pt idx="115">
                  <c:v>33086</c:v>
                </c:pt>
                <c:pt idx="116">
                  <c:v>33117</c:v>
                </c:pt>
                <c:pt idx="117">
                  <c:v>33147</c:v>
                </c:pt>
                <c:pt idx="118">
                  <c:v>33178</c:v>
                </c:pt>
                <c:pt idx="119">
                  <c:v>33208</c:v>
                </c:pt>
              </c:numCache>
            </c:numRef>
          </c:cat>
          <c:val>
            <c:numRef>
              <c:f>'4. FORECAST.ETS.COMPARE'!$C$2:$C$121</c:f>
              <c:numCache>
                <c:formatCode>_(* #,##0.00_);_(* \(#,##0.00\);_(* "-"??_);_(@_)</c:formatCode>
                <c:ptCount val="120"/>
                <c:pt idx="0">
                  <c:v>17.712903225806453</c:v>
                </c:pt>
                <c:pt idx="1">
                  <c:v>17.678571428571431</c:v>
                </c:pt>
                <c:pt idx="2">
                  <c:v>13.5</c:v>
                </c:pt>
                <c:pt idx="3">
                  <c:v>12.356666666666666</c:v>
                </c:pt>
                <c:pt idx="4">
                  <c:v>9.4903225806451612</c:v>
                </c:pt>
                <c:pt idx="5">
                  <c:v>7.3066666666666666</c:v>
                </c:pt>
                <c:pt idx="6">
                  <c:v>7.5774193548387085</c:v>
                </c:pt>
                <c:pt idx="7">
                  <c:v>7.2387096774193544</c:v>
                </c:pt>
                <c:pt idx="8">
                  <c:v>10.143333333333334</c:v>
                </c:pt>
                <c:pt idx="9">
                  <c:v>10.087096774193547</c:v>
                </c:pt>
                <c:pt idx="10">
                  <c:v>11.89</c:v>
                </c:pt>
                <c:pt idx="11">
                  <c:v>13.680645161290322</c:v>
                </c:pt>
                <c:pt idx="12">
                  <c:v>16.56774193548387</c:v>
                </c:pt>
                <c:pt idx="13">
                  <c:v>15.921428571428571</c:v>
                </c:pt>
                <c:pt idx="14">
                  <c:v>14.935483870967742</c:v>
                </c:pt>
                <c:pt idx="15">
                  <c:v>11.47</c:v>
                </c:pt>
                <c:pt idx="16">
                  <c:v>9.5838709677419356</c:v>
                </c:pt>
                <c:pt idx="17">
                  <c:v>5.6066666666666674</c:v>
                </c:pt>
                <c:pt idx="18">
                  <c:v>4.6419354838709674</c:v>
                </c:pt>
                <c:pt idx="19">
                  <c:v>7.9032258064516121</c:v>
                </c:pt>
                <c:pt idx="20">
                  <c:v>7.28</c:v>
                </c:pt>
                <c:pt idx="21">
                  <c:v>9.5451612903225804</c:v>
                </c:pt>
                <c:pt idx="22">
                  <c:v>12.486666666666666</c:v>
                </c:pt>
                <c:pt idx="23">
                  <c:v>13.75483870967742</c:v>
                </c:pt>
                <c:pt idx="24">
                  <c:v>13.180645161290322</c:v>
                </c:pt>
                <c:pt idx="25">
                  <c:v>16.807142857142857</c:v>
                </c:pt>
                <c:pt idx="26">
                  <c:v>15.77741935483871</c:v>
                </c:pt>
                <c:pt idx="27">
                  <c:v>10.596666666666668</c:v>
                </c:pt>
                <c:pt idx="28">
                  <c:v>10.116129032258065</c:v>
                </c:pt>
                <c:pt idx="29">
                  <c:v>6.6</c:v>
                </c:pt>
                <c:pt idx="30">
                  <c:v>6.8903225806451616</c:v>
                </c:pt>
                <c:pt idx="31">
                  <c:v>8.7064516129032263</c:v>
                </c:pt>
                <c:pt idx="32">
                  <c:v>9.2100000000000009</c:v>
                </c:pt>
                <c:pt idx="33">
                  <c:v>10.312903225806451</c:v>
                </c:pt>
                <c:pt idx="34">
                  <c:v>11.993333333333334</c:v>
                </c:pt>
                <c:pt idx="35">
                  <c:v>14.396774193548387</c:v>
                </c:pt>
                <c:pt idx="36">
                  <c:v>14.309677419354838</c:v>
                </c:pt>
                <c:pt idx="37">
                  <c:v>14.944827586206896</c:v>
                </c:pt>
                <c:pt idx="38">
                  <c:v>12.86774193548387</c:v>
                </c:pt>
                <c:pt idx="39">
                  <c:v>10.75</c:v>
                </c:pt>
                <c:pt idx="40">
                  <c:v>8.1129032258064502</c:v>
                </c:pt>
                <c:pt idx="41">
                  <c:v>7.73</c:v>
                </c:pt>
                <c:pt idx="42">
                  <c:v>5.9870967741935486</c:v>
                </c:pt>
                <c:pt idx="43">
                  <c:v>8.6967741935483875</c:v>
                </c:pt>
                <c:pt idx="44">
                  <c:v>8.0466666666666669</c:v>
                </c:pt>
                <c:pt idx="45">
                  <c:v>10.63225806451613</c:v>
                </c:pt>
                <c:pt idx="46">
                  <c:v>12.623333333333333</c:v>
                </c:pt>
                <c:pt idx="47">
                  <c:v>12.643333333333333</c:v>
                </c:pt>
                <c:pt idx="48">
                  <c:v>14.219354838709677</c:v>
                </c:pt>
                <c:pt idx="49">
                  <c:v>14.032142857142857</c:v>
                </c:pt>
                <c:pt idx="50">
                  <c:v>15.877419354838711</c:v>
                </c:pt>
                <c:pt idx="51">
                  <c:v>12.976666666666667</c:v>
                </c:pt>
                <c:pt idx="52">
                  <c:v>9.4193548387096779</c:v>
                </c:pt>
                <c:pt idx="53">
                  <c:v>7.0733333333333324</c:v>
                </c:pt>
                <c:pt idx="54">
                  <c:v>6.1354838709677431</c:v>
                </c:pt>
                <c:pt idx="55">
                  <c:v>7.6354838709677422</c:v>
                </c:pt>
                <c:pt idx="56">
                  <c:v>8.8033333333333328</c:v>
                </c:pt>
                <c:pt idx="57">
                  <c:v>10.490322580645161</c:v>
                </c:pt>
                <c:pt idx="58">
                  <c:v>13.073333333333334</c:v>
                </c:pt>
                <c:pt idx="59">
                  <c:v>14.109677419354838</c:v>
                </c:pt>
                <c:pt idx="60">
                  <c:v>13.825806451612904</c:v>
                </c:pt>
                <c:pt idx="61">
                  <c:v>14.196428571428571</c:v>
                </c:pt>
                <c:pt idx="62">
                  <c:v>14.69032258064516</c:v>
                </c:pt>
                <c:pt idx="63">
                  <c:v>11.653333333333332</c:v>
                </c:pt>
                <c:pt idx="64">
                  <c:v>10.274193548387096</c:v>
                </c:pt>
                <c:pt idx="65">
                  <c:v>7.5266666666666664</c:v>
                </c:pt>
                <c:pt idx="66">
                  <c:v>6.9612903225806448</c:v>
                </c:pt>
                <c:pt idx="67">
                  <c:v>7.387096774193548</c:v>
                </c:pt>
                <c:pt idx="68">
                  <c:v>8.9333333333333336</c:v>
                </c:pt>
                <c:pt idx="69">
                  <c:v>9.6838709677419352</c:v>
                </c:pt>
                <c:pt idx="70">
                  <c:v>11.793333333333333</c:v>
                </c:pt>
                <c:pt idx="71">
                  <c:v>12.935483870967742</c:v>
                </c:pt>
                <c:pt idx="72">
                  <c:v>13.235483870967743</c:v>
                </c:pt>
                <c:pt idx="73">
                  <c:v>13.889285714285714</c:v>
                </c:pt>
                <c:pt idx="74">
                  <c:v>12.619354838709677</c:v>
                </c:pt>
                <c:pt idx="75">
                  <c:v>12.25</c:v>
                </c:pt>
                <c:pt idx="76">
                  <c:v>9.806451612903226</c:v>
                </c:pt>
                <c:pt idx="77">
                  <c:v>8.2733333333333334</c:v>
                </c:pt>
                <c:pt idx="78">
                  <c:v>5.9838709677419359</c:v>
                </c:pt>
                <c:pt idx="79">
                  <c:v>8.0225806451612911</c:v>
                </c:pt>
                <c:pt idx="80">
                  <c:v>9.8099999999999987</c:v>
                </c:pt>
                <c:pt idx="81">
                  <c:v>10.238709677419354</c:v>
                </c:pt>
                <c:pt idx="82">
                  <c:v>13.150000000000002</c:v>
                </c:pt>
                <c:pt idx="83">
                  <c:v>13.254838709677419</c:v>
                </c:pt>
                <c:pt idx="84">
                  <c:v>16.493548387096773</c:v>
                </c:pt>
                <c:pt idx="85">
                  <c:v>14.524137931034483</c:v>
                </c:pt>
                <c:pt idx="86">
                  <c:v>14.748387096774193</c:v>
                </c:pt>
                <c:pt idx="87">
                  <c:v>12.833333333333334</c:v>
                </c:pt>
                <c:pt idx="88">
                  <c:v>11.387096774193548</c:v>
                </c:pt>
                <c:pt idx="89">
                  <c:v>8.3866666666666667</c:v>
                </c:pt>
                <c:pt idx="90">
                  <c:v>8.2322580645161292</c:v>
                </c:pt>
                <c:pt idx="91">
                  <c:v>8.7258064516129039</c:v>
                </c:pt>
                <c:pt idx="92">
                  <c:v>9.8833333333333329</c:v>
                </c:pt>
                <c:pt idx="93">
                  <c:v>10.89032258064516</c:v>
                </c:pt>
                <c:pt idx="94">
                  <c:v>12.253333333333334</c:v>
                </c:pt>
                <c:pt idx="95">
                  <c:v>15.436666666666667</c:v>
                </c:pt>
                <c:pt idx="96">
                  <c:v>15.180645161290322</c:v>
                </c:pt>
                <c:pt idx="97">
                  <c:v>16.37142857142857</c:v>
                </c:pt>
                <c:pt idx="98">
                  <c:v>15.803225806451612</c:v>
                </c:pt>
                <c:pt idx="99">
                  <c:v>12.563333333333333</c:v>
                </c:pt>
                <c:pt idx="100">
                  <c:v>10.725806451612904</c:v>
                </c:pt>
                <c:pt idx="101">
                  <c:v>6.56</c:v>
                </c:pt>
                <c:pt idx="102">
                  <c:v>6.3322580645161288</c:v>
                </c:pt>
                <c:pt idx="103">
                  <c:v>6.7709677419354843</c:v>
                </c:pt>
                <c:pt idx="104">
                  <c:v>8.4866666666666664</c:v>
                </c:pt>
                <c:pt idx="105">
                  <c:v>9.8677419354838705</c:v>
                </c:pt>
                <c:pt idx="106">
                  <c:v>12.876666666666665</c:v>
                </c:pt>
                <c:pt idx="107">
                  <c:v>13.951612903225808</c:v>
                </c:pt>
                <c:pt idx="108">
                  <c:v>15.57741935483871</c:v>
                </c:pt>
                <c:pt idx="109">
                  <c:v>15.417857142857144</c:v>
                </c:pt>
                <c:pt idx="110">
                  <c:v>14.835483870967742</c:v>
                </c:pt>
                <c:pt idx="111">
                  <c:v>13.433333333333334</c:v>
                </c:pt>
                <c:pt idx="112">
                  <c:v>9.7483870967741932</c:v>
                </c:pt>
                <c:pt idx="113">
                  <c:v>7.72</c:v>
                </c:pt>
                <c:pt idx="114">
                  <c:v>6.8229788472697397</c:v>
                </c:pt>
                <c:pt idx="115">
                  <c:v>7.9330913111324222</c:v>
                </c:pt>
                <c:pt idx="116">
                  <c:v>9.303980982409243</c:v>
                </c:pt>
                <c:pt idx="117">
                  <c:v>10.481246403772221</c:v>
                </c:pt>
                <c:pt idx="118">
                  <c:v>12.848907410576878</c:v>
                </c:pt>
                <c:pt idx="119">
                  <c:v>14.248609305235627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0-471B-9576-8E30EC12F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720160"/>
        <c:axId val="1941724736"/>
      </c:lineChart>
      <c:dateAx>
        <c:axId val="19417201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24736"/>
        <c:crosses val="autoZero"/>
        <c:auto val="1"/>
        <c:lblOffset val="100"/>
        <c:baseTimeUnit val="months"/>
      </c:dateAx>
      <c:valAx>
        <c:axId val="1941724736"/>
        <c:scaling>
          <c:orientation val="minMax"/>
        </c:scaling>
        <c:delete val="0"/>
        <c:axPos val="l"/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'redfin_usa_sales'!$S$3:$T$74</c:f>
              <c:multiLvlStrCache>
                <c:ptCount val="72"/>
                <c:lvl>
                  <c:pt idx="0">
                    <c:v>2016</c:v>
                  </c:pt>
                  <c:pt idx="1">
                    <c:v>2016</c:v>
                  </c:pt>
                  <c:pt idx="2">
                    <c:v>2016</c:v>
                  </c:pt>
                  <c:pt idx="3">
                    <c:v>2016</c:v>
                  </c:pt>
                  <c:pt idx="4">
                    <c:v>2016</c:v>
                  </c:pt>
                  <c:pt idx="5">
                    <c:v>2016</c:v>
                  </c:pt>
                  <c:pt idx="6">
                    <c:v>2016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2016</c:v>
                  </c:pt>
                  <c:pt idx="10">
                    <c:v>2016</c:v>
                  </c:pt>
                  <c:pt idx="11">
                    <c:v>2016</c:v>
                  </c:pt>
                  <c:pt idx="12">
                    <c:v>2017</c:v>
                  </c:pt>
                  <c:pt idx="13">
                    <c:v>2017</c:v>
                  </c:pt>
                  <c:pt idx="14">
                    <c:v>2017</c:v>
                  </c:pt>
                  <c:pt idx="15">
                    <c:v>2017</c:v>
                  </c:pt>
                  <c:pt idx="16">
                    <c:v>2017</c:v>
                  </c:pt>
                  <c:pt idx="17">
                    <c:v>2017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2017</c:v>
                  </c:pt>
                  <c:pt idx="21">
                    <c:v>2017</c:v>
                  </c:pt>
                  <c:pt idx="22">
                    <c:v>2017</c:v>
                  </c:pt>
                  <c:pt idx="23">
                    <c:v>2017</c:v>
                  </c:pt>
                  <c:pt idx="24">
                    <c:v>2018</c:v>
                  </c:pt>
                  <c:pt idx="25">
                    <c:v>2018</c:v>
                  </c:pt>
                  <c:pt idx="26">
                    <c:v>2018</c:v>
                  </c:pt>
                  <c:pt idx="27">
                    <c:v>2018</c:v>
                  </c:pt>
                  <c:pt idx="28">
                    <c:v>2018</c:v>
                  </c:pt>
                  <c:pt idx="29">
                    <c:v>2018</c:v>
                  </c:pt>
                  <c:pt idx="30">
                    <c:v>2018</c:v>
                  </c:pt>
                  <c:pt idx="31">
                    <c:v>2018</c:v>
                  </c:pt>
                  <c:pt idx="32">
                    <c:v>2018</c:v>
                  </c:pt>
                  <c:pt idx="33">
                    <c:v>2018</c:v>
                  </c:pt>
                  <c:pt idx="34">
                    <c:v>2018</c:v>
                  </c:pt>
                  <c:pt idx="35">
                    <c:v>2018</c:v>
                  </c:pt>
                  <c:pt idx="36">
                    <c:v>2019</c:v>
                  </c:pt>
                  <c:pt idx="37">
                    <c:v>2019</c:v>
                  </c:pt>
                  <c:pt idx="38">
                    <c:v>2019</c:v>
                  </c:pt>
                  <c:pt idx="39">
                    <c:v>2019</c:v>
                  </c:pt>
                  <c:pt idx="40">
                    <c:v>2019</c:v>
                  </c:pt>
                  <c:pt idx="41">
                    <c:v>2019</c:v>
                  </c:pt>
                  <c:pt idx="42">
                    <c:v>2019</c:v>
                  </c:pt>
                  <c:pt idx="43">
                    <c:v>2019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2020</c:v>
                  </c:pt>
                  <c:pt idx="53">
                    <c:v>2020</c:v>
                  </c:pt>
                  <c:pt idx="54">
                    <c:v>2020</c:v>
                  </c:pt>
                  <c:pt idx="55">
                    <c:v>2020</c:v>
                  </c:pt>
                  <c:pt idx="56">
                    <c:v>2020</c:v>
                  </c:pt>
                  <c:pt idx="57">
                    <c:v>2020</c:v>
                  </c:pt>
                  <c:pt idx="58">
                    <c:v>2020</c:v>
                  </c:pt>
                  <c:pt idx="59">
                    <c:v>2020</c:v>
                  </c:pt>
                  <c:pt idx="60">
                    <c:v>2021</c:v>
                  </c:pt>
                  <c:pt idx="61">
                    <c:v>2021</c:v>
                  </c:pt>
                  <c:pt idx="62">
                    <c:v>2021</c:v>
                  </c:pt>
                  <c:pt idx="63">
                    <c:v>2021</c:v>
                  </c:pt>
                  <c:pt idx="64">
                    <c:v>2021</c:v>
                  </c:pt>
                  <c:pt idx="65">
                    <c:v>2021</c:v>
                  </c:pt>
                  <c:pt idx="66">
                    <c:v>2021</c:v>
                  </c:pt>
                  <c:pt idx="67">
                    <c:v>2021</c:v>
                  </c:pt>
                  <c:pt idx="68">
                    <c:v>2021</c:v>
                  </c:pt>
                  <c:pt idx="69">
                    <c:v>2021</c:v>
                  </c:pt>
                  <c:pt idx="70">
                    <c:v>2021</c:v>
                  </c:pt>
                  <c:pt idx="71">
                    <c:v>2021</c:v>
                  </c:pt>
                </c:lvl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February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February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</c:lvl>
              </c:multiLvlStrCache>
            </c:multiLvlStrRef>
          </c:cat>
          <c:val>
            <c:numRef>
              <c:f>'redfin_usa_sales'!$U$16:$U$74</c:f>
              <c:numCache>
                <c:formatCode>General</c:formatCode>
                <c:ptCount val="59"/>
                <c:pt idx="0">
                  <c:v>369894</c:v>
                </c:pt>
                <c:pt idx="1">
                  <c:v>534679</c:v>
                </c:pt>
                <c:pt idx="2">
                  <c:v>517876</c:v>
                </c:pt>
                <c:pt idx="3">
                  <c:v>632235</c:v>
                </c:pt>
                <c:pt idx="4">
                  <c:v>693952</c:v>
                </c:pt>
                <c:pt idx="5">
                  <c:v>592994</c:v>
                </c:pt>
                <c:pt idx="6">
                  <c:v>630169</c:v>
                </c:pt>
                <c:pt idx="7">
                  <c:v>536456</c:v>
                </c:pt>
                <c:pt idx="8">
                  <c:v>527770</c:v>
                </c:pt>
                <c:pt idx="9">
                  <c:v>496273</c:v>
                </c:pt>
                <c:pt idx="10">
                  <c:v>500256</c:v>
                </c:pt>
                <c:pt idx="11">
                  <c:v>366755</c:v>
                </c:pt>
                <c:pt idx="12">
                  <c:v>378247</c:v>
                </c:pt>
                <c:pt idx="13">
                  <c:v>521241</c:v>
                </c:pt>
                <c:pt idx="14">
                  <c:v>545876</c:v>
                </c:pt>
                <c:pt idx="15">
                  <c:v>635639</c:v>
                </c:pt>
                <c:pt idx="16">
                  <c:v>672726</c:v>
                </c:pt>
                <c:pt idx="17">
                  <c:v>625264</c:v>
                </c:pt>
                <c:pt idx="18">
                  <c:v>642379</c:v>
                </c:pt>
                <c:pt idx="19">
                  <c:v>500727</c:v>
                </c:pt>
                <c:pt idx="20">
                  <c:v>531411</c:v>
                </c:pt>
                <c:pt idx="21">
                  <c:v>481660</c:v>
                </c:pt>
                <c:pt idx="22">
                  <c:v>446530</c:v>
                </c:pt>
                <c:pt idx="23">
                  <c:v>337520</c:v>
                </c:pt>
                <c:pt idx="24">
                  <c:v>376707</c:v>
                </c:pt>
                <c:pt idx="25">
                  <c:v>493410</c:v>
                </c:pt>
                <c:pt idx="26">
                  <c:v>553621</c:v>
                </c:pt>
                <c:pt idx="27">
                  <c:v>651297</c:v>
                </c:pt>
                <c:pt idx="28">
                  <c:v>629149</c:v>
                </c:pt>
                <c:pt idx="29">
                  <c:v>641987</c:v>
                </c:pt>
                <c:pt idx="30">
                  <c:v>633460</c:v>
                </c:pt>
                <c:pt idx="31">
                  <c:v>537388</c:v>
                </c:pt>
                <c:pt idx="32">
                  <c:v>548669</c:v>
                </c:pt>
                <c:pt idx="33">
                  <c:v>484960</c:v>
                </c:pt>
                <c:pt idx="34">
                  <c:v>516591</c:v>
                </c:pt>
                <c:pt idx="35">
                  <c:v>381892</c:v>
                </c:pt>
                <c:pt idx="36">
                  <c:v>410114</c:v>
                </c:pt>
                <c:pt idx="37">
                  <c:v>513401</c:v>
                </c:pt>
                <c:pt idx="38">
                  <c:v>443039</c:v>
                </c:pt>
                <c:pt idx="39">
                  <c:v>428615</c:v>
                </c:pt>
                <c:pt idx="40">
                  <c:v>596563</c:v>
                </c:pt>
                <c:pt idx="41">
                  <c:v>712919</c:v>
                </c:pt>
                <c:pt idx="42">
                  <c:v>674206</c:v>
                </c:pt>
                <c:pt idx="43">
                  <c:v>671180</c:v>
                </c:pt>
                <c:pt idx="44">
                  <c:v>682199</c:v>
                </c:pt>
                <c:pt idx="45">
                  <c:v>591742</c:v>
                </c:pt>
                <c:pt idx="46">
                  <c:v>637377</c:v>
                </c:pt>
                <c:pt idx="47">
                  <c:v>437573</c:v>
                </c:pt>
                <c:pt idx="48">
                  <c:v>442318</c:v>
                </c:pt>
                <c:pt idx="49">
                  <c:v>595181</c:v>
                </c:pt>
                <c:pt idx="50">
                  <c:v>628114</c:v>
                </c:pt>
                <c:pt idx="51">
                  <c:v>636243</c:v>
                </c:pt>
                <c:pt idx="52">
                  <c:v>734281</c:v>
                </c:pt>
                <c:pt idx="53">
                  <c:v>685723</c:v>
                </c:pt>
                <c:pt idx="54">
                  <c:v>677764</c:v>
                </c:pt>
                <c:pt idx="55">
                  <c:v>643752</c:v>
                </c:pt>
                <c:pt idx="56">
                  <c:v>617376</c:v>
                </c:pt>
                <c:pt idx="57">
                  <c:v>595192</c:v>
                </c:pt>
                <c:pt idx="58">
                  <c:v>599994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7-4CD4-BF06-5D6F9BCDF765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'redfin_usa_sales'!$S$3:$T$74</c:f>
              <c:multiLvlStrCache>
                <c:ptCount val="72"/>
                <c:lvl>
                  <c:pt idx="0">
                    <c:v>2016</c:v>
                  </c:pt>
                  <c:pt idx="1">
                    <c:v>2016</c:v>
                  </c:pt>
                  <c:pt idx="2">
                    <c:v>2016</c:v>
                  </c:pt>
                  <c:pt idx="3">
                    <c:v>2016</c:v>
                  </c:pt>
                  <c:pt idx="4">
                    <c:v>2016</c:v>
                  </c:pt>
                  <c:pt idx="5">
                    <c:v>2016</c:v>
                  </c:pt>
                  <c:pt idx="6">
                    <c:v>2016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2016</c:v>
                  </c:pt>
                  <c:pt idx="10">
                    <c:v>2016</c:v>
                  </c:pt>
                  <c:pt idx="11">
                    <c:v>2016</c:v>
                  </c:pt>
                  <c:pt idx="12">
                    <c:v>2017</c:v>
                  </c:pt>
                  <c:pt idx="13">
                    <c:v>2017</c:v>
                  </c:pt>
                  <c:pt idx="14">
                    <c:v>2017</c:v>
                  </c:pt>
                  <c:pt idx="15">
                    <c:v>2017</c:v>
                  </c:pt>
                  <c:pt idx="16">
                    <c:v>2017</c:v>
                  </c:pt>
                  <c:pt idx="17">
                    <c:v>2017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2017</c:v>
                  </c:pt>
                  <c:pt idx="21">
                    <c:v>2017</c:v>
                  </c:pt>
                  <c:pt idx="22">
                    <c:v>2017</c:v>
                  </c:pt>
                  <c:pt idx="23">
                    <c:v>2017</c:v>
                  </c:pt>
                  <c:pt idx="24">
                    <c:v>2018</c:v>
                  </c:pt>
                  <c:pt idx="25">
                    <c:v>2018</c:v>
                  </c:pt>
                  <c:pt idx="26">
                    <c:v>2018</c:v>
                  </c:pt>
                  <c:pt idx="27">
                    <c:v>2018</c:v>
                  </c:pt>
                  <c:pt idx="28">
                    <c:v>2018</c:v>
                  </c:pt>
                  <c:pt idx="29">
                    <c:v>2018</c:v>
                  </c:pt>
                  <c:pt idx="30">
                    <c:v>2018</c:v>
                  </c:pt>
                  <c:pt idx="31">
                    <c:v>2018</c:v>
                  </c:pt>
                  <c:pt idx="32">
                    <c:v>2018</c:v>
                  </c:pt>
                  <c:pt idx="33">
                    <c:v>2018</c:v>
                  </c:pt>
                  <c:pt idx="34">
                    <c:v>2018</c:v>
                  </c:pt>
                  <c:pt idx="35">
                    <c:v>2018</c:v>
                  </c:pt>
                  <c:pt idx="36">
                    <c:v>2019</c:v>
                  </c:pt>
                  <c:pt idx="37">
                    <c:v>2019</c:v>
                  </c:pt>
                  <c:pt idx="38">
                    <c:v>2019</c:v>
                  </c:pt>
                  <c:pt idx="39">
                    <c:v>2019</c:v>
                  </c:pt>
                  <c:pt idx="40">
                    <c:v>2019</c:v>
                  </c:pt>
                  <c:pt idx="41">
                    <c:v>2019</c:v>
                  </c:pt>
                  <c:pt idx="42">
                    <c:v>2019</c:v>
                  </c:pt>
                  <c:pt idx="43">
                    <c:v>2019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2020</c:v>
                  </c:pt>
                  <c:pt idx="53">
                    <c:v>2020</c:v>
                  </c:pt>
                  <c:pt idx="54">
                    <c:v>2020</c:v>
                  </c:pt>
                  <c:pt idx="55">
                    <c:v>2020</c:v>
                  </c:pt>
                  <c:pt idx="56">
                    <c:v>2020</c:v>
                  </c:pt>
                  <c:pt idx="57">
                    <c:v>2020</c:v>
                  </c:pt>
                  <c:pt idx="58">
                    <c:v>2020</c:v>
                  </c:pt>
                  <c:pt idx="59">
                    <c:v>2020</c:v>
                  </c:pt>
                  <c:pt idx="60">
                    <c:v>2021</c:v>
                  </c:pt>
                  <c:pt idx="61">
                    <c:v>2021</c:v>
                  </c:pt>
                  <c:pt idx="62">
                    <c:v>2021</c:v>
                  </c:pt>
                  <c:pt idx="63">
                    <c:v>2021</c:v>
                  </c:pt>
                  <c:pt idx="64">
                    <c:v>2021</c:v>
                  </c:pt>
                  <c:pt idx="65">
                    <c:v>2021</c:v>
                  </c:pt>
                  <c:pt idx="66">
                    <c:v>2021</c:v>
                  </c:pt>
                  <c:pt idx="67">
                    <c:v>2021</c:v>
                  </c:pt>
                  <c:pt idx="68">
                    <c:v>2021</c:v>
                  </c:pt>
                  <c:pt idx="69">
                    <c:v>2021</c:v>
                  </c:pt>
                  <c:pt idx="70">
                    <c:v>2021</c:v>
                  </c:pt>
                  <c:pt idx="71">
                    <c:v>2021</c:v>
                  </c:pt>
                </c:lvl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February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February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</c:lvl>
              </c:multiLvlStrCache>
            </c:multiLvlStrRef>
          </c:cat>
          <c:val>
            <c:numRef>
              <c:f>'redfin_usa_sales'!$V$16:$V$86</c:f>
              <c:numCache>
                <c:formatCode>General</c:formatCode>
                <c:ptCount val="71"/>
                <c:pt idx="0">
                  <c:v>407769.86125439469</c:v>
                </c:pt>
                <c:pt idx="1">
                  <c:v>565290.18961896852</c:v>
                </c:pt>
                <c:pt idx="2">
                  <c:v>691438.01703019021</c:v>
                </c:pt>
                <c:pt idx="3">
                  <c:v>767670.26937306719</c:v>
                </c:pt>
                <c:pt idx="4">
                  <c:v>875252.14855558635</c:v>
                </c:pt>
                <c:pt idx="5">
                  <c:v>778971.95972031949</c:v>
                </c:pt>
                <c:pt idx="6">
                  <c:v>765636.36601940694</c:v>
                </c:pt>
                <c:pt idx="7">
                  <c:v>682308.643046777</c:v>
                </c:pt>
                <c:pt idx="8">
                  <c:v>583201.11135038652</c:v>
                </c:pt>
                <c:pt idx="9">
                  <c:v>536103.83176470711</c:v>
                </c:pt>
                <c:pt idx="10">
                  <c:v>551257.07493454253</c:v>
                </c:pt>
                <c:pt idx="11">
                  <c:v>379972.69949151418</c:v>
                </c:pt>
                <c:pt idx="12">
                  <c:v>342068.80169329332</c:v>
                </c:pt>
                <c:pt idx="13">
                  <c:v>430357.8782011306</c:v>
                </c:pt>
                <c:pt idx="14">
                  <c:v>541051.75123749685</c:v>
                </c:pt>
                <c:pt idx="15">
                  <c:v>654932.04666508338</c:v>
                </c:pt>
                <c:pt idx="16">
                  <c:v>763811.26368732809</c:v>
                </c:pt>
                <c:pt idx="17">
                  <c:v>760717.47744835925</c:v>
                </c:pt>
                <c:pt idx="18">
                  <c:v>727877.77226100664</c:v>
                </c:pt>
                <c:pt idx="19">
                  <c:v>681864.08979305543</c:v>
                </c:pt>
                <c:pt idx="20">
                  <c:v>607783.04490574717</c:v>
                </c:pt>
                <c:pt idx="21">
                  <c:v>548095.47487114242</c:v>
                </c:pt>
                <c:pt idx="22">
                  <c:v>512782.81572694686</c:v>
                </c:pt>
                <c:pt idx="23">
                  <c:v>433871.03411099385</c:v>
                </c:pt>
                <c:pt idx="24">
                  <c:v>339417.73761115089</c:v>
                </c:pt>
                <c:pt idx="25">
                  <c:v>375824.25866723381</c:v>
                </c:pt>
                <c:pt idx="26">
                  <c:v>454447.11170457216</c:v>
                </c:pt>
                <c:pt idx="27">
                  <c:v>543965.66911679902</c:v>
                </c:pt>
                <c:pt idx="28">
                  <c:v>648499.17236789048</c:v>
                </c:pt>
                <c:pt idx="29">
                  <c:v>673155.84700132487</c:v>
                </c:pt>
                <c:pt idx="30">
                  <c:v>689693.3233259439</c:v>
                </c:pt>
                <c:pt idx="31">
                  <c:v>613767.46872538887</c:v>
                </c:pt>
                <c:pt idx="32">
                  <c:v>604012.32704307081</c:v>
                </c:pt>
                <c:pt idx="33">
                  <c:v>571619.55750131723</c:v>
                </c:pt>
                <c:pt idx="34">
                  <c:v>516467.46236122493</c:v>
                </c:pt>
                <c:pt idx="35">
                  <c:v>452282.51957647986</c:v>
                </c:pt>
                <c:pt idx="36">
                  <c:v>431543.53778730577</c:v>
                </c:pt>
                <c:pt idx="37">
                  <c:v>452128.14675687952</c:v>
                </c:pt>
                <c:pt idx="38">
                  <c:v>506913.25049385492</c:v>
                </c:pt>
                <c:pt idx="39">
                  <c:v>527270.37222671637</c:v>
                </c:pt>
                <c:pt idx="40">
                  <c:v>496884.95027784666</c:v>
                </c:pt>
                <c:pt idx="41">
                  <c:v>542440.17064224673</c:v>
                </c:pt>
                <c:pt idx="42">
                  <c:v>602601.95753054682</c:v>
                </c:pt>
                <c:pt idx="43">
                  <c:v>590010.16795760556</c:v>
                </c:pt>
                <c:pt idx="44">
                  <c:v>594777.58222957677</c:v>
                </c:pt>
                <c:pt idx="45">
                  <c:v>604024.77917916025</c:v>
                </c:pt>
                <c:pt idx="46">
                  <c:v>620511.0486861635</c:v>
                </c:pt>
                <c:pt idx="47">
                  <c:v>543642.92706510355</c:v>
                </c:pt>
                <c:pt idx="48">
                  <c:v>499833.58957216528</c:v>
                </c:pt>
                <c:pt idx="49">
                  <c:v>551385.01075792988</c:v>
                </c:pt>
                <c:pt idx="50">
                  <c:v>554719.10907027614</c:v>
                </c:pt>
                <c:pt idx="51">
                  <c:v>584373.09284843295</c:v>
                </c:pt>
                <c:pt idx="52">
                  <c:v>753645.61803082703</c:v>
                </c:pt>
                <c:pt idx="53">
                  <c:v>851457.30039569247</c:v>
                </c:pt>
                <c:pt idx="54">
                  <c:v>777796.33125345677</c:v>
                </c:pt>
                <c:pt idx="55">
                  <c:v>726324.9867539088</c:v>
                </c:pt>
                <c:pt idx="56">
                  <c:v>673646.32042671531</c:v>
                </c:pt>
                <c:pt idx="57">
                  <c:v>589297.60222667595</c:v>
                </c:pt>
                <c:pt idx="58">
                  <c:v>586076.11141223891</c:v>
                </c:pt>
                <c:pt idx="59">
                  <c:v>499478.50339248992</c:v>
                </c:pt>
                <c:pt idx="60">
                  <c:v>481755.87804223073</c:v>
                </c:pt>
                <c:pt idx="61">
                  <c:v>564111.82218360703</c:v>
                </c:pt>
                <c:pt idx="62">
                  <c:v>599678.26524057367</c:v>
                </c:pt>
                <c:pt idx="63">
                  <c:v>576137.27686190384</c:v>
                </c:pt>
                <c:pt idx="64">
                  <c:v>612306.31681105227</c:v>
                </c:pt>
                <c:pt idx="65">
                  <c:v>641802.06996856676</c:v>
                </c:pt>
                <c:pt idx="66">
                  <c:v>667138.07662313222</c:v>
                </c:pt>
                <c:pt idx="67">
                  <c:v>646743.18338261044</c:v>
                </c:pt>
                <c:pt idx="68">
                  <c:v>637735.44223479729</c:v>
                </c:pt>
                <c:pt idx="69">
                  <c:v>624260.66204799106</c:v>
                </c:pt>
                <c:pt idx="70">
                  <c:v>602064.76191085496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7-4CD4-BF06-5D6F9BCDF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528864"/>
        <c:axId val="565524288"/>
      </c:lineChart>
      <c:catAx>
        <c:axId val="56552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24288"/>
        <c:crosses val="autoZero"/>
        <c:auto val="1"/>
        <c:lblAlgn val="ctr"/>
        <c:lblOffset val="100"/>
        <c:noMultiLvlLbl val="1"/>
      </c:catAx>
      <c:valAx>
        <c:axId val="5655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2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2</xdr:row>
      <xdr:rowOff>28575</xdr:rowOff>
    </xdr:from>
    <xdr:to>
      <xdr:col>21</xdr:col>
      <xdr:colOff>200024</xdr:colOff>
      <xdr:row>23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2F4696-6AE1-404E-A9A8-24A9DB053325}"/>
            </a:ext>
          </a:extLst>
        </xdr:cNvPr>
        <xdr:cNvSpPr txBox="1"/>
      </xdr:nvSpPr>
      <xdr:spPr>
        <a:xfrm>
          <a:off x="2381249" y="409575"/>
          <a:ext cx="12849225" cy="405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shows the source data for this workbook.</a:t>
          </a:r>
          <a:r>
            <a:rPr lang="en-GB" sz="1100" baseline="0"/>
            <a:t> </a:t>
          </a:r>
        </a:p>
        <a:p>
          <a:endParaRPr lang="en-GB" sz="1100" baseline="0"/>
        </a:p>
        <a:p>
          <a:r>
            <a:rPr lang="en-GB" sz="1100" baseline="0"/>
            <a:t>It shows average temperatore by month in Melbourne between 1981 and 1990.</a:t>
          </a:r>
        </a:p>
        <a:p>
          <a:endParaRPr lang="en-GB" sz="1100" baseline="0"/>
        </a:p>
        <a:p>
          <a:r>
            <a:rPr lang="en-GB" sz="1100" baseline="0"/>
            <a:t>The query is shown below. </a:t>
          </a:r>
        </a:p>
        <a:p>
          <a:endParaRPr lang="en-GB" sz="1100" baseline="0"/>
        </a:p>
        <a:p>
          <a:r>
            <a:rPr lang="en-GB" sz="1100"/>
            <a:t>I have disabled the refresh</a:t>
          </a:r>
          <a:r>
            <a:rPr lang="en-GB" sz="1100" baseline="0"/>
            <a:t> of this query on "Refresh all" from the query properties.</a:t>
          </a:r>
        </a:p>
        <a:p>
          <a:endParaRPr lang="en-GB" sz="1100" baseline="0"/>
        </a:p>
        <a:p>
          <a:r>
            <a:rPr lang="en-GB" sz="1100" baseline="0"/>
            <a:t>To change the query, use Data&gt;Queries &amp; Connections then right-click the query name and select "Edit".</a:t>
          </a:r>
        </a:p>
        <a:p>
          <a:endParaRPr lang="en-GB" sz="1100" baseline="0"/>
        </a:p>
        <a:p>
          <a:r>
            <a:rPr lang="en-GB" sz="1100" baseline="0"/>
            <a:t>Alternatively, right click any cell in the table on this page, then select Table&gt;Edit Query.</a:t>
          </a:r>
          <a:endParaRPr lang="en-GB" sz="1100"/>
        </a:p>
        <a:p>
          <a:endParaRPr lang="en-GB" sz="1100"/>
        </a:p>
        <a:p>
          <a:endParaRPr lang="en-GB" sz="1100"/>
        </a:p>
        <a:p>
          <a:r>
            <a:rPr lang="en-GB" sz="1100"/>
            <a:t>let</a:t>
          </a:r>
        </a:p>
        <a:p>
          <a:r>
            <a:rPr lang="en-GB" sz="1100"/>
            <a:t>    Source = Csv.Document(Web.Contents("https://raw.githubusercontent.com/jbrownlee/Datasets/master/daily-min-temperatures.csv"),[Delimiter=",", Columns=2, Encoding=65001, QuoteStyle=QuoteStyle.None]),</a:t>
          </a:r>
        </a:p>
        <a:p>
          <a:r>
            <a:rPr lang="en-GB" sz="1100"/>
            <a:t>    #"Promoted Headers" = Table.PromoteHeaders(Source, [PromoteAllScalars=true]),</a:t>
          </a:r>
        </a:p>
        <a:p>
          <a:r>
            <a:rPr lang="en-GB" sz="1100"/>
            <a:t>    #"Changed Type" = Table.TransformColumnTypes(#"Promoted Headers",{{"Date", type date}, {"Temp", type number}}),</a:t>
          </a:r>
        </a:p>
        <a:p>
          <a:r>
            <a:rPr lang="en-GB" sz="1100"/>
            <a:t>    #"Inserted Start of Month" = Table.AddColumn(#"Changed Type", "Start of Month", each Date.StartOfMonth([Date]), type date),</a:t>
          </a:r>
        </a:p>
        <a:p>
          <a:r>
            <a:rPr lang="en-GB" sz="1100"/>
            <a:t>    #"Grouped Rows - AVG temp by month" = Table.Group(#"Inserted Start of Month", {"Start of Month"}, {{"average_temp", each List.Average([Temp]), type nullable number}})</a:t>
          </a:r>
        </a:p>
        <a:p>
          <a:r>
            <a:rPr lang="en-GB" sz="1100"/>
            <a:t>in</a:t>
          </a:r>
        </a:p>
        <a:p>
          <a:r>
            <a:rPr lang="en-GB" sz="1100"/>
            <a:t>    #"Grouped Rows - AVG temp by month"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7</xdr:col>
      <xdr:colOff>1362076</xdr:colOff>
      <xdr:row>19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B6F5C3-21B5-41C4-BFC7-E19E9350A949}"/>
            </a:ext>
          </a:extLst>
        </xdr:cNvPr>
        <xdr:cNvSpPr txBox="1"/>
      </xdr:nvSpPr>
      <xdr:spPr>
        <a:xfrm>
          <a:off x="1" y="0"/>
          <a:ext cx="7296150" cy="375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covers the initial definitions</a:t>
          </a:r>
          <a:r>
            <a:rPr lang="en-GB" sz="1100" baseline="0"/>
            <a:t> in the LET call in the lambda function. </a:t>
          </a:r>
        </a:p>
        <a:p>
          <a:endParaRPr lang="en-GB" sz="1100" baseline="0"/>
        </a:p>
        <a:p>
          <a:r>
            <a:rPr lang="en-GB" sz="1100" baseline="0"/>
            <a:t>In each case, I have highlighted the cell which contains the line from the code below in green.</a:t>
          </a:r>
        </a:p>
        <a:p>
          <a:endParaRPr lang="en-GB" sz="1100" baseline="0"/>
        </a:p>
        <a:p>
          <a:r>
            <a:rPr lang="en-GB" sz="1100" baseline="0"/>
            <a:t>I have put the actual formula next to it in blue.</a:t>
          </a:r>
        </a:p>
        <a:p>
          <a:endParaRPr lang="en-GB" sz="1100" baseline="0"/>
        </a:p>
        <a:p>
          <a:r>
            <a:rPr lang="en-GB" sz="1100" baseline="0"/>
            <a:t>The values returned by each part of the formula are highlighted in orange.</a:t>
          </a:r>
        </a:p>
        <a:p>
          <a:endParaRPr lang="en-GB" sz="1100" baseline="0"/>
        </a:p>
        <a:p>
          <a:endParaRPr lang="en-GB" sz="1100" baseline="0"/>
        </a:p>
        <a:p>
          <a:r>
            <a:rPr lang="en-GB"/>
            <a:t>FORECAST.ETS.COMPARE =LAMBDA(data,dates_in_column,values_in_column,forecast_last_x_values,[seasonality],[data_completion],[aggregation], </a:t>
          </a:r>
        </a:p>
        <a:p>
          <a:r>
            <a:rPr lang="en-GB"/>
            <a:t>LET( </a:t>
          </a:r>
        </a:p>
        <a:p>
          <a:r>
            <a:rPr lang="en-GB"/>
            <a:t>_data,data, </a:t>
          </a:r>
        </a:p>
        <a:p>
          <a:r>
            <a:rPr lang="en-GB"/>
            <a:t>_data_rows,ROWS(_data), </a:t>
          </a:r>
        </a:p>
        <a:p>
          <a:r>
            <a:rPr lang="en-GB"/>
            <a:t>_data_cols,COLUMNS(_data), </a:t>
          </a:r>
        </a:p>
        <a:p>
          <a:r>
            <a:rPr lang="en-GB"/>
            <a:t>_dates,INDEX(_data,,dates_in_column), </a:t>
          </a:r>
        </a:p>
        <a:p>
          <a:r>
            <a:rPr lang="en-GB"/>
            <a:t>_values,INDEX(_data,,values_in_column), </a:t>
          </a:r>
        </a:p>
        <a:p>
          <a:r>
            <a:rPr lang="en-GB"/>
            <a:t>_train_end_row,_data_rows-forecast_last_x_values, </a:t>
          </a:r>
        </a:p>
        <a:p>
          <a:r>
            <a:rPr lang="en-GB"/>
            <a:t>_dates_train,INDEX(_dates,1,1):INDEX(_dates,_train_end_row,1), </a:t>
          </a:r>
        </a:p>
        <a:p>
          <a:r>
            <a:rPr lang="en-GB"/>
            <a:t>_values_train,INDEX(_values,1,1):INDEX(_values,_train_end_row,1), </a:t>
          </a:r>
        </a:p>
        <a:p>
          <a:r>
            <a:rPr lang="en-GB"/>
            <a:t>_header,{"dates","actuals","forecast","variance","variance %"},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895350</xdr:colOff>
      <xdr:row>18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1BA893-E6A3-40D1-89EB-B2BA91C05BF1}"/>
            </a:ext>
          </a:extLst>
        </xdr:cNvPr>
        <xdr:cNvSpPr txBox="1"/>
      </xdr:nvSpPr>
      <xdr:spPr>
        <a:xfrm>
          <a:off x="0" y="0"/>
          <a:ext cx="8620125" cy="3552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covers the steps used to create the output array.</a:t>
          </a:r>
          <a:r>
            <a:rPr lang="en-GB" sz="1100" baseline="0"/>
            <a:t> This formulas on this sheet uses data shown on the sheet "Initial definitions".</a:t>
          </a:r>
        </a:p>
        <a:p>
          <a:endParaRPr lang="en-GB" sz="1100" baseline="0"/>
        </a:p>
        <a:p>
          <a:r>
            <a:rPr lang="en-GB" sz="1100" baseline="0"/>
            <a:t>The calculations on this sheet assign a series of calculations to names. In the next step, these names are positioned in the output array.</a:t>
          </a:r>
        </a:p>
        <a:p>
          <a:endParaRPr lang="en-GB" sz="1100" baseline="0"/>
        </a:p>
        <a:p>
          <a:r>
            <a:rPr lang="en-GB"/>
            <a:t>    MAKEARRAY(</a:t>
          </a:r>
        </a:p>
        <a:p>
          <a:r>
            <a:rPr lang="en-GB"/>
            <a:t>      _data_rows+1,</a:t>
          </a:r>
        </a:p>
        <a:p>
          <a:r>
            <a:rPr lang="en-GB"/>
            <a:t>      _data_cols+3,</a:t>
          </a:r>
        </a:p>
        <a:p>
          <a:r>
            <a:rPr lang="en-GB"/>
            <a:t>      LAMBDA(r,c,</a:t>
          </a:r>
        </a:p>
        <a:p>
          <a:r>
            <a:rPr lang="en-GB"/>
            <a:t>        LET(</a:t>
          </a:r>
        </a:p>
        <a:p>
          <a:r>
            <a:rPr lang="en-GB"/>
            <a:t>          _row_date,INDEX(_dates,r-1,1),</a:t>
          </a:r>
        </a:p>
        <a:p>
          <a:r>
            <a:rPr lang="en-GB"/>
            <a:t>          _row_value,INDEX(_values,r-1,1),</a:t>
          </a:r>
        </a:p>
        <a:p>
          <a:r>
            <a:rPr lang="en-GB"/>
            <a:t>          _forecast,FORECAST.ETS(</a:t>
          </a:r>
        </a:p>
        <a:p>
          <a:r>
            <a:rPr lang="en-GB"/>
            <a:t>                      _row_date,</a:t>
          </a:r>
        </a:p>
        <a:p>
          <a:r>
            <a:rPr lang="en-GB"/>
            <a:t>                      _values_train,</a:t>
          </a:r>
        </a:p>
        <a:p>
          <a:r>
            <a:rPr lang="en-GB"/>
            <a:t>                      _dates_train,</a:t>
          </a:r>
        </a:p>
        <a:p>
          <a:r>
            <a:rPr lang="en-GB"/>
            <a:t>                      IF(ISOMITTED(seasonality),1,seasonality),</a:t>
          </a:r>
        </a:p>
        <a:p>
          <a:r>
            <a:rPr lang="en-GB"/>
            <a:t>                      IF(ISOMITTED(data_completion),1,data_completion),</a:t>
          </a:r>
        </a:p>
        <a:p>
          <a:r>
            <a:rPr lang="en-GB"/>
            <a:t>                      IF(ISOMITTED(aggregation),1,aggregation)),</a:t>
          </a:r>
        </a:p>
        <a:p>
          <a:r>
            <a:rPr lang="en-GB"/>
            <a:t>          _var,_forecast-_row_value,</a:t>
          </a:r>
        </a:p>
        <a:p>
          <a:r>
            <a:rPr lang="en-GB"/>
            <a:t>          _var_pct,_forecast/_row_value-1,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28575</xdr:colOff>
      <xdr:row>14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42E6D1-EF60-4A4A-AD9F-972073C55DBC}"/>
            </a:ext>
          </a:extLst>
        </xdr:cNvPr>
        <xdr:cNvSpPr txBox="1"/>
      </xdr:nvSpPr>
      <xdr:spPr>
        <a:xfrm>
          <a:off x="0" y="0"/>
          <a:ext cx="8620125" cy="2752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covers the steps used to create the output array.</a:t>
          </a:r>
          <a:r>
            <a:rPr lang="en-GB" sz="1100" baseline="0"/>
            <a:t> This formulas on this sheet uses data shown on the sheet "Initial definitions".</a:t>
          </a:r>
        </a:p>
        <a:p>
          <a:endParaRPr lang="en-GB" sz="1100" baseline="0"/>
        </a:p>
        <a:p>
          <a:r>
            <a:rPr lang="en-GB" sz="1100" baseline="0"/>
            <a:t>The calculations on this sheet use the names defined on the sheet "Sizing and preparing the output" to populate the output array.</a:t>
          </a:r>
        </a:p>
        <a:p>
          <a:endParaRPr lang="en-GB" sz="1100" baseline="0"/>
        </a:p>
        <a:p>
          <a:r>
            <a:rPr lang="en-GB" sz="1100" baseline="0"/>
            <a:t>The method is to determine which value to use from the various options based on the current values of r and c as the MAKEARRAY function builds the array by iterating both r and c</a:t>
          </a:r>
        </a:p>
        <a:p>
          <a:endParaRPr lang="en-GB" sz="1100" baseline="0"/>
        </a:p>
        <a:p>
          <a:r>
            <a:rPr lang="en-GB"/>
            <a:t>          IFS(</a:t>
          </a:r>
        </a:p>
        <a:p>
          <a:r>
            <a:rPr lang="en-GB"/>
            <a:t>            r=1,INDEX(_header,1,c),</a:t>
          </a:r>
        </a:p>
        <a:p>
          <a:r>
            <a:rPr lang="en-GB"/>
            <a:t>            c=1,_row_date,</a:t>
          </a:r>
        </a:p>
        <a:p>
          <a:r>
            <a:rPr lang="en-GB"/>
            <a:t>            c=2,_row_value,</a:t>
          </a:r>
        </a:p>
        <a:p>
          <a:r>
            <a:rPr lang="en-GB"/>
            <a:t>            r-1&lt;=_train_end_row,CHOOSE(c-2,_row_value,0,0),</a:t>
          </a:r>
        </a:p>
        <a:p>
          <a:r>
            <a:rPr lang="en-GB"/>
            <a:t>            r-1&gt;_train_end_row,CHOOSE(c-2,_forecast,_var,_var_pct),</a:t>
          </a:r>
        </a:p>
        <a:p>
          <a:r>
            <a:rPr lang="en-GB"/>
            <a:t>            TRUE,NA()</a:t>
          </a:r>
        </a:p>
        <a:p>
          <a:r>
            <a:rPr lang="en-GB"/>
            <a:t>          )</a:t>
          </a:r>
        </a:p>
      </xdr:txBody>
    </xdr:sp>
    <xdr:clientData/>
  </xdr:twoCellAnchor>
  <xdr:twoCellAnchor editAs="absolute">
    <xdr:from>
      <xdr:col>0</xdr:col>
      <xdr:colOff>0</xdr:colOff>
      <xdr:row>29</xdr:row>
      <xdr:rowOff>123825</xdr:rowOff>
    </xdr:from>
    <xdr:to>
      <xdr:col>7</xdr:col>
      <xdr:colOff>9525</xdr:colOff>
      <xdr:row>36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77937-1130-4372-89C0-D2C26171AEC8}"/>
            </a:ext>
          </a:extLst>
        </xdr:cNvPr>
        <xdr:cNvSpPr txBox="1"/>
      </xdr:nvSpPr>
      <xdr:spPr>
        <a:xfrm>
          <a:off x="0" y="6562725"/>
          <a:ext cx="944880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An important</a:t>
          </a:r>
          <a:r>
            <a:rPr lang="en-GB" baseline="0"/>
            <a:t> point to note here is if the current value of r is less than or equal to _train_end_row (which is the last row that will contain non-forecasted data, then we will put the original value in column 3, 0 in column 4 and 0 in column 5.</a:t>
          </a:r>
        </a:p>
        <a:p>
          <a:endParaRPr lang="en-GB" baseline="0"/>
        </a:p>
        <a:p>
          <a:r>
            <a:rPr lang="en-GB" baseline="0"/>
            <a:t>If the current value of r is greater than the last row of non-forecasted data, we will put the forecast in column 3, the variance in column 4 and the variance expressed as a percentage in column 5.</a:t>
          </a:r>
          <a:endParaRPr lang="en-GB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102</xdr:row>
      <xdr:rowOff>85725</xdr:rowOff>
    </xdr:from>
    <xdr:to>
      <xdr:col>17</xdr:col>
      <xdr:colOff>419100</xdr:colOff>
      <xdr:row>120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F14E74-7CBE-473E-B01C-B57979250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77787</xdr:colOff>
      <xdr:row>2</xdr:row>
      <xdr:rowOff>38100</xdr:rowOff>
    </xdr:from>
    <xdr:to>
      <xdr:col>35</xdr:col>
      <xdr:colOff>428625</xdr:colOff>
      <xdr:row>21</xdr:row>
      <xdr:rowOff>9525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81DED95-A82C-4EEC-9862-9E9BFA462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13AC4E-2AD7-4FCC-9355-5673E04911F5}" autoFormatId="16" applyNumberFormats="0" applyBorderFormats="0" applyFontFormats="0" applyPatternFormats="0" applyAlignmentFormats="0" applyWidthHeightFormats="0">
  <queryTableRefresh nextId="5">
    <queryTableFields count="2">
      <queryTableField id="1" name="Start of Month" tableColumnId="1"/>
      <queryTableField id="2" name="average_temp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BD6ED85-A450-4182-BFA2-FD3805293A30}" autoFormatId="16" applyNumberFormats="0" applyBorderFormats="0" applyFontFormats="0" applyPatternFormats="0" applyAlignmentFormats="0" applyWidthHeightFormats="0">
  <queryTableRefresh nextId="7">
    <queryTableFields count="3">
      <queryTableField id="2" name="Month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FBC26-76FF-4648-9F14-F96B3B7392C3}" name="melbourne_temps" displayName="melbourne_temps" ref="A1:B121" tableType="queryTable" totalsRowShown="0">
  <autoFilter ref="A1:B121" xr:uid="{25BC67A6-F332-4A08-A468-5B888E6FF874}"/>
  <tableColumns count="2">
    <tableColumn id="1" xr3:uid="{D313ED0D-93A7-49FB-8842-F544EC5C0C78}" uniqueName="1" name="Start of Month" queryTableFieldId="1" dataDxfId="1"/>
    <tableColumn id="2" xr3:uid="{A1849C96-3231-4B47-AE45-4B5A82E62C00}" uniqueName="2" name="average_temp" queryTableFieldId="2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E97A08-7EF7-4303-B433-87E8942AB0FE}" name="redfin_usa_sales" displayName="redfin_usa_sales" ref="A1:C73" tableType="queryTable" totalsRowShown="0">
  <autoFilter ref="A1:C73" xr:uid="{31E97A08-7EF7-4303-B433-87E8942AB0FE}"/>
  <tableColumns count="3">
    <tableColumn id="2" xr3:uid="{6F4B9C8D-5141-456A-84B5-FBFCFDA1488E}" uniqueName="2" name="Month" queryTableFieldId="2" dataDxfId="0"/>
    <tableColumn id="3" xr3:uid="{C5D51129-8803-4D43-87BC-ABE52961664C}" uniqueName="3" name="Year" queryTableFieldId="3"/>
    <tableColumn id="4" xr3:uid="{2E89ED0D-71D3-41C6-84F7-E1AEAC628541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jbrownlee/Datasets/master/daily-min-temperatures.csv" TargetMode="External"/><Relationship Id="rId2" Type="http://schemas.openxmlformats.org/officeDocument/2006/relationships/hyperlink" Target="https://www.flexyourdata.com/" TargetMode="External"/><Relationship Id="rId1" Type="http://schemas.openxmlformats.org/officeDocument/2006/relationships/hyperlink" Target="https://www.flexyourdata.com/blog/excel-lambda-forecast-ets-compare-build-a-forecast-for-comparison-with-actuals-with-a-single-formul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flexyourdata" TargetMode="External"/><Relationship Id="rId4" Type="http://schemas.openxmlformats.org/officeDocument/2006/relationships/hyperlink" Target="https://www.linkedin.com/in/owenhpric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7788-9E5A-47EB-AE85-2CED50020F86}">
  <sheetPr codeName="Sheet1"/>
  <dimension ref="A1:A28"/>
  <sheetViews>
    <sheetView showGridLines="0" workbookViewId="0"/>
  </sheetViews>
  <sheetFormatPr defaultRowHeight="15" x14ac:dyDescent="0.25"/>
  <cols>
    <col min="1" max="1" width="128.85546875" customWidth="1"/>
  </cols>
  <sheetData>
    <row r="1" spans="1:1" ht="23.25" x14ac:dyDescent="0.35">
      <c r="A1" s="21" t="s">
        <v>5</v>
      </c>
    </row>
    <row r="2" spans="1:1" x14ac:dyDescent="0.25">
      <c r="A2" t="s">
        <v>70</v>
      </c>
    </row>
    <row r="4" spans="1:1" x14ac:dyDescent="0.25">
      <c r="A4" t="s">
        <v>6</v>
      </c>
    </row>
    <row r="5" spans="1:1" x14ac:dyDescent="0.25">
      <c r="A5" s="6" t="s">
        <v>15</v>
      </c>
    </row>
    <row r="7" spans="1:1" x14ac:dyDescent="0.25">
      <c r="A7" t="s">
        <v>7</v>
      </c>
    </row>
    <row r="8" spans="1:1" x14ac:dyDescent="0.25">
      <c r="A8" s="6" t="s">
        <v>8</v>
      </c>
    </row>
    <row r="10" spans="1:1" x14ac:dyDescent="0.25">
      <c r="A10" t="s">
        <v>9</v>
      </c>
    </row>
    <row r="11" spans="1:1" x14ac:dyDescent="0.25">
      <c r="A11" s="6" t="s">
        <v>10</v>
      </c>
    </row>
    <row r="13" spans="1:1" x14ac:dyDescent="0.25">
      <c r="A13" t="s">
        <v>11</v>
      </c>
    </row>
    <row r="14" spans="1:1" x14ac:dyDescent="0.25">
      <c r="A14" s="6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t="s">
        <v>61</v>
      </c>
    </row>
    <row r="20" spans="1:1" x14ac:dyDescent="0.25">
      <c r="A20" s="7" t="s">
        <v>62</v>
      </c>
    </row>
    <row r="21" spans="1:1" x14ac:dyDescent="0.25">
      <c r="A21" s="7" t="s">
        <v>63</v>
      </c>
    </row>
    <row r="22" spans="1:1" x14ac:dyDescent="0.25">
      <c r="A22" t="s">
        <v>64</v>
      </c>
    </row>
    <row r="24" spans="1:1" x14ac:dyDescent="0.25">
      <c r="A24" t="s">
        <v>66</v>
      </c>
    </row>
    <row r="25" spans="1:1" x14ac:dyDescent="0.25">
      <c r="A25" s="6" t="s">
        <v>67</v>
      </c>
    </row>
    <row r="27" spans="1:1" x14ac:dyDescent="0.25">
      <c r="A27" t="s">
        <v>68</v>
      </c>
    </row>
    <row r="28" spans="1:1" x14ac:dyDescent="0.25">
      <c r="A28" s="6" t="s">
        <v>69</v>
      </c>
    </row>
  </sheetData>
  <hyperlinks>
    <hyperlink ref="A8" r:id="rId1" xr:uid="{10413865-DA35-44D3-93F4-B8758A4BA73A}"/>
    <hyperlink ref="A11" r:id="rId2" xr:uid="{33F2028A-9230-4925-B3A9-D15E0B27E2A1}"/>
    <hyperlink ref="A14" r:id="rId3" xr:uid="{508C9A51-F8E0-4B71-A023-0043EF8BED51}"/>
    <hyperlink ref="A25" r:id="rId4" xr:uid="{4414F953-7A9D-402C-B371-EB6F5DC9C2A4}"/>
    <hyperlink ref="A28" r:id="rId5" xr:uid="{E3867286-583A-4F01-AA10-800E570A00A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7502-4AAC-4425-A88C-EA64FE70ADF5}">
  <sheetPr codeName="Sheet29"/>
  <dimension ref="A1:J124"/>
  <sheetViews>
    <sheetView workbookViewId="0">
      <pane ySplit="1" topLeftCell="A98" activePane="bottomLeft" state="frozen"/>
      <selection pane="bottomLeft" activeCell="A2" sqref="A2"/>
    </sheetView>
  </sheetViews>
  <sheetFormatPr defaultRowHeight="15" x14ac:dyDescent="0.25"/>
  <cols>
    <col min="1" max="1" width="16.28515625" bestFit="1" customWidth="1"/>
    <col min="2" max="2" width="16.140625" bestFit="1" customWidth="1"/>
    <col min="3" max="3" width="12.42578125" bestFit="1" customWidth="1"/>
    <col min="4" max="4" width="12.7109375" bestFit="1" customWidth="1"/>
    <col min="6" max="6" width="9.7109375" style="1" bestFit="1" customWidth="1"/>
    <col min="7" max="7" width="17.28515625" style="2" customWidth="1"/>
    <col min="8" max="8" width="11.7109375" style="2" customWidth="1"/>
    <col min="9" max="9" width="10.28515625" style="2" customWidth="1"/>
    <col min="10" max="10" width="9.140625" style="3"/>
  </cols>
  <sheetData>
    <row r="1" spans="1:10" x14ac:dyDescent="0.25">
      <c r="A1" t="s">
        <v>0</v>
      </c>
      <c r="B1" t="s">
        <v>1</v>
      </c>
      <c r="D1" s="1"/>
      <c r="E1" s="2"/>
      <c r="F1" s="2"/>
      <c r="H1" s="3"/>
      <c r="I1"/>
      <c r="J1"/>
    </row>
    <row r="2" spans="1:10" x14ac:dyDescent="0.25">
      <c r="A2" s="1">
        <v>29587</v>
      </c>
      <c r="B2" s="2">
        <v>17.712903225806453</v>
      </c>
      <c r="D2" s="1"/>
      <c r="E2" s="2"/>
      <c r="F2" s="2"/>
      <c r="H2" s="3"/>
      <c r="I2"/>
      <c r="J2"/>
    </row>
    <row r="3" spans="1:10" x14ac:dyDescent="0.25">
      <c r="A3" s="1">
        <v>29618</v>
      </c>
      <c r="B3" s="2">
        <v>17.678571428571431</v>
      </c>
      <c r="D3" s="1"/>
      <c r="E3" s="2"/>
      <c r="F3" s="2"/>
      <c r="H3" s="3"/>
      <c r="I3"/>
      <c r="J3"/>
    </row>
    <row r="4" spans="1:10" x14ac:dyDescent="0.25">
      <c r="A4" s="1">
        <v>29646</v>
      </c>
      <c r="B4" s="2">
        <v>13.5</v>
      </c>
      <c r="D4" s="1"/>
      <c r="E4" s="2"/>
      <c r="F4" s="2"/>
      <c r="H4" s="3"/>
      <c r="I4"/>
      <c r="J4"/>
    </row>
    <row r="5" spans="1:10" x14ac:dyDescent="0.25">
      <c r="A5" s="1">
        <v>29677</v>
      </c>
      <c r="B5" s="2">
        <v>12.356666666666666</v>
      </c>
      <c r="D5" s="1"/>
      <c r="E5" s="2"/>
      <c r="F5" s="2"/>
      <c r="H5" s="3"/>
      <c r="I5"/>
      <c r="J5"/>
    </row>
    <row r="6" spans="1:10" x14ac:dyDescent="0.25">
      <c r="A6" s="1">
        <v>29707</v>
      </c>
      <c r="B6" s="2">
        <v>9.4903225806451612</v>
      </c>
      <c r="D6" s="1"/>
      <c r="E6" s="2"/>
      <c r="F6" s="2"/>
      <c r="H6" s="3"/>
      <c r="I6"/>
      <c r="J6"/>
    </row>
    <row r="7" spans="1:10" x14ac:dyDescent="0.25">
      <c r="A7" s="1">
        <v>29738</v>
      </c>
      <c r="B7" s="2">
        <v>7.3066666666666666</v>
      </c>
      <c r="D7" s="1"/>
      <c r="E7" s="2"/>
      <c r="F7" s="2"/>
      <c r="H7" s="3"/>
      <c r="I7"/>
      <c r="J7"/>
    </row>
    <row r="8" spans="1:10" x14ac:dyDescent="0.25">
      <c r="A8" s="1">
        <v>29768</v>
      </c>
      <c r="B8" s="2">
        <v>7.5774193548387085</v>
      </c>
      <c r="D8" s="1"/>
      <c r="E8" s="2"/>
      <c r="F8" s="2"/>
      <c r="H8" s="3"/>
      <c r="I8"/>
      <c r="J8"/>
    </row>
    <row r="9" spans="1:10" x14ac:dyDescent="0.25">
      <c r="A9" s="1">
        <v>29799</v>
      </c>
      <c r="B9" s="2">
        <v>7.2387096774193544</v>
      </c>
      <c r="D9" s="1"/>
      <c r="E9" s="2"/>
      <c r="F9" s="2"/>
      <c r="H9" s="3"/>
      <c r="I9"/>
      <c r="J9"/>
    </row>
    <row r="10" spans="1:10" x14ac:dyDescent="0.25">
      <c r="A10" s="1">
        <v>29830</v>
      </c>
      <c r="B10" s="2">
        <v>10.143333333333334</v>
      </c>
      <c r="D10" s="1"/>
      <c r="E10" s="2"/>
      <c r="F10" s="2"/>
      <c r="H10" s="3"/>
      <c r="I10"/>
      <c r="J10"/>
    </row>
    <row r="11" spans="1:10" x14ac:dyDescent="0.25">
      <c r="A11" s="1">
        <v>29860</v>
      </c>
      <c r="B11" s="2">
        <v>10.087096774193547</v>
      </c>
      <c r="D11" s="1"/>
      <c r="E11" s="2"/>
      <c r="F11" s="2"/>
      <c r="H11" s="3"/>
      <c r="I11"/>
      <c r="J11"/>
    </row>
    <row r="12" spans="1:10" x14ac:dyDescent="0.25">
      <c r="A12" s="1">
        <v>29891</v>
      </c>
      <c r="B12" s="2">
        <v>11.89</v>
      </c>
      <c r="D12" s="1"/>
      <c r="E12" s="2"/>
      <c r="F12" s="2"/>
      <c r="H12" s="3"/>
      <c r="I12"/>
      <c r="J12"/>
    </row>
    <row r="13" spans="1:10" x14ac:dyDescent="0.25">
      <c r="A13" s="1">
        <v>29921</v>
      </c>
      <c r="B13" s="2">
        <v>13.680645161290322</v>
      </c>
      <c r="D13" s="1"/>
      <c r="E13" s="2"/>
      <c r="F13" s="2"/>
      <c r="H13" s="3"/>
      <c r="I13"/>
      <c r="J13"/>
    </row>
    <row r="14" spans="1:10" x14ac:dyDescent="0.25">
      <c r="A14" s="1">
        <v>29952</v>
      </c>
      <c r="B14" s="2">
        <v>16.56774193548387</v>
      </c>
      <c r="D14" s="1"/>
      <c r="E14" s="2"/>
      <c r="F14" s="2"/>
      <c r="H14" s="3"/>
      <c r="I14"/>
      <c r="J14"/>
    </row>
    <row r="15" spans="1:10" x14ac:dyDescent="0.25">
      <c r="A15" s="1">
        <v>29983</v>
      </c>
      <c r="B15" s="2">
        <v>15.921428571428571</v>
      </c>
      <c r="D15" s="1"/>
      <c r="E15" s="2"/>
      <c r="F15" s="2"/>
      <c r="H15" s="3"/>
      <c r="I15"/>
      <c r="J15"/>
    </row>
    <row r="16" spans="1:10" x14ac:dyDescent="0.25">
      <c r="A16" s="1">
        <v>30011</v>
      </c>
      <c r="B16" s="2">
        <v>14.935483870967742</v>
      </c>
      <c r="D16" s="1"/>
      <c r="E16" s="2"/>
      <c r="F16" s="2"/>
      <c r="H16" s="3"/>
      <c r="I16"/>
      <c r="J16"/>
    </row>
    <row r="17" spans="1:10" x14ac:dyDescent="0.25">
      <c r="A17" s="1">
        <v>30042</v>
      </c>
      <c r="B17" s="2">
        <v>11.47</v>
      </c>
      <c r="D17" s="1"/>
      <c r="E17" s="2"/>
      <c r="F17" s="2"/>
      <c r="H17" s="3"/>
      <c r="I17"/>
      <c r="J17"/>
    </row>
    <row r="18" spans="1:10" x14ac:dyDescent="0.25">
      <c r="A18" s="1">
        <v>30072</v>
      </c>
      <c r="B18" s="2">
        <v>9.5838709677419356</v>
      </c>
      <c r="D18" s="1"/>
      <c r="E18" s="2"/>
      <c r="F18" s="2"/>
      <c r="H18" s="3"/>
      <c r="I18"/>
      <c r="J18"/>
    </row>
    <row r="19" spans="1:10" x14ac:dyDescent="0.25">
      <c r="A19" s="1">
        <v>30103</v>
      </c>
      <c r="B19" s="2">
        <v>5.6066666666666674</v>
      </c>
      <c r="D19" s="1"/>
      <c r="E19" s="2"/>
      <c r="F19" s="2"/>
      <c r="H19" s="3"/>
      <c r="I19"/>
      <c r="J19"/>
    </row>
    <row r="20" spans="1:10" x14ac:dyDescent="0.25">
      <c r="A20" s="1">
        <v>30133</v>
      </c>
      <c r="B20" s="2">
        <v>4.6419354838709674</v>
      </c>
      <c r="D20" s="1"/>
      <c r="E20" s="2"/>
      <c r="F20" s="2"/>
      <c r="H20" s="3"/>
      <c r="I20"/>
      <c r="J20"/>
    </row>
    <row r="21" spans="1:10" x14ac:dyDescent="0.25">
      <c r="A21" s="1">
        <v>30164</v>
      </c>
      <c r="B21" s="2">
        <v>7.9032258064516121</v>
      </c>
      <c r="D21" s="1"/>
      <c r="E21" s="2"/>
      <c r="F21" s="2"/>
      <c r="H21" s="3"/>
      <c r="I21"/>
      <c r="J21"/>
    </row>
    <row r="22" spans="1:10" x14ac:dyDescent="0.25">
      <c r="A22" s="1">
        <v>30195</v>
      </c>
      <c r="B22" s="2">
        <v>7.28</v>
      </c>
      <c r="D22" s="1"/>
      <c r="E22" s="2"/>
      <c r="F22" s="2"/>
      <c r="H22" s="3"/>
      <c r="I22"/>
      <c r="J22"/>
    </row>
    <row r="23" spans="1:10" x14ac:dyDescent="0.25">
      <c r="A23" s="1">
        <v>30225</v>
      </c>
      <c r="B23" s="2">
        <v>9.5451612903225804</v>
      </c>
      <c r="D23" s="1"/>
      <c r="E23" s="2"/>
      <c r="F23" s="2"/>
      <c r="H23" s="3"/>
      <c r="I23"/>
      <c r="J23"/>
    </row>
    <row r="24" spans="1:10" x14ac:dyDescent="0.25">
      <c r="A24" s="1">
        <v>30256</v>
      </c>
      <c r="B24" s="2">
        <v>12.486666666666666</v>
      </c>
      <c r="D24" s="1"/>
      <c r="E24" s="2"/>
      <c r="F24" s="2"/>
      <c r="H24" s="3"/>
      <c r="I24"/>
      <c r="J24"/>
    </row>
    <row r="25" spans="1:10" x14ac:dyDescent="0.25">
      <c r="A25" s="1">
        <v>30286</v>
      </c>
      <c r="B25" s="2">
        <v>13.75483870967742</v>
      </c>
      <c r="D25" s="1"/>
      <c r="E25" s="2"/>
      <c r="F25" s="2"/>
      <c r="H25" s="3"/>
      <c r="I25"/>
      <c r="J25"/>
    </row>
    <row r="26" spans="1:10" x14ac:dyDescent="0.25">
      <c r="A26" s="1">
        <v>30317</v>
      </c>
      <c r="B26" s="2">
        <v>13.180645161290322</v>
      </c>
      <c r="D26" s="1"/>
      <c r="E26" s="2"/>
      <c r="F26" s="2"/>
      <c r="H26" s="3"/>
      <c r="I26"/>
      <c r="J26"/>
    </row>
    <row r="27" spans="1:10" x14ac:dyDescent="0.25">
      <c r="A27" s="1">
        <v>30348</v>
      </c>
      <c r="B27" s="2">
        <v>16.807142857142857</v>
      </c>
      <c r="D27" s="1"/>
      <c r="E27" s="2"/>
      <c r="F27" s="2"/>
      <c r="H27" s="3"/>
      <c r="I27"/>
      <c r="J27"/>
    </row>
    <row r="28" spans="1:10" x14ac:dyDescent="0.25">
      <c r="A28" s="1">
        <v>30376</v>
      </c>
      <c r="B28" s="2">
        <v>15.77741935483871</v>
      </c>
      <c r="D28" s="1"/>
      <c r="E28" s="2"/>
      <c r="F28" s="2"/>
      <c r="H28" s="3"/>
      <c r="I28"/>
      <c r="J28"/>
    </row>
    <row r="29" spans="1:10" x14ac:dyDescent="0.25">
      <c r="A29" s="1">
        <v>30407</v>
      </c>
      <c r="B29" s="2">
        <v>10.596666666666668</v>
      </c>
      <c r="D29" s="1"/>
      <c r="E29" s="2"/>
      <c r="F29" s="2"/>
      <c r="H29" s="3"/>
      <c r="I29"/>
      <c r="J29"/>
    </row>
    <row r="30" spans="1:10" x14ac:dyDescent="0.25">
      <c r="A30" s="1">
        <v>30437</v>
      </c>
      <c r="B30" s="2">
        <v>10.116129032258065</v>
      </c>
      <c r="D30" s="1"/>
      <c r="E30" s="2"/>
      <c r="F30" s="2"/>
      <c r="H30" s="3"/>
      <c r="I30"/>
      <c r="J30"/>
    </row>
    <row r="31" spans="1:10" x14ac:dyDescent="0.25">
      <c r="A31" s="1">
        <v>30468</v>
      </c>
      <c r="B31" s="2">
        <v>6.6</v>
      </c>
      <c r="D31" s="1"/>
      <c r="E31" s="2"/>
      <c r="F31" s="2"/>
      <c r="H31" s="3"/>
      <c r="I31"/>
      <c r="J31"/>
    </row>
    <row r="32" spans="1:10" x14ac:dyDescent="0.25">
      <c r="A32" s="1">
        <v>30498</v>
      </c>
      <c r="B32" s="2">
        <v>6.8903225806451616</v>
      </c>
      <c r="D32" s="1"/>
      <c r="E32" s="2"/>
      <c r="F32" s="2"/>
      <c r="H32" s="3"/>
      <c r="I32"/>
      <c r="J32"/>
    </row>
    <row r="33" spans="1:10" x14ac:dyDescent="0.25">
      <c r="A33" s="1">
        <v>30529</v>
      </c>
      <c r="B33" s="2">
        <v>8.7064516129032263</v>
      </c>
      <c r="D33" s="1"/>
      <c r="E33" s="2"/>
      <c r="F33" s="2"/>
      <c r="H33" s="3"/>
      <c r="I33"/>
      <c r="J33"/>
    </row>
    <row r="34" spans="1:10" x14ac:dyDescent="0.25">
      <c r="A34" s="1">
        <v>30560</v>
      </c>
      <c r="B34" s="2">
        <v>9.2100000000000009</v>
      </c>
      <c r="D34" s="1"/>
      <c r="E34" s="2"/>
      <c r="F34" s="2"/>
      <c r="H34" s="3"/>
      <c r="I34"/>
      <c r="J34"/>
    </row>
    <row r="35" spans="1:10" x14ac:dyDescent="0.25">
      <c r="A35" s="1">
        <v>30590</v>
      </c>
      <c r="B35" s="2">
        <v>10.312903225806451</v>
      </c>
      <c r="D35" s="1"/>
      <c r="E35" s="2"/>
      <c r="F35" s="2"/>
      <c r="H35" s="3"/>
      <c r="I35"/>
      <c r="J35"/>
    </row>
    <row r="36" spans="1:10" x14ac:dyDescent="0.25">
      <c r="A36" s="1">
        <v>30621</v>
      </c>
      <c r="B36" s="2">
        <v>11.993333333333334</v>
      </c>
      <c r="D36" s="1"/>
      <c r="E36" s="2"/>
      <c r="F36" s="2"/>
      <c r="H36" s="3"/>
      <c r="I36"/>
      <c r="J36"/>
    </row>
    <row r="37" spans="1:10" x14ac:dyDescent="0.25">
      <c r="A37" s="1">
        <v>30651</v>
      </c>
      <c r="B37" s="2">
        <v>14.396774193548387</v>
      </c>
      <c r="D37" s="1"/>
      <c r="E37" s="2"/>
      <c r="F37" s="2"/>
      <c r="H37" s="3"/>
      <c r="I37"/>
      <c r="J37"/>
    </row>
    <row r="38" spans="1:10" x14ac:dyDescent="0.25">
      <c r="A38" s="1">
        <v>30682</v>
      </c>
      <c r="B38" s="2">
        <v>14.309677419354838</v>
      </c>
      <c r="D38" s="1"/>
      <c r="E38" s="2"/>
      <c r="F38" s="2"/>
      <c r="H38" s="3"/>
      <c r="I38"/>
      <c r="J38"/>
    </row>
    <row r="39" spans="1:10" x14ac:dyDescent="0.25">
      <c r="A39" s="1">
        <v>30713</v>
      </c>
      <c r="B39" s="2">
        <v>14.944827586206896</v>
      </c>
      <c r="D39" s="1"/>
      <c r="E39" s="2"/>
      <c r="F39" s="2"/>
      <c r="H39" s="3"/>
      <c r="I39"/>
      <c r="J39"/>
    </row>
    <row r="40" spans="1:10" x14ac:dyDescent="0.25">
      <c r="A40" s="1">
        <v>30742</v>
      </c>
      <c r="B40" s="2">
        <v>12.86774193548387</v>
      </c>
      <c r="D40" s="1"/>
      <c r="E40" s="2"/>
      <c r="F40" s="2"/>
      <c r="H40" s="3"/>
      <c r="I40"/>
      <c r="J40"/>
    </row>
    <row r="41" spans="1:10" x14ac:dyDescent="0.25">
      <c r="A41" s="1">
        <v>30773</v>
      </c>
      <c r="B41" s="2">
        <v>10.75</v>
      </c>
      <c r="D41" s="1"/>
      <c r="E41" s="2"/>
      <c r="F41" s="2"/>
      <c r="H41" s="3"/>
      <c r="I41"/>
      <c r="J41"/>
    </row>
    <row r="42" spans="1:10" x14ac:dyDescent="0.25">
      <c r="A42" s="1">
        <v>30803</v>
      </c>
      <c r="B42" s="2">
        <v>8.1129032258064502</v>
      </c>
      <c r="D42" s="1"/>
      <c r="E42" s="2"/>
      <c r="F42" s="2"/>
      <c r="H42" s="3"/>
      <c r="I42"/>
      <c r="J42"/>
    </row>
    <row r="43" spans="1:10" x14ac:dyDescent="0.25">
      <c r="A43" s="1">
        <v>30834</v>
      </c>
      <c r="B43" s="2">
        <v>7.73</v>
      </c>
      <c r="D43" s="1"/>
      <c r="E43" s="2"/>
      <c r="F43" s="2"/>
      <c r="H43" s="3"/>
      <c r="I43"/>
      <c r="J43"/>
    </row>
    <row r="44" spans="1:10" x14ac:dyDescent="0.25">
      <c r="A44" s="1">
        <v>30864</v>
      </c>
      <c r="B44" s="2">
        <v>5.9870967741935486</v>
      </c>
      <c r="D44" s="1"/>
      <c r="E44" s="2"/>
      <c r="F44" s="2"/>
      <c r="H44" s="3"/>
      <c r="I44"/>
      <c r="J44"/>
    </row>
    <row r="45" spans="1:10" x14ac:dyDescent="0.25">
      <c r="A45" s="1">
        <v>30895</v>
      </c>
      <c r="B45" s="2">
        <v>8.6967741935483875</v>
      </c>
      <c r="D45" s="1"/>
      <c r="E45" s="2"/>
      <c r="F45" s="2"/>
      <c r="H45" s="3"/>
      <c r="I45"/>
      <c r="J45"/>
    </row>
    <row r="46" spans="1:10" x14ac:dyDescent="0.25">
      <c r="A46" s="1">
        <v>30926</v>
      </c>
      <c r="B46" s="2">
        <v>8.0466666666666669</v>
      </c>
      <c r="D46" s="1"/>
      <c r="E46" s="2"/>
      <c r="F46" s="2"/>
      <c r="H46" s="3"/>
      <c r="I46"/>
      <c r="J46"/>
    </row>
    <row r="47" spans="1:10" x14ac:dyDescent="0.25">
      <c r="A47" s="1">
        <v>30956</v>
      </c>
      <c r="B47" s="2">
        <v>10.63225806451613</v>
      </c>
      <c r="D47" s="1"/>
      <c r="E47" s="2"/>
      <c r="F47" s="2"/>
      <c r="H47" s="3"/>
      <c r="I47"/>
      <c r="J47"/>
    </row>
    <row r="48" spans="1:10" x14ac:dyDescent="0.25">
      <c r="A48" s="1">
        <v>30987</v>
      </c>
      <c r="B48" s="2">
        <v>12.623333333333333</v>
      </c>
      <c r="D48" s="1"/>
      <c r="E48" s="2"/>
      <c r="F48" s="2"/>
      <c r="H48" s="3"/>
      <c r="I48"/>
      <c r="J48"/>
    </row>
    <row r="49" spans="1:10" x14ac:dyDescent="0.25">
      <c r="A49" s="1">
        <v>31017</v>
      </c>
      <c r="B49" s="2">
        <v>12.643333333333333</v>
      </c>
      <c r="D49" s="1"/>
      <c r="E49" s="2"/>
      <c r="F49" s="2"/>
      <c r="H49" s="3"/>
      <c r="I49"/>
      <c r="J49"/>
    </row>
    <row r="50" spans="1:10" x14ac:dyDescent="0.25">
      <c r="A50" s="1">
        <v>31048</v>
      </c>
      <c r="B50" s="2">
        <v>14.219354838709677</v>
      </c>
      <c r="D50" s="1"/>
      <c r="E50" s="2"/>
      <c r="F50" s="2"/>
      <c r="H50" s="3"/>
      <c r="I50"/>
      <c r="J50"/>
    </row>
    <row r="51" spans="1:10" x14ac:dyDescent="0.25">
      <c r="A51" s="1">
        <v>31079</v>
      </c>
      <c r="B51" s="2">
        <v>14.032142857142857</v>
      </c>
      <c r="D51" s="1"/>
      <c r="E51" s="2"/>
      <c r="F51" s="2"/>
      <c r="H51" s="3"/>
      <c r="I51"/>
      <c r="J51"/>
    </row>
    <row r="52" spans="1:10" x14ac:dyDescent="0.25">
      <c r="A52" s="1">
        <v>31107</v>
      </c>
      <c r="B52" s="2">
        <v>15.877419354838711</v>
      </c>
      <c r="D52" s="1"/>
      <c r="E52" s="2"/>
      <c r="F52" s="2"/>
      <c r="H52" s="3"/>
      <c r="I52"/>
      <c r="J52"/>
    </row>
    <row r="53" spans="1:10" x14ac:dyDescent="0.25">
      <c r="A53" s="1">
        <v>31138</v>
      </c>
      <c r="B53" s="2">
        <v>12.976666666666667</v>
      </c>
      <c r="D53" s="1"/>
      <c r="E53" s="2"/>
      <c r="F53" s="2"/>
      <c r="H53" s="3"/>
      <c r="I53"/>
      <c r="J53"/>
    </row>
    <row r="54" spans="1:10" x14ac:dyDescent="0.25">
      <c r="A54" s="1">
        <v>31168</v>
      </c>
      <c r="B54" s="2">
        <v>9.4193548387096779</v>
      </c>
      <c r="D54" s="1"/>
      <c r="E54" s="2"/>
      <c r="F54" s="2"/>
      <c r="H54" s="3"/>
      <c r="I54"/>
      <c r="J54"/>
    </row>
    <row r="55" spans="1:10" x14ac:dyDescent="0.25">
      <c r="A55" s="1">
        <v>31199</v>
      </c>
      <c r="B55" s="2">
        <v>7.0733333333333324</v>
      </c>
      <c r="D55" s="1"/>
      <c r="E55" s="2"/>
      <c r="F55" s="2"/>
      <c r="H55" s="3"/>
      <c r="I55"/>
      <c r="J55"/>
    </row>
    <row r="56" spans="1:10" x14ac:dyDescent="0.25">
      <c r="A56" s="1">
        <v>31229</v>
      </c>
      <c r="B56" s="2">
        <v>6.1354838709677431</v>
      </c>
      <c r="D56" s="1"/>
      <c r="E56" s="2"/>
      <c r="F56" s="2"/>
      <c r="H56" s="3"/>
      <c r="I56"/>
      <c r="J56"/>
    </row>
    <row r="57" spans="1:10" x14ac:dyDescent="0.25">
      <c r="A57" s="1">
        <v>31260</v>
      </c>
      <c r="B57" s="2">
        <v>7.6354838709677422</v>
      </c>
      <c r="D57" s="1"/>
      <c r="E57" s="2"/>
      <c r="F57" s="2"/>
      <c r="H57" s="3"/>
      <c r="I57"/>
      <c r="J57"/>
    </row>
    <row r="58" spans="1:10" x14ac:dyDescent="0.25">
      <c r="A58" s="1">
        <v>31291</v>
      </c>
      <c r="B58" s="2">
        <v>8.8033333333333328</v>
      </c>
      <c r="D58" s="1"/>
      <c r="E58" s="2"/>
      <c r="F58" s="2"/>
      <c r="H58" s="3"/>
      <c r="I58"/>
      <c r="J58"/>
    </row>
    <row r="59" spans="1:10" x14ac:dyDescent="0.25">
      <c r="A59" s="1">
        <v>31321</v>
      </c>
      <c r="B59" s="2">
        <v>10.490322580645161</v>
      </c>
      <c r="D59" s="1"/>
      <c r="E59" s="2"/>
      <c r="F59" s="2"/>
      <c r="H59" s="3"/>
      <c r="I59"/>
      <c r="J59"/>
    </row>
    <row r="60" spans="1:10" x14ac:dyDescent="0.25">
      <c r="A60" s="1">
        <v>31352</v>
      </c>
      <c r="B60" s="2">
        <v>13.073333333333334</v>
      </c>
      <c r="D60" s="1"/>
      <c r="E60" s="2"/>
      <c r="F60" s="2"/>
      <c r="H60" s="3"/>
      <c r="I60"/>
      <c r="J60"/>
    </row>
    <row r="61" spans="1:10" x14ac:dyDescent="0.25">
      <c r="A61" s="1">
        <v>31382</v>
      </c>
      <c r="B61" s="2">
        <v>14.109677419354838</v>
      </c>
      <c r="D61" s="1"/>
      <c r="E61" s="2"/>
      <c r="F61" s="2"/>
      <c r="H61" s="3"/>
      <c r="I61"/>
      <c r="J61"/>
    </row>
    <row r="62" spans="1:10" x14ac:dyDescent="0.25">
      <c r="A62" s="1">
        <v>31413</v>
      </c>
      <c r="B62" s="2">
        <v>13.825806451612904</v>
      </c>
      <c r="D62" s="1"/>
      <c r="E62" s="2"/>
      <c r="F62" s="2"/>
      <c r="H62" s="3"/>
      <c r="I62"/>
      <c r="J62"/>
    </row>
    <row r="63" spans="1:10" x14ac:dyDescent="0.25">
      <c r="A63" s="1">
        <v>31444</v>
      </c>
      <c r="B63" s="2">
        <v>14.196428571428571</v>
      </c>
      <c r="D63" s="1"/>
      <c r="E63" s="2"/>
      <c r="F63" s="2"/>
      <c r="H63" s="3"/>
      <c r="I63"/>
      <c r="J63"/>
    </row>
    <row r="64" spans="1:10" x14ac:dyDescent="0.25">
      <c r="A64" s="1">
        <v>31472</v>
      </c>
      <c r="B64" s="2">
        <v>14.69032258064516</v>
      </c>
      <c r="D64" s="1"/>
      <c r="E64" s="2"/>
      <c r="F64" s="2"/>
      <c r="H64" s="3"/>
      <c r="I64"/>
      <c r="J64"/>
    </row>
    <row r="65" spans="1:10" x14ac:dyDescent="0.25">
      <c r="A65" s="1">
        <v>31503</v>
      </c>
      <c r="B65" s="2">
        <v>11.653333333333332</v>
      </c>
      <c r="D65" s="1"/>
      <c r="E65" s="2"/>
      <c r="F65" s="2"/>
      <c r="H65" s="3"/>
      <c r="I65"/>
      <c r="J65"/>
    </row>
    <row r="66" spans="1:10" x14ac:dyDescent="0.25">
      <c r="A66" s="1">
        <v>31533</v>
      </c>
      <c r="B66" s="2">
        <v>10.274193548387096</v>
      </c>
      <c r="D66" s="1"/>
      <c r="E66" s="2"/>
      <c r="F66" s="2"/>
      <c r="H66" s="3"/>
      <c r="I66"/>
      <c r="J66"/>
    </row>
    <row r="67" spans="1:10" x14ac:dyDescent="0.25">
      <c r="A67" s="1">
        <v>31564</v>
      </c>
      <c r="B67" s="2">
        <v>7.5266666666666664</v>
      </c>
      <c r="D67" s="1"/>
      <c r="E67" s="2"/>
      <c r="F67" s="2"/>
      <c r="H67" s="3"/>
      <c r="I67"/>
      <c r="J67"/>
    </row>
    <row r="68" spans="1:10" x14ac:dyDescent="0.25">
      <c r="A68" s="1">
        <v>31594</v>
      </c>
      <c r="B68" s="2">
        <v>6.9612903225806448</v>
      </c>
      <c r="D68" s="1"/>
      <c r="E68" s="2"/>
      <c r="F68" s="2"/>
      <c r="H68" s="3"/>
      <c r="I68"/>
      <c r="J68"/>
    </row>
    <row r="69" spans="1:10" x14ac:dyDescent="0.25">
      <c r="A69" s="1">
        <v>31625</v>
      </c>
      <c r="B69" s="2">
        <v>7.387096774193548</v>
      </c>
      <c r="D69" s="1"/>
      <c r="E69" s="2"/>
      <c r="F69" s="2"/>
      <c r="H69" s="3"/>
      <c r="I69"/>
      <c r="J69"/>
    </row>
    <row r="70" spans="1:10" x14ac:dyDescent="0.25">
      <c r="A70" s="1">
        <v>31656</v>
      </c>
      <c r="B70" s="2">
        <v>8.9333333333333336</v>
      </c>
      <c r="D70" s="1"/>
      <c r="E70" s="2"/>
      <c r="F70" s="2"/>
      <c r="H70" s="3"/>
      <c r="I70"/>
      <c r="J70"/>
    </row>
    <row r="71" spans="1:10" x14ac:dyDescent="0.25">
      <c r="A71" s="1">
        <v>31686</v>
      </c>
      <c r="B71" s="2">
        <v>9.6838709677419352</v>
      </c>
      <c r="D71" s="1"/>
      <c r="E71" s="2"/>
      <c r="F71" s="2"/>
      <c r="H71" s="3"/>
      <c r="I71"/>
      <c r="J71"/>
    </row>
    <row r="72" spans="1:10" x14ac:dyDescent="0.25">
      <c r="A72" s="1">
        <v>31717</v>
      </c>
      <c r="B72" s="2">
        <v>11.793333333333333</v>
      </c>
      <c r="D72" s="1"/>
      <c r="E72" s="2"/>
      <c r="F72" s="2"/>
      <c r="H72" s="3"/>
      <c r="I72"/>
      <c r="J72"/>
    </row>
    <row r="73" spans="1:10" x14ac:dyDescent="0.25">
      <c r="A73" s="1">
        <v>31747</v>
      </c>
      <c r="B73" s="2">
        <v>12.935483870967742</v>
      </c>
      <c r="D73" s="1"/>
      <c r="E73" s="2"/>
      <c r="F73" s="2"/>
      <c r="H73" s="3"/>
      <c r="I73"/>
      <c r="J73"/>
    </row>
    <row r="74" spans="1:10" x14ac:dyDescent="0.25">
      <c r="A74" s="1">
        <v>31778</v>
      </c>
      <c r="B74" s="2">
        <v>13.235483870967743</v>
      </c>
      <c r="D74" s="1"/>
      <c r="E74" s="2"/>
      <c r="F74" s="2"/>
      <c r="H74" s="3"/>
      <c r="I74"/>
      <c r="J74"/>
    </row>
    <row r="75" spans="1:10" x14ac:dyDescent="0.25">
      <c r="A75" s="1">
        <v>31809</v>
      </c>
      <c r="B75" s="2">
        <v>13.889285714285714</v>
      </c>
      <c r="D75" s="1"/>
      <c r="E75" s="2"/>
      <c r="F75" s="2"/>
      <c r="H75" s="3"/>
      <c r="I75"/>
      <c r="J75"/>
    </row>
    <row r="76" spans="1:10" x14ac:dyDescent="0.25">
      <c r="A76" s="1">
        <v>31837</v>
      </c>
      <c r="B76" s="2">
        <v>12.619354838709677</v>
      </c>
      <c r="D76" s="1"/>
      <c r="E76" s="2"/>
      <c r="F76" s="2"/>
      <c r="H76" s="3"/>
      <c r="I76"/>
      <c r="J76"/>
    </row>
    <row r="77" spans="1:10" x14ac:dyDescent="0.25">
      <c r="A77" s="1">
        <v>31868</v>
      </c>
      <c r="B77" s="2">
        <v>12.25</v>
      </c>
      <c r="D77" s="1"/>
      <c r="E77" s="2"/>
      <c r="F77" s="2"/>
      <c r="H77" s="3"/>
      <c r="I77"/>
      <c r="J77"/>
    </row>
    <row r="78" spans="1:10" x14ac:dyDescent="0.25">
      <c r="A78" s="1">
        <v>31898</v>
      </c>
      <c r="B78" s="2">
        <v>9.806451612903226</v>
      </c>
      <c r="D78" s="1"/>
      <c r="E78" s="2"/>
      <c r="F78" s="2"/>
      <c r="H78" s="3"/>
      <c r="I78"/>
      <c r="J78"/>
    </row>
    <row r="79" spans="1:10" x14ac:dyDescent="0.25">
      <c r="A79" s="1">
        <v>31929</v>
      </c>
      <c r="B79" s="2">
        <v>8.2733333333333334</v>
      </c>
      <c r="D79" s="1"/>
      <c r="E79" s="2"/>
      <c r="F79" s="2"/>
      <c r="H79" s="3"/>
      <c r="I79"/>
      <c r="J79"/>
    </row>
    <row r="80" spans="1:10" x14ac:dyDescent="0.25">
      <c r="A80" s="1">
        <v>31959</v>
      </c>
      <c r="B80" s="2">
        <v>5.9838709677419359</v>
      </c>
      <c r="D80" s="1"/>
      <c r="E80" s="2"/>
      <c r="F80" s="2"/>
      <c r="H80" s="3"/>
      <c r="I80"/>
      <c r="J80"/>
    </row>
    <row r="81" spans="1:10" x14ac:dyDescent="0.25">
      <c r="A81" s="1">
        <v>31990</v>
      </c>
      <c r="B81" s="2">
        <v>8.0225806451612911</v>
      </c>
      <c r="D81" s="1"/>
      <c r="E81" s="2"/>
      <c r="F81" s="2"/>
      <c r="H81" s="3"/>
      <c r="I81"/>
      <c r="J81"/>
    </row>
    <row r="82" spans="1:10" x14ac:dyDescent="0.25">
      <c r="A82" s="1">
        <v>32021</v>
      </c>
      <c r="B82" s="2">
        <v>9.8099999999999987</v>
      </c>
      <c r="D82" s="1"/>
      <c r="E82" s="2"/>
      <c r="F82" s="2"/>
      <c r="H82" s="3"/>
      <c r="I82"/>
      <c r="J82"/>
    </row>
    <row r="83" spans="1:10" x14ac:dyDescent="0.25">
      <c r="A83" s="1">
        <v>32051</v>
      </c>
      <c r="B83" s="2">
        <v>10.238709677419354</v>
      </c>
      <c r="D83" s="1"/>
      <c r="E83" s="2"/>
      <c r="F83" s="2"/>
      <c r="H83" s="3"/>
      <c r="I83"/>
      <c r="J83"/>
    </row>
    <row r="84" spans="1:10" x14ac:dyDescent="0.25">
      <c r="A84" s="1">
        <v>32082</v>
      </c>
      <c r="B84" s="2">
        <v>13.150000000000002</v>
      </c>
      <c r="D84" s="1"/>
      <c r="E84" s="2"/>
      <c r="F84" s="2"/>
      <c r="H84" s="3"/>
      <c r="I84"/>
      <c r="J84"/>
    </row>
    <row r="85" spans="1:10" x14ac:dyDescent="0.25">
      <c r="A85" s="1">
        <v>32112</v>
      </c>
      <c r="B85" s="2">
        <v>13.254838709677419</v>
      </c>
      <c r="D85" s="1"/>
      <c r="E85" s="2"/>
      <c r="F85" s="2"/>
      <c r="H85" s="3"/>
      <c r="I85"/>
      <c r="J85"/>
    </row>
    <row r="86" spans="1:10" x14ac:dyDescent="0.25">
      <c r="A86" s="1">
        <v>32143</v>
      </c>
      <c r="B86" s="2">
        <v>16.493548387096773</v>
      </c>
      <c r="D86" s="1"/>
      <c r="E86" s="2"/>
      <c r="F86" s="2"/>
      <c r="H86" s="3"/>
      <c r="I86"/>
      <c r="J86"/>
    </row>
    <row r="87" spans="1:10" x14ac:dyDescent="0.25">
      <c r="A87" s="1">
        <v>32174</v>
      </c>
      <c r="B87" s="2">
        <v>14.524137931034483</v>
      </c>
      <c r="D87" s="1"/>
      <c r="E87" s="2"/>
      <c r="F87" s="2"/>
      <c r="H87" s="3"/>
      <c r="I87"/>
      <c r="J87"/>
    </row>
    <row r="88" spans="1:10" x14ac:dyDescent="0.25">
      <c r="A88" s="1">
        <v>32203</v>
      </c>
      <c r="B88" s="2">
        <v>14.748387096774193</v>
      </c>
      <c r="D88" s="1"/>
      <c r="E88" s="2"/>
      <c r="F88" s="2"/>
      <c r="H88" s="3"/>
      <c r="I88"/>
      <c r="J88"/>
    </row>
    <row r="89" spans="1:10" x14ac:dyDescent="0.25">
      <c r="A89" s="1">
        <v>32234</v>
      </c>
      <c r="B89" s="2">
        <v>12.833333333333334</v>
      </c>
      <c r="D89" s="1"/>
      <c r="E89" s="2"/>
      <c r="F89" s="2"/>
      <c r="H89" s="3"/>
      <c r="I89"/>
      <c r="J89"/>
    </row>
    <row r="90" spans="1:10" x14ac:dyDescent="0.25">
      <c r="A90" s="1">
        <v>32264</v>
      </c>
      <c r="B90" s="2">
        <v>11.387096774193548</v>
      </c>
      <c r="D90" s="1"/>
      <c r="E90" s="2"/>
      <c r="F90" s="2"/>
      <c r="H90" s="3"/>
      <c r="I90"/>
      <c r="J90"/>
    </row>
    <row r="91" spans="1:10" x14ac:dyDescent="0.25">
      <c r="A91" s="1">
        <v>32295</v>
      </c>
      <c r="B91" s="2">
        <v>8.3866666666666667</v>
      </c>
      <c r="D91" s="1"/>
      <c r="E91" s="2"/>
      <c r="F91" s="2"/>
      <c r="H91" s="3"/>
      <c r="I91"/>
      <c r="J91"/>
    </row>
    <row r="92" spans="1:10" x14ac:dyDescent="0.25">
      <c r="A92" s="1">
        <v>32325</v>
      </c>
      <c r="B92" s="2">
        <v>8.2322580645161292</v>
      </c>
      <c r="D92" s="1"/>
      <c r="E92" s="2"/>
      <c r="F92" s="2"/>
      <c r="H92" s="3"/>
      <c r="I92"/>
      <c r="J92"/>
    </row>
    <row r="93" spans="1:10" x14ac:dyDescent="0.25">
      <c r="A93" s="1">
        <v>32356</v>
      </c>
      <c r="B93" s="2">
        <v>8.7258064516129039</v>
      </c>
      <c r="D93" s="1"/>
      <c r="E93" s="2"/>
      <c r="F93" s="2"/>
      <c r="H93" s="3"/>
      <c r="I93"/>
      <c r="J93"/>
    </row>
    <row r="94" spans="1:10" x14ac:dyDescent="0.25">
      <c r="A94" s="1">
        <v>32387</v>
      </c>
      <c r="B94" s="2">
        <v>9.8833333333333329</v>
      </c>
      <c r="D94" s="1"/>
      <c r="E94" s="2"/>
      <c r="F94" s="2"/>
      <c r="H94" s="3"/>
      <c r="I94"/>
      <c r="J94"/>
    </row>
    <row r="95" spans="1:10" x14ac:dyDescent="0.25">
      <c r="A95" s="1">
        <v>32417</v>
      </c>
      <c r="B95" s="2">
        <v>10.89032258064516</v>
      </c>
      <c r="D95" s="1"/>
      <c r="E95" s="2"/>
      <c r="F95" s="2"/>
      <c r="H95" s="3"/>
      <c r="I95"/>
      <c r="J95"/>
    </row>
    <row r="96" spans="1:10" x14ac:dyDescent="0.25">
      <c r="A96" s="1">
        <v>32448</v>
      </c>
      <c r="B96" s="2">
        <v>12.253333333333334</v>
      </c>
      <c r="D96" s="1"/>
      <c r="E96" s="2"/>
      <c r="F96" s="2"/>
      <c r="H96" s="3"/>
      <c r="I96"/>
      <c r="J96"/>
    </row>
    <row r="97" spans="1:10" x14ac:dyDescent="0.25">
      <c r="A97" s="1">
        <v>32478</v>
      </c>
      <c r="B97" s="2">
        <v>15.436666666666667</v>
      </c>
      <c r="D97" s="1"/>
      <c r="E97" s="2"/>
      <c r="F97" s="2"/>
      <c r="H97" s="3"/>
      <c r="I97"/>
      <c r="J97"/>
    </row>
    <row r="98" spans="1:10" x14ac:dyDescent="0.25">
      <c r="A98" s="1">
        <v>32509</v>
      </c>
      <c r="B98" s="2">
        <v>15.180645161290322</v>
      </c>
      <c r="D98" s="1"/>
      <c r="E98" s="2"/>
      <c r="F98" s="2"/>
      <c r="H98" s="3"/>
      <c r="I98"/>
      <c r="J98"/>
    </row>
    <row r="99" spans="1:10" x14ac:dyDescent="0.25">
      <c r="A99" s="1">
        <v>32540</v>
      </c>
      <c r="B99" s="2">
        <v>16.37142857142857</v>
      </c>
      <c r="D99" s="1"/>
      <c r="E99" s="2"/>
      <c r="F99" s="2"/>
      <c r="H99" s="3"/>
      <c r="I99"/>
      <c r="J99"/>
    </row>
    <row r="100" spans="1:10" x14ac:dyDescent="0.25">
      <c r="A100" s="1">
        <v>32568</v>
      </c>
      <c r="B100" s="2">
        <v>15.803225806451612</v>
      </c>
      <c r="D100" s="1"/>
      <c r="E100" s="2"/>
      <c r="F100" s="2"/>
      <c r="H100" s="3"/>
      <c r="I100"/>
      <c r="J100"/>
    </row>
    <row r="101" spans="1:10" x14ac:dyDescent="0.25">
      <c r="A101" s="1">
        <v>32599</v>
      </c>
      <c r="B101" s="2">
        <v>12.563333333333333</v>
      </c>
      <c r="D101" s="1"/>
      <c r="E101" s="2"/>
      <c r="F101" s="2"/>
      <c r="H101" s="3"/>
      <c r="I101"/>
      <c r="J101"/>
    </row>
    <row r="102" spans="1:10" x14ac:dyDescent="0.25">
      <c r="A102" s="1">
        <v>32629</v>
      </c>
      <c r="B102" s="2">
        <v>10.725806451612904</v>
      </c>
      <c r="D102" s="1"/>
      <c r="E102" s="2"/>
      <c r="F102" s="2"/>
      <c r="H102" s="3"/>
      <c r="I102"/>
      <c r="J102"/>
    </row>
    <row r="103" spans="1:10" x14ac:dyDescent="0.25">
      <c r="A103" s="1">
        <v>32660</v>
      </c>
      <c r="B103" s="2">
        <v>6.56</v>
      </c>
      <c r="D103" s="1"/>
      <c r="E103" s="2"/>
      <c r="F103" s="2"/>
      <c r="H103" s="3"/>
      <c r="I103"/>
      <c r="J103"/>
    </row>
    <row r="104" spans="1:10" x14ac:dyDescent="0.25">
      <c r="A104" s="1">
        <v>32690</v>
      </c>
      <c r="B104" s="2">
        <v>6.3322580645161288</v>
      </c>
      <c r="D104" s="1"/>
      <c r="E104" s="2"/>
      <c r="F104" s="2"/>
      <c r="H104" s="3"/>
      <c r="I104"/>
      <c r="J104"/>
    </row>
    <row r="105" spans="1:10" x14ac:dyDescent="0.25">
      <c r="A105" s="1">
        <v>32721</v>
      </c>
      <c r="B105" s="2">
        <v>6.7709677419354843</v>
      </c>
      <c r="D105" s="1"/>
      <c r="E105" s="2"/>
      <c r="F105" s="2"/>
      <c r="H105" s="3"/>
      <c r="I105"/>
      <c r="J105"/>
    </row>
    <row r="106" spans="1:10" x14ac:dyDescent="0.25">
      <c r="A106" s="1">
        <v>32752</v>
      </c>
      <c r="B106" s="2">
        <v>8.4866666666666664</v>
      </c>
      <c r="D106" s="1"/>
      <c r="E106" s="2"/>
      <c r="F106" s="2"/>
      <c r="H106" s="3"/>
      <c r="I106"/>
      <c r="J106"/>
    </row>
    <row r="107" spans="1:10" x14ac:dyDescent="0.25">
      <c r="A107" s="1">
        <v>32782</v>
      </c>
      <c r="B107" s="2">
        <v>9.8677419354838705</v>
      </c>
      <c r="D107" s="1"/>
      <c r="E107" s="2"/>
      <c r="F107" s="2"/>
      <c r="H107" s="3"/>
      <c r="I107"/>
      <c r="J107"/>
    </row>
    <row r="108" spans="1:10" x14ac:dyDescent="0.25">
      <c r="A108" s="1">
        <v>32813</v>
      </c>
      <c r="B108" s="2">
        <v>12.876666666666665</v>
      </c>
      <c r="D108" s="1"/>
      <c r="E108" s="2"/>
      <c r="F108" s="2"/>
      <c r="H108" s="3"/>
      <c r="I108"/>
      <c r="J108"/>
    </row>
    <row r="109" spans="1:10" x14ac:dyDescent="0.25">
      <c r="A109" s="1">
        <v>32843</v>
      </c>
      <c r="B109" s="2">
        <v>13.951612903225808</v>
      </c>
      <c r="D109" s="1"/>
      <c r="E109" s="2"/>
      <c r="F109" s="2"/>
      <c r="H109" s="3"/>
      <c r="I109"/>
      <c r="J109"/>
    </row>
    <row r="110" spans="1:10" x14ac:dyDescent="0.25">
      <c r="A110" s="1">
        <v>32874</v>
      </c>
      <c r="B110" s="2">
        <v>15.57741935483871</v>
      </c>
      <c r="D110" s="1"/>
      <c r="E110" s="2"/>
      <c r="F110" s="2"/>
      <c r="H110" s="3"/>
      <c r="I110"/>
      <c r="J110"/>
    </row>
    <row r="111" spans="1:10" x14ac:dyDescent="0.25">
      <c r="A111" s="1">
        <v>32905</v>
      </c>
      <c r="B111" s="2">
        <v>15.417857142857144</v>
      </c>
      <c r="D111" s="1"/>
      <c r="E111" s="2"/>
      <c r="F111" s="2"/>
      <c r="H111" s="3"/>
      <c r="I111"/>
      <c r="J111"/>
    </row>
    <row r="112" spans="1:10" x14ac:dyDescent="0.25">
      <c r="A112" s="1">
        <v>32933</v>
      </c>
      <c r="B112" s="2">
        <v>14.835483870967742</v>
      </c>
      <c r="D112" s="1"/>
      <c r="E112" s="2"/>
      <c r="F112" s="2"/>
      <c r="H112" s="3"/>
      <c r="I112"/>
      <c r="J112"/>
    </row>
    <row r="113" spans="1:10" x14ac:dyDescent="0.25">
      <c r="A113" s="1">
        <v>32964</v>
      </c>
      <c r="B113" s="2">
        <v>13.433333333333334</v>
      </c>
      <c r="D113" s="1"/>
      <c r="E113" s="2"/>
      <c r="F113" s="2"/>
      <c r="H113" s="3"/>
      <c r="I113"/>
      <c r="J113"/>
    </row>
    <row r="114" spans="1:10" x14ac:dyDescent="0.25">
      <c r="A114" s="1">
        <v>32994</v>
      </c>
      <c r="B114" s="2">
        <v>9.7483870967741932</v>
      </c>
      <c r="D114" s="1"/>
      <c r="E114" s="2"/>
      <c r="F114" s="2"/>
      <c r="H114" s="3"/>
      <c r="I114"/>
      <c r="J114"/>
    </row>
    <row r="115" spans="1:10" x14ac:dyDescent="0.25">
      <c r="A115" s="1">
        <v>33025</v>
      </c>
      <c r="B115" s="2">
        <v>7.72</v>
      </c>
      <c r="D115" s="1"/>
      <c r="E115" s="2"/>
      <c r="F115" s="2"/>
      <c r="H115" s="3"/>
      <c r="I115"/>
      <c r="J115"/>
    </row>
    <row r="116" spans="1:10" x14ac:dyDescent="0.25">
      <c r="A116" s="1">
        <v>33055</v>
      </c>
      <c r="B116" s="2">
        <v>8.1838709677419352</v>
      </c>
      <c r="D116" s="1"/>
      <c r="E116" s="2"/>
      <c r="F116" s="2"/>
      <c r="H116" s="3"/>
      <c r="I116"/>
      <c r="J116"/>
    </row>
    <row r="117" spans="1:10" x14ac:dyDescent="0.25">
      <c r="A117" s="1">
        <v>33086</v>
      </c>
      <c r="B117" s="2">
        <v>7.8258064516129036</v>
      </c>
      <c r="D117" s="1"/>
      <c r="E117" s="2"/>
      <c r="F117" s="2"/>
      <c r="H117" s="3"/>
      <c r="I117"/>
      <c r="J117"/>
    </row>
    <row r="118" spans="1:10" x14ac:dyDescent="0.25">
      <c r="A118" s="1">
        <v>33117</v>
      </c>
      <c r="B118" s="2">
        <v>9.1666666666666661</v>
      </c>
      <c r="D118" s="1"/>
      <c r="E118" s="2"/>
      <c r="F118" s="2"/>
      <c r="H118" s="3"/>
      <c r="I118"/>
      <c r="J118"/>
    </row>
    <row r="119" spans="1:10" x14ac:dyDescent="0.25">
      <c r="A119" s="1">
        <v>33147</v>
      </c>
      <c r="B119" s="2">
        <v>11.345161290322581</v>
      </c>
      <c r="D119" s="1"/>
      <c r="E119" s="2"/>
      <c r="F119" s="2"/>
      <c r="H119" s="3"/>
      <c r="I119"/>
      <c r="J119"/>
    </row>
    <row r="120" spans="1:10" x14ac:dyDescent="0.25">
      <c r="A120" s="1">
        <v>33178</v>
      </c>
      <c r="B120" s="2">
        <v>12.656666666666666</v>
      </c>
      <c r="D120" s="1"/>
      <c r="E120" s="2"/>
      <c r="F120" s="2"/>
      <c r="H120" s="3"/>
      <c r="I120"/>
      <c r="J120"/>
    </row>
    <row r="121" spans="1:10" x14ac:dyDescent="0.25">
      <c r="A121" s="1">
        <v>33208</v>
      </c>
      <c r="B121" s="2">
        <v>14.36774193548387</v>
      </c>
      <c r="D121" s="1"/>
      <c r="E121" s="2"/>
      <c r="F121" s="2"/>
      <c r="H121" s="3"/>
      <c r="I121"/>
      <c r="J121"/>
    </row>
    <row r="124" spans="1:10" x14ac:dyDescent="0.25">
      <c r="H124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CA12-375B-42A2-A2B8-6C5ABBCA98E6}">
  <sheetPr codeName="Sheet2"/>
  <dimension ref="A20:V144"/>
  <sheetViews>
    <sheetView workbookViewId="0">
      <pane ySplit="24" topLeftCell="A121" activePane="bottomLeft" state="frozen"/>
      <selection pane="bottomLeft" activeCell="A21" sqref="A21"/>
    </sheetView>
  </sheetViews>
  <sheetFormatPr defaultRowHeight="15" x14ac:dyDescent="0.25"/>
  <cols>
    <col min="1" max="1" width="19.5703125" customWidth="1"/>
    <col min="3" max="3" width="1.7109375" style="11" customWidth="1"/>
    <col min="4" max="4" width="25.85546875" style="11" bestFit="1" customWidth="1"/>
    <col min="5" max="5" width="1.7109375" style="11" customWidth="1"/>
    <col min="6" max="6" width="29.28515625" style="11" bestFit="1" customWidth="1"/>
    <col min="7" max="7" width="1.7109375" style="11" customWidth="1"/>
    <col min="8" max="8" width="36.28515625" bestFit="1" customWidth="1"/>
    <col min="9" max="9" width="1.7109375" customWidth="1"/>
    <col min="10" max="10" width="38.140625" bestFit="1" customWidth="1"/>
    <col min="11" max="11" width="1.7109375" customWidth="1"/>
    <col min="12" max="12" width="47.28515625" customWidth="1"/>
    <col min="13" max="13" width="1.7109375" customWidth="1"/>
    <col min="14" max="14" width="60.5703125" bestFit="1" customWidth="1"/>
    <col min="15" max="15" width="1.7109375" customWidth="1"/>
    <col min="16" max="16" width="63.28515625" bestFit="1" customWidth="1"/>
    <col min="17" max="17" width="1.7109375" customWidth="1"/>
    <col min="18" max="18" width="17.42578125" customWidth="1"/>
    <col min="22" max="22" width="11.7109375" customWidth="1"/>
  </cols>
  <sheetData>
    <row r="20" spans="1:22" s="12" customFormat="1" x14ac:dyDescent="0.25">
      <c r="C20" s="13"/>
      <c r="D20" s="13"/>
      <c r="E20" s="13"/>
      <c r="F20" s="13"/>
      <c r="G20" s="13"/>
    </row>
    <row r="21" spans="1:22" s="12" customFormat="1" ht="45" x14ac:dyDescent="0.25">
      <c r="A21" s="12" t="s">
        <v>21</v>
      </c>
      <c r="C21" s="13"/>
      <c r="D21" s="13" t="s">
        <v>20</v>
      </c>
      <c r="E21" s="13"/>
      <c r="F21" s="13" t="s">
        <v>19</v>
      </c>
      <c r="G21" s="13"/>
      <c r="H21" s="12" t="s">
        <v>22</v>
      </c>
      <c r="J21" s="12" t="s">
        <v>23</v>
      </c>
      <c r="L21" s="12" t="s">
        <v>24</v>
      </c>
      <c r="N21" s="12" t="s">
        <v>34</v>
      </c>
      <c r="P21" s="12" t="s">
        <v>35</v>
      </c>
      <c r="R21" s="12" t="s">
        <v>25</v>
      </c>
    </row>
    <row r="23" spans="1:22" x14ac:dyDescent="0.25">
      <c r="A23" s="8" t="s">
        <v>16</v>
      </c>
      <c r="D23" s="8" t="s">
        <v>31</v>
      </c>
      <c r="F23" s="8" t="s">
        <v>30</v>
      </c>
      <c r="H23" s="8" t="s">
        <v>29</v>
      </c>
      <c r="J23" s="8" t="s">
        <v>28</v>
      </c>
      <c r="L23" s="8" t="s">
        <v>27</v>
      </c>
      <c r="N23" s="8" t="s">
        <v>32</v>
      </c>
      <c r="P23" s="8" t="s">
        <v>33</v>
      </c>
      <c r="R23" s="8" t="s">
        <v>26</v>
      </c>
      <c r="S23" s="8"/>
      <c r="T23" s="8"/>
      <c r="U23" s="8"/>
      <c r="V23" s="8"/>
    </row>
    <row r="24" spans="1:22" x14ac:dyDescent="0.25">
      <c r="A24" s="9" t="str">
        <f ca="1">_xlfn.FORMULATEXT(A25)</f>
        <v>=melbourne_temps</v>
      </c>
      <c r="D24" s="9" t="s">
        <v>17</v>
      </c>
      <c r="F24" s="9" t="s">
        <v>18</v>
      </c>
      <c r="H24" s="9" t="str">
        <f ca="1">_xlfn.FORMULATEXT(H25)</f>
        <v>=INDEX(melbourne_temps,,1)</v>
      </c>
      <c r="J24" s="9" t="str">
        <f ca="1">_xlfn.FORMULATEXT(J25)</f>
        <v>=INDEX(melbourne_temps,,2)</v>
      </c>
      <c r="L24" s="9" t="str">
        <f ca="1">_xlfn.FORMULATEXT(L25)</f>
        <v>=ROWS(melbourne_temps)-forecast_last_X_values</v>
      </c>
      <c r="N24" s="9" t="str">
        <f ca="1">_xlfn.FORMULATEXT(N25)</f>
        <v>=INDEX(H25#,1,1):INDEX(H25#,$L$25,1)</v>
      </c>
      <c r="P24" s="9" t="str">
        <f ca="1">_xlfn.FORMULATEXT(P25)</f>
        <v>=INDEX(J25#,1,1):INDEX(J25#,$L$25,1)</v>
      </c>
      <c r="R24" s="9" t="str">
        <f ca="1">_xlfn.FORMULATEXT(R25)</f>
        <v>={"dates","actuals","forecast","variance","variance %"}</v>
      </c>
      <c r="S24" s="9"/>
      <c r="T24" s="9"/>
      <c r="U24" s="9"/>
      <c r="V24" s="9"/>
    </row>
    <row r="25" spans="1:22" x14ac:dyDescent="0.25">
      <c r="A25" s="14" cm="1">
        <f t="array" ref="A25:B144">melbourne_temps[]</f>
        <v>29587</v>
      </c>
      <c r="B25" s="10">
        <v>17.712903225806453</v>
      </c>
      <c r="D25" s="10">
        <v>120</v>
      </c>
      <c r="F25" s="10">
        <v>2</v>
      </c>
      <c r="H25" s="14" cm="1">
        <f t="array" ref="H25:H144">INDEX(melbourne_temps[],,1)</f>
        <v>29587</v>
      </c>
      <c r="J25" s="10" cm="1">
        <f t="array" ref="J25:J144">INDEX(melbourne_temps[],,2)</f>
        <v>17.712903225806453</v>
      </c>
      <c r="L25" s="10">
        <f>ROWS(melbourne_temps[])-forecast_last_X_values</f>
        <v>114</v>
      </c>
      <c r="N25" s="14" cm="1">
        <f t="array" ref="N25:N138">INDEX(_xlfn.ANCHORARRAY(H25),1,1):INDEX(_xlfn.ANCHORARRAY(H25),$L$25,1)</f>
        <v>29587</v>
      </c>
      <c r="P25" s="10" cm="1">
        <f t="array" ref="P25:P138">INDEX(_xlfn.ANCHORARRAY(J25),1,1):INDEX(_xlfn.ANCHORARRAY(J25),$L$25,1)</f>
        <v>17.712903225806453</v>
      </c>
      <c r="R25" s="10" t="str" cm="1">
        <f t="array" ref="R25:V25">{"dates","actuals","forecast","variance","variance %"}</f>
        <v>dates</v>
      </c>
      <c r="S25" s="10" t="str">
        <v>actuals</v>
      </c>
      <c r="T25" s="10" t="str">
        <v>forecast</v>
      </c>
      <c r="U25" s="10" t="str">
        <v>variance</v>
      </c>
      <c r="V25" s="10" t="str">
        <v>variance %</v>
      </c>
    </row>
    <row r="26" spans="1:22" x14ac:dyDescent="0.25">
      <c r="A26" s="14">
        <v>29618</v>
      </c>
      <c r="B26" s="10">
        <v>17.678571428571431</v>
      </c>
      <c r="H26" s="14">
        <v>29618</v>
      </c>
      <c r="J26" s="10">
        <v>17.678571428571431</v>
      </c>
      <c r="N26" s="14">
        <v>29618</v>
      </c>
      <c r="P26" s="10">
        <v>17.678571428571431</v>
      </c>
    </row>
    <row r="27" spans="1:22" x14ac:dyDescent="0.25">
      <c r="A27" s="14">
        <v>29646</v>
      </c>
      <c r="B27" s="10">
        <v>13.5</v>
      </c>
      <c r="H27" s="14">
        <v>29646</v>
      </c>
      <c r="J27" s="10">
        <v>13.5</v>
      </c>
      <c r="N27" s="14">
        <v>29646</v>
      </c>
      <c r="P27" s="10">
        <v>13.5</v>
      </c>
    </row>
    <row r="28" spans="1:22" x14ac:dyDescent="0.25">
      <c r="A28" s="14">
        <v>29677</v>
      </c>
      <c r="B28" s="10">
        <v>12.356666666666666</v>
      </c>
      <c r="H28" s="14">
        <v>29677</v>
      </c>
      <c r="J28" s="10">
        <v>12.356666666666666</v>
      </c>
      <c r="N28" s="14">
        <v>29677</v>
      </c>
      <c r="P28" s="10">
        <v>12.356666666666666</v>
      </c>
    </row>
    <row r="29" spans="1:22" x14ac:dyDescent="0.25">
      <c r="A29" s="14">
        <v>29707</v>
      </c>
      <c r="B29" s="10">
        <v>9.4903225806451612</v>
      </c>
      <c r="H29" s="14">
        <v>29707</v>
      </c>
      <c r="J29" s="10">
        <v>9.4903225806451612</v>
      </c>
      <c r="N29" s="14">
        <v>29707</v>
      </c>
      <c r="P29" s="10">
        <v>9.4903225806451612</v>
      </c>
    </row>
    <row r="30" spans="1:22" x14ac:dyDescent="0.25">
      <c r="A30" s="14">
        <v>29738</v>
      </c>
      <c r="B30" s="10">
        <v>7.3066666666666666</v>
      </c>
      <c r="H30" s="14">
        <v>29738</v>
      </c>
      <c r="J30" s="10">
        <v>7.3066666666666666</v>
      </c>
      <c r="N30" s="14">
        <v>29738</v>
      </c>
      <c r="P30" s="10">
        <v>7.3066666666666666</v>
      </c>
    </row>
    <row r="31" spans="1:22" x14ac:dyDescent="0.25">
      <c r="A31" s="14">
        <v>29768</v>
      </c>
      <c r="B31" s="10">
        <v>7.5774193548387085</v>
      </c>
      <c r="H31" s="14">
        <v>29768</v>
      </c>
      <c r="J31" s="10">
        <v>7.5774193548387085</v>
      </c>
      <c r="N31" s="14">
        <v>29768</v>
      </c>
      <c r="P31" s="10">
        <v>7.5774193548387085</v>
      </c>
    </row>
    <row r="32" spans="1:22" x14ac:dyDescent="0.25">
      <c r="A32" s="14">
        <v>29799</v>
      </c>
      <c r="B32" s="10">
        <v>7.2387096774193544</v>
      </c>
      <c r="H32" s="14">
        <v>29799</v>
      </c>
      <c r="J32" s="10">
        <v>7.2387096774193544</v>
      </c>
      <c r="N32" s="14">
        <v>29799</v>
      </c>
      <c r="P32" s="10">
        <v>7.2387096774193544</v>
      </c>
    </row>
    <row r="33" spans="1:16" x14ac:dyDescent="0.25">
      <c r="A33" s="14">
        <v>29830</v>
      </c>
      <c r="B33" s="10">
        <v>10.143333333333334</v>
      </c>
      <c r="H33" s="14">
        <v>29830</v>
      </c>
      <c r="J33" s="10">
        <v>10.143333333333334</v>
      </c>
      <c r="N33" s="14">
        <v>29830</v>
      </c>
      <c r="P33" s="10">
        <v>10.143333333333334</v>
      </c>
    </row>
    <row r="34" spans="1:16" x14ac:dyDescent="0.25">
      <c r="A34" s="14">
        <v>29860</v>
      </c>
      <c r="B34" s="10">
        <v>10.087096774193547</v>
      </c>
      <c r="H34" s="14">
        <v>29860</v>
      </c>
      <c r="J34" s="10">
        <v>10.087096774193547</v>
      </c>
      <c r="N34" s="14">
        <v>29860</v>
      </c>
      <c r="P34" s="10">
        <v>10.087096774193547</v>
      </c>
    </row>
    <row r="35" spans="1:16" x14ac:dyDescent="0.25">
      <c r="A35" s="14">
        <v>29891</v>
      </c>
      <c r="B35" s="10">
        <v>11.89</v>
      </c>
      <c r="H35" s="14">
        <v>29891</v>
      </c>
      <c r="J35" s="10">
        <v>11.89</v>
      </c>
      <c r="N35" s="14">
        <v>29891</v>
      </c>
      <c r="P35" s="10">
        <v>11.89</v>
      </c>
    </row>
    <row r="36" spans="1:16" x14ac:dyDescent="0.25">
      <c r="A36" s="14">
        <v>29921</v>
      </c>
      <c r="B36" s="10">
        <v>13.680645161290322</v>
      </c>
      <c r="H36" s="14">
        <v>29921</v>
      </c>
      <c r="J36" s="10">
        <v>13.680645161290322</v>
      </c>
      <c r="N36" s="14">
        <v>29921</v>
      </c>
      <c r="P36" s="10">
        <v>13.680645161290322</v>
      </c>
    </row>
    <row r="37" spans="1:16" x14ac:dyDescent="0.25">
      <c r="A37" s="14">
        <v>29952</v>
      </c>
      <c r="B37" s="10">
        <v>16.56774193548387</v>
      </c>
      <c r="H37" s="14">
        <v>29952</v>
      </c>
      <c r="J37" s="10">
        <v>16.56774193548387</v>
      </c>
      <c r="N37" s="14">
        <v>29952</v>
      </c>
      <c r="P37" s="10">
        <v>16.56774193548387</v>
      </c>
    </row>
    <row r="38" spans="1:16" x14ac:dyDescent="0.25">
      <c r="A38" s="14">
        <v>29983</v>
      </c>
      <c r="B38" s="10">
        <v>15.921428571428571</v>
      </c>
      <c r="H38" s="14">
        <v>29983</v>
      </c>
      <c r="J38" s="10">
        <v>15.921428571428571</v>
      </c>
      <c r="N38" s="14">
        <v>29983</v>
      </c>
      <c r="P38" s="10">
        <v>15.921428571428571</v>
      </c>
    </row>
    <row r="39" spans="1:16" x14ac:dyDescent="0.25">
      <c r="A39" s="14">
        <v>30011</v>
      </c>
      <c r="B39" s="10">
        <v>14.935483870967742</v>
      </c>
      <c r="H39" s="14">
        <v>30011</v>
      </c>
      <c r="J39" s="10">
        <v>14.935483870967742</v>
      </c>
      <c r="N39" s="14">
        <v>30011</v>
      </c>
      <c r="P39" s="10">
        <v>14.935483870967742</v>
      </c>
    </row>
    <row r="40" spans="1:16" x14ac:dyDescent="0.25">
      <c r="A40" s="14">
        <v>30042</v>
      </c>
      <c r="B40" s="10">
        <v>11.47</v>
      </c>
      <c r="H40" s="14">
        <v>30042</v>
      </c>
      <c r="J40" s="10">
        <v>11.47</v>
      </c>
      <c r="N40" s="14">
        <v>30042</v>
      </c>
      <c r="P40" s="10">
        <v>11.47</v>
      </c>
    </row>
    <row r="41" spans="1:16" x14ac:dyDescent="0.25">
      <c r="A41" s="14">
        <v>30072</v>
      </c>
      <c r="B41" s="10">
        <v>9.5838709677419356</v>
      </c>
      <c r="H41" s="14">
        <v>30072</v>
      </c>
      <c r="J41" s="10">
        <v>9.5838709677419356</v>
      </c>
      <c r="N41" s="14">
        <v>30072</v>
      </c>
      <c r="P41" s="10">
        <v>9.5838709677419356</v>
      </c>
    </row>
    <row r="42" spans="1:16" x14ac:dyDescent="0.25">
      <c r="A42" s="14">
        <v>30103</v>
      </c>
      <c r="B42" s="10">
        <v>5.6066666666666674</v>
      </c>
      <c r="H42" s="14">
        <v>30103</v>
      </c>
      <c r="J42" s="10">
        <v>5.6066666666666674</v>
      </c>
      <c r="N42" s="14">
        <v>30103</v>
      </c>
      <c r="P42" s="10">
        <v>5.6066666666666674</v>
      </c>
    </row>
    <row r="43" spans="1:16" x14ac:dyDescent="0.25">
      <c r="A43" s="14">
        <v>30133</v>
      </c>
      <c r="B43" s="10">
        <v>4.6419354838709674</v>
      </c>
      <c r="H43" s="14">
        <v>30133</v>
      </c>
      <c r="J43" s="10">
        <v>4.6419354838709674</v>
      </c>
      <c r="N43" s="14">
        <v>30133</v>
      </c>
      <c r="P43" s="10">
        <v>4.6419354838709674</v>
      </c>
    </row>
    <row r="44" spans="1:16" x14ac:dyDescent="0.25">
      <c r="A44" s="14">
        <v>30164</v>
      </c>
      <c r="B44" s="10">
        <v>7.9032258064516121</v>
      </c>
      <c r="H44" s="14">
        <v>30164</v>
      </c>
      <c r="J44" s="10">
        <v>7.9032258064516121</v>
      </c>
      <c r="N44" s="14">
        <v>30164</v>
      </c>
      <c r="P44" s="10">
        <v>7.9032258064516121</v>
      </c>
    </row>
    <row r="45" spans="1:16" x14ac:dyDescent="0.25">
      <c r="A45" s="14">
        <v>30195</v>
      </c>
      <c r="B45" s="10">
        <v>7.28</v>
      </c>
      <c r="H45" s="14">
        <v>30195</v>
      </c>
      <c r="J45" s="10">
        <v>7.28</v>
      </c>
      <c r="N45" s="14">
        <v>30195</v>
      </c>
      <c r="P45" s="10">
        <v>7.28</v>
      </c>
    </row>
    <row r="46" spans="1:16" x14ac:dyDescent="0.25">
      <c r="A46" s="14">
        <v>30225</v>
      </c>
      <c r="B46" s="10">
        <v>9.5451612903225804</v>
      </c>
      <c r="H46" s="14">
        <v>30225</v>
      </c>
      <c r="J46" s="10">
        <v>9.5451612903225804</v>
      </c>
      <c r="N46" s="14">
        <v>30225</v>
      </c>
      <c r="P46" s="10">
        <v>9.5451612903225804</v>
      </c>
    </row>
    <row r="47" spans="1:16" x14ac:dyDescent="0.25">
      <c r="A47" s="14">
        <v>30256</v>
      </c>
      <c r="B47" s="10">
        <v>12.486666666666666</v>
      </c>
      <c r="H47" s="14">
        <v>30256</v>
      </c>
      <c r="J47" s="10">
        <v>12.486666666666666</v>
      </c>
      <c r="N47" s="14">
        <v>30256</v>
      </c>
      <c r="P47" s="10">
        <v>12.486666666666666</v>
      </c>
    </row>
    <row r="48" spans="1:16" x14ac:dyDescent="0.25">
      <c r="A48" s="14">
        <v>30286</v>
      </c>
      <c r="B48" s="10">
        <v>13.75483870967742</v>
      </c>
      <c r="H48" s="14">
        <v>30286</v>
      </c>
      <c r="J48" s="10">
        <v>13.75483870967742</v>
      </c>
      <c r="N48" s="14">
        <v>30286</v>
      </c>
      <c r="P48" s="10">
        <v>13.75483870967742</v>
      </c>
    </row>
    <row r="49" spans="1:16" x14ac:dyDescent="0.25">
      <c r="A49" s="14">
        <v>30317</v>
      </c>
      <c r="B49" s="10">
        <v>13.180645161290322</v>
      </c>
      <c r="H49" s="14">
        <v>30317</v>
      </c>
      <c r="J49" s="10">
        <v>13.180645161290322</v>
      </c>
      <c r="N49" s="14">
        <v>30317</v>
      </c>
      <c r="P49" s="10">
        <v>13.180645161290322</v>
      </c>
    </row>
    <row r="50" spans="1:16" x14ac:dyDescent="0.25">
      <c r="A50" s="14">
        <v>30348</v>
      </c>
      <c r="B50" s="10">
        <v>16.807142857142857</v>
      </c>
      <c r="H50" s="14">
        <v>30348</v>
      </c>
      <c r="J50" s="10">
        <v>16.807142857142857</v>
      </c>
      <c r="N50" s="14">
        <v>30348</v>
      </c>
      <c r="P50" s="10">
        <v>16.807142857142857</v>
      </c>
    </row>
    <row r="51" spans="1:16" x14ac:dyDescent="0.25">
      <c r="A51" s="14">
        <v>30376</v>
      </c>
      <c r="B51" s="10">
        <v>15.77741935483871</v>
      </c>
      <c r="H51" s="14">
        <v>30376</v>
      </c>
      <c r="J51" s="10">
        <v>15.77741935483871</v>
      </c>
      <c r="N51" s="14">
        <v>30376</v>
      </c>
      <c r="P51" s="10">
        <v>15.77741935483871</v>
      </c>
    </row>
    <row r="52" spans="1:16" x14ac:dyDescent="0.25">
      <c r="A52" s="14">
        <v>30407</v>
      </c>
      <c r="B52" s="10">
        <v>10.596666666666668</v>
      </c>
      <c r="H52" s="14">
        <v>30407</v>
      </c>
      <c r="J52" s="10">
        <v>10.596666666666668</v>
      </c>
      <c r="N52" s="14">
        <v>30407</v>
      </c>
      <c r="P52" s="10">
        <v>10.596666666666668</v>
      </c>
    </row>
    <row r="53" spans="1:16" x14ac:dyDescent="0.25">
      <c r="A53" s="14">
        <v>30437</v>
      </c>
      <c r="B53" s="10">
        <v>10.116129032258065</v>
      </c>
      <c r="H53" s="14">
        <v>30437</v>
      </c>
      <c r="J53" s="10">
        <v>10.116129032258065</v>
      </c>
      <c r="N53" s="14">
        <v>30437</v>
      </c>
      <c r="P53" s="10">
        <v>10.116129032258065</v>
      </c>
    </row>
    <row r="54" spans="1:16" x14ac:dyDescent="0.25">
      <c r="A54" s="14">
        <v>30468</v>
      </c>
      <c r="B54" s="10">
        <v>6.6</v>
      </c>
      <c r="H54" s="14">
        <v>30468</v>
      </c>
      <c r="J54" s="10">
        <v>6.6</v>
      </c>
      <c r="N54" s="14">
        <v>30468</v>
      </c>
      <c r="P54" s="10">
        <v>6.6</v>
      </c>
    </row>
    <row r="55" spans="1:16" x14ac:dyDescent="0.25">
      <c r="A55" s="14">
        <v>30498</v>
      </c>
      <c r="B55" s="10">
        <v>6.8903225806451616</v>
      </c>
      <c r="H55" s="14">
        <v>30498</v>
      </c>
      <c r="J55" s="10">
        <v>6.8903225806451616</v>
      </c>
      <c r="N55" s="14">
        <v>30498</v>
      </c>
      <c r="P55" s="10">
        <v>6.8903225806451616</v>
      </c>
    </row>
    <row r="56" spans="1:16" x14ac:dyDescent="0.25">
      <c r="A56" s="14">
        <v>30529</v>
      </c>
      <c r="B56" s="10">
        <v>8.7064516129032263</v>
      </c>
      <c r="H56" s="14">
        <v>30529</v>
      </c>
      <c r="J56" s="10">
        <v>8.7064516129032263</v>
      </c>
      <c r="N56" s="14">
        <v>30529</v>
      </c>
      <c r="P56" s="10">
        <v>8.7064516129032263</v>
      </c>
    </row>
    <row r="57" spans="1:16" x14ac:dyDescent="0.25">
      <c r="A57" s="14">
        <v>30560</v>
      </c>
      <c r="B57" s="10">
        <v>9.2100000000000009</v>
      </c>
      <c r="H57" s="14">
        <v>30560</v>
      </c>
      <c r="J57" s="10">
        <v>9.2100000000000009</v>
      </c>
      <c r="N57" s="14">
        <v>30560</v>
      </c>
      <c r="P57" s="10">
        <v>9.2100000000000009</v>
      </c>
    </row>
    <row r="58" spans="1:16" x14ac:dyDescent="0.25">
      <c r="A58" s="14">
        <v>30590</v>
      </c>
      <c r="B58" s="10">
        <v>10.312903225806451</v>
      </c>
      <c r="H58" s="14">
        <v>30590</v>
      </c>
      <c r="J58" s="10">
        <v>10.312903225806451</v>
      </c>
      <c r="N58" s="14">
        <v>30590</v>
      </c>
      <c r="P58" s="10">
        <v>10.312903225806451</v>
      </c>
    </row>
    <row r="59" spans="1:16" x14ac:dyDescent="0.25">
      <c r="A59" s="14">
        <v>30621</v>
      </c>
      <c r="B59" s="10">
        <v>11.993333333333334</v>
      </c>
      <c r="H59" s="14">
        <v>30621</v>
      </c>
      <c r="J59" s="10">
        <v>11.993333333333334</v>
      </c>
      <c r="N59" s="14">
        <v>30621</v>
      </c>
      <c r="P59" s="10">
        <v>11.993333333333334</v>
      </c>
    </row>
    <row r="60" spans="1:16" x14ac:dyDescent="0.25">
      <c r="A60" s="14">
        <v>30651</v>
      </c>
      <c r="B60" s="10">
        <v>14.396774193548387</v>
      </c>
      <c r="H60" s="14">
        <v>30651</v>
      </c>
      <c r="J60" s="10">
        <v>14.396774193548387</v>
      </c>
      <c r="N60" s="14">
        <v>30651</v>
      </c>
      <c r="P60" s="10">
        <v>14.396774193548387</v>
      </c>
    </row>
    <row r="61" spans="1:16" x14ac:dyDescent="0.25">
      <c r="A61" s="14">
        <v>30682</v>
      </c>
      <c r="B61" s="10">
        <v>14.309677419354838</v>
      </c>
      <c r="H61" s="14">
        <v>30682</v>
      </c>
      <c r="J61" s="10">
        <v>14.309677419354838</v>
      </c>
      <c r="N61" s="14">
        <v>30682</v>
      </c>
      <c r="P61" s="10">
        <v>14.309677419354838</v>
      </c>
    </row>
    <row r="62" spans="1:16" x14ac:dyDescent="0.25">
      <c r="A62" s="14">
        <v>30713</v>
      </c>
      <c r="B62" s="10">
        <v>14.944827586206896</v>
      </c>
      <c r="H62" s="14">
        <v>30713</v>
      </c>
      <c r="J62" s="10">
        <v>14.944827586206896</v>
      </c>
      <c r="N62" s="14">
        <v>30713</v>
      </c>
      <c r="P62" s="10">
        <v>14.944827586206896</v>
      </c>
    </row>
    <row r="63" spans="1:16" x14ac:dyDescent="0.25">
      <c r="A63" s="14">
        <v>30742</v>
      </c>
      <c r="B63" s="10">
        <v>12.86774193548387</v>
      </c>
      <c r="H63" s="14">
        <v>30742</v>
      </c>
      <c r="J63" s="10">
        <v>12.86774193548387</v>
      </c>
      <c r="N63" s="14">
        <v>30742</v>
      </c>
      <c r="P63" s="10">
        <v>12.86774193548387</v>
      </c>
    </row>
    <row r="64" spans="1:16" x14ac:dyDescent="0.25">
      <c r="A64" s="14">
        <v>30773</v>
      </c>
      <c r="B64" s="10">
        <v>10.75</v>
      </c>
      <c r="H64" s="14">
        <v>30773</v>
      </c>
      <c r="J64" s="10">
        <v>10.75</v>
      </c>
      <c r="N64" s="14">
        <v>30773</v>
      </c>
      <c r="P64" s="10">
        <v>10.75</v>
      </c>
    </row>
    <row r="65" spans="1:16" x14ac:dyDescent="0.25">
      <c r="A65" s="14">
        <v>30803</v>
      </c>
      <c r="B65" s="10">
        <v>8.1129032258064502</v>
      </c>
      <c r="H65" s="14">
        <v>30803</v>
      </c>
      <c r="J65" s="10">
        <v>8.1129032258064502</v>
      </c>
      <c r="N65" s="14">
        <v>30803</v>
      </c>
      <c r="P65" s="10">
        <v>8.1129032258064502</v>
      </c>
    </row>
    <row r="66" spans="1:16" x14ac:dyDescent="0.25">
      <c r="A66" s="14">
        <v>30834</v>
      </c>
      <c r="B66" s="10">
        <v>7.73</v>
      </c>
      <c r="H66" s="14">
        <v>30834</v>
      </c>
      <c r="J66" s="10">
        <v>7.73</v>
      </c>
      <c r="N66" s="14">
        <v>30834</v>
      </c>
      <c r="P66" s="10">
        <v>7.73</v>
      </c>
    </row>
    <row r="67" spans="1:16" x14ac:dyDescent="0.25">
      <c r="A67" s="14">
        <v>30864</v>
      </c>
      <c r="B67" s="10">
        <v>5.9870967741935486</v>
      </c>
      <c r="H67" s="14">
        <v>30864</v>
      </c>
      <c r="J67" s="10">
        <v>5.9870967741935486</v>
      </c>
      <c r="N67" s="14">
        <v>30864</v>
      </c>
      <c r="P67" s="10">
        <v>5.9870967741935486</v>
      </c>
    </row>
    <row r="68" spans="1:16" x14ac:dyDescent="0.25">
      <c r="A68" s="14">
        <v>30895</v>
      </c>
      <c r="B68" s="10">
        <v>8.6967741935483875</v>
      </c>
      <c r="H68" s="14">
        <v>30895</v>
      </c>
      <c r="J68" s="10">
        <v>8.6967741935483875</v>
      </c>
      <c r="N68" s="14">
        <v>30895</v>
      </c>
      <c r="P68" s="10">
        <v>8.6967741935483875</v>
      </c>
    </row>
    <row r="69" spans="1:16" x14ac:dyDescent="0.25">
      <c r="A69" s="14">
        <v>30926</v>
      </c>
      <c r="B69" s="10">
        <v>8.0466666666666669</v>
      </c>
      <c r="H69" s="14">
        <v>30926</v>
      </c>
      <c r="J69" s="10">
        <v>8.0466666666666669</v>
      </c>
      <c r="N69" s="14">
        <v>30926</v>
      </c>
      <c r="P69" s="10">
        <v>8.0466666666666669</v>
      </c>
    </row>
    <row r="70" spans="1:16" x14ac:dyDescent="0.25">
      <c r="A70" s="14">
        <v>30956</v>
      </c>
      <c r="B70" s="10">
        <v>10.63225806451613</v>
      </c>
      <c r="H70" s="14">
        <v>30956</v>
      </c>
      <c r="J70" s="10">
        <v>10.63225806451613</v>
      </c>
      <c r="N70" s="14">
        <v>30956</v>
      </c>
      <c r="P70" s="10">
        <v>10.63225806451613</v>
      </c>
    </row>
    <row r="71" spans="1:16" x14ac:dyDescent="0.25">
      <c r="A71" s="14">
        <v>30987</v>
      </c>
      <c r="B71" s="10">
        <v>12.623333333333333</v>
      </c>
      <c r="H71" s="14">
        <v>30987</v>
      </c>
      <c r="J71" s="10">
        <v>12.623333333333333</v>
      </c>
      <c r="N71" s="14">
        <v>30987</v>
      </c>
      <c r="P71" s="10">
        <v>12.623333333333333</v>
      </c>
    </row>
    <row r="72" spans="1:16" x14ac:dyDescent="0.25">
      <c r="A72" s="14">
        <v>31017</v>
      </c>
      <c r="B72" s="10">
        <v>12.643333333333333</v>
      </c>
      <c r="H72" s="14">
        <v>31017</v>
      </c>
      <c r="J72" s="10">
        <v>12.643333333333333</v>
      </c>
      <c r="N72" s="14">
        <v>31017</v>
      </c>
      <c r="P72" s="10">
        <v>12.643333333333333</v>
      </c>
    </row>
    <row r="73" spans="1:16" x14ac:dyDescent="0.25">
      <c r="A73" s="14">
        <v>31048</v>
      </c>
      <c r="B73" s="10">
        <v>14.219354838709677</v>
      </c>
      <c r="H73" s="14">
        <v>31048</v>
      </c>
      <c r="J73" s="10">
        <v>14.219354838709677</v>
      </c>
      <c r="N73" s="14">
        <v>31048</v>
      </c>
      <c r="P73" s="10">
        <v>14.219354838709677</v>
      </c>
    </row>
    <row r="74" spans="1:16" x14ac:dyDescent="0.25">
      <c r="A74" s="14">
        <v>31079</v>
      </c>
      <c r="B74" s="10">
        <v>14.032142857142857</v>
      </c>
      <c r="H74" s="14">
        <v>31079</v>
      </c>
      <c r="J74" s="10">
        <v>14.032142857142857</v>
      </c>
      <c r="N74" s="14">
        <v>31079</v>
      </c>
      <c r="P74" s="10">
        <v>14.032142857142857</v>
      </c>
    </row>
    <row r="75" spans="1:16" x14ac:dyDescent="0.25">
      <c r="A75" s="14">
        <v>31107</v>
      </c>
      <c r="B75" s="10">
        <v>15.877419354838711</v>
      </c>
      <c r="H75" s="14">
        <v>31107</v>
      </c>
      <c r="J75" s="10">
        <v>15.877419354838711</v>
      </c>
      <c r="N75" s="14">
        <v>31107</v>
      </c>
      <c r="P75" s="10">
        <v>15.877419354838711</v>
      </c>
    </row>
    <row r="76" spans="1:16" x14ac:dyDescent="0.25">
      <c r="A76" s="14">
        <v>31138</v>
      </c>
      <c r="B76" s="10">
        <v>12.976666666666667</v>
      </c>
      <c r="H76" s="14">
        <v>31138</v>
      </c>
      <c r="J76" s="10">
        <v>12.976666666666667</v>
      </c>
      <c r="N76" s="14">
        <v>31138</v>
      </c>
      <c r="P76" s="10">
        <v>12.976666666666667</v>
      </c>
    </row>
    <row r="77" spans="1:16" x14ac:dyDescent="0.25">
      <c r="A77" s="14">
        <v>31168</v>
      </c>
      <c r="B77" s="10">
        <v>9.4193548387096779</v>
      </c>
      <c r="H77" s="14">
        <v>31168</v>
      </c>
      <c r="J77" s="10">
        <v>9.4193548387096779</v>
      </c>
      <c r="N77" s="14">
        <v>31168</v>
      </c>
      <c r="P77" s="10">
        <v>9.4193548387096779</v>
      </c>
    </row>
    <row r="78" spans="1:16" x14ac:dyDescent="0.25">
      <c r="A78" s="14">
        <v>31199</v>
      </c>
      <c r="B78" s="10">
        <v>7.0733333333333324</v>
      </c>
      <c r="H78" s="14">
        <v>31199</v>
      </c>
      <c r="J78" s="10">
        <v>7.0733333333333324</v>
      </c>
      <c r="N78" s="14">
        <v>31199</v>
      </c>
      <c r="P78" s="10">
        <v>7.0733333333333324</v>
      </c>
    </row>
    <row r="79" spans="1:16" x14ac:dyDescent="0.25">
      <c r="A79" s="14">
        <v>31229</v>
      </c>
      <c r="B79" s="10">
        <v>6.1354838709677431</v>
      </c>
      <c r="H79" s="14">
        <v>31229</v>
      </c>
      <c r="J79" s="10">
        <v>6.1354838709677431</v>
      </c>
      <c r="N79" s="14">
        <v>31229</v>
      </c>
      <c r="P79" s="10">
        <v>6.1354838709677431</v>
      </c>
    </row>
    <row r="80" spans="1:16" x14ac:dyDescent="0.25">
      <c r="A80" s="14">
        <v>31260</v>
      </c>
      <c r="B80" s="10">
        <v>7.6354838709677422</v>
      </c>
      <c r="H80" s="14">
        <v>31260</v>
      </c>
      <c r="J80" s="10">
        <v>7.6354838709677422</v>
      </c>
      <c r="N80" s="14">
        <v>31260</v>
      </c>
      <c r="P80" s="10">
        <v>7.6354838709677422</v>
      </c>
    </row>
    <row r="81" spans="1:16" x14ac:dyDescent="0.25">
      <c r="A81" s="14">
        <v>31291</v>
      </c>
      <c r="B81" s="10">
        <v>8.8033333333333328</v>
      </c>
      <c r="H81" s="14">
        <v>31291</v>
      </c>
      <c r="J81" s="10">
        <v>8.8033333333333328</v>
      </c>
      <c r="N81" s="14">
        <v>31291</v>
      </c>
      <c r="P81" s="10">
        <v>8.8033333333333328</v>
      </c>
    </row>
    <row r="82" spans="1:16" x14ac:dyDescent="0.25">
      <c r="A82" s="14">
        <v>31321</v>
      </c>
      <c r="B82" s="10">
        <v>10.490322580645161</v>
      </c>
      <c r="H82" s="14">
        <v>31321</v>
      </c>
      <c r="J82" s="10">
        <v>10.490322580645161</v>
      </c>
      <c r="N82" s="14">
        <v>31321</v>
      </c>
      <c r="P82" s="10">
        <v>10.490322580645161</v>
      </c>
    </row>
    <row r="83" spans="1:16" x14ac:dyDescent="0.25">
      <c r="A83" s="14">
        <v>31352</v>
      </c>
      <c r="B83" s="10">
        <v>13.073333333333334</v>
      </c>
      <c r="H83" s="14">
        <v>31352</v>
      </c>
      <c r="J83" s="10">
        <v>13.073333333333334</v>
      </c>
      <c r="N83" s="14">
        <v>31352</v>
      </c>
      <c r="P83" s="10">
        <v>13.073333333333334</v>
      </c>
    </row>
    <row r="84" spans="1:16" x14ac:dyDescent="0.25">
      <c r="A84" s="14">
        <v>31382</v>
      </c>
      <c r="B84" s="10">
        <v>14.109677419354838</v>
      </c>
      <c r="H84" s="14">
        <v>31382</v>
      </c>
      <c r="J84" s="10">
        <v>14.109677419354838</v>
      </c>
      <c r="N84" s="14">
        <v>31382</v>
      </c>
      <c r="P84" s="10">
        <v>14.109677419354838</v>
      </c>
    </row>
    <row r="85" spans="1:16" x14ac:dyDescent="0.25">
      <c r="A85" s="14">
        <v>31413</v>
      </c>
      <c r="B85" s="10">
        <v>13.825806451612904</v>
      </c>
      <c r="H85" s="14">
        <v>31413</v>
      </c>
      <c r="J85" s="10">
        <v>13.825806451612904</v>
      </c>
      <c r="N85" s="14">
        <v>31413</v>
      </c>
      <c r="P85" s="10">
        <v>13.825806451612904</v>
      </c>
    </row>
    <row r="86" spans="1:16" x14ac:dyDescent="0.25">
      <c r="A86" s="14">
        <v>31444</v>
      </c>
      <c r="B86" s="10">
        <v>14.196428571428571</v>
      </c>
      <c r="H86" s="14">
        <v>31444</v>
      </c>
      <c r="J86" s="10">
        <v>14.196428571428571</v>
      </c>
      <c r="N86" s="14">
        <v>31444</v>
      </c>
      <c r="P86" s="10">
        <v>14.196428571428571</v>
      </c>
    </row>
    <row r="87" spans="1:16" x14ac:dyDescent="0.25">
      <c r="A87" s="14">
        <v>31472</v>
      </c>
      <c r="B87" s="10">
        <v>14.69032258064516</v>
      </c>
      <c r="H87" s="14">
        <v>31472</v>
      </c>
      <c r="J87" s="10">
        <v>14.69032258064516</v>
      </c>
      <c r="N87" s="14">
        <v>31472</v>
      </c>
      <c r="P87" s="10">
        <v>14.69032258064516</v>
      </c>
    </row>
    <row r="88" spans="1:16" x14ac:dyDescent="0.25">
      <c r="A88" s="14">
        <v>31503</v>
      </c>
      <c r="B88" s="10">
        <v>11.653333333333332</v>
      </c>
      <c r="H88" s="14">
        <v>31503</v>
      </c>
      <c r="J88" s="10">
        <v>11.653333333333332</v>
      </c>
      <c r="N88" s="14">
        <v>31503</v>
      </c>
      <c r="P88" s="10">
        <v>11.653333333333332</v>
      </c>
    </row>
    <row r="89" spans="1:16" x14ac:dyDescent="0.25">
      <c r="A89" s="14">
        <v>31533</v>
      </c>
      <c r="B89" s="10">
        <v>10.274193548387096</v>
      </c>
      <c r="H89" s="14">
        <v>31533</v>
      </c>
      <c r="J89" s="10">
        <v>10.274193548387096</v>
      </c>
      <c r="N89" s="14">
        <v>31533</v>
      </c>
      <c r="P89" s="10">
        <v>10.274193548387096</v>
      </c>
    </row>
    <row r="90" spans="1:16" x14ac:dyDescent="0.25">
      <c r="A90" s="14">
        <v>31564</v>
      </c>
      <c r="B90" s="10">
        <v>7.5266666666666664</v>
      </c>
      <c r="H90" s="14">
        <v>31564</v>
      </c>
      <c r="J90" s="10">
        <v>7.5266666666666664</v>
      </c>
      <c r="N90" s="14">
        <v>31564</v>
      </c>
      <c r="P90" s="10">
        <v>7.5266666666666664</v>
      </c>
    </row>
    <row r="91" spans="1:16" x14ac:dyDescent="0.25">
      <c r="A91" s="14">
        <v>31594</v>
      </c>
      <c r="B91" s="10">
        <v>6.9612903225806448</v>
      </c>
      <c r="H91" s="14">
        <v>31594</v>
      </c>
      <c r="J91" s="10">
        <v>6.9612903225806448</v>
      </c>
      <c r="N91" s="14">
        <v>31594</v>
      </c>
      <c r="P91" s="10">
        <v>6.9612903225806448</v>
      </c>
    </row>
    <row r="92" spans="1:16" x14ac:dyDescent="0.25">
      <c r="A92" s="14">
        <v>31625</v>
      </c>
      <c r="B92" s="10">
        <v>7.387096774193548</v>
      </c>
      <c r="H92" s="14">
        <v>31625</v>
      </c>
      <c r="J92" s="10">
        <v>7.387096774193548</v>
      </c>
      <c r="N92" s="14">
        <v>31625</v>
      </c>
      <c r="P92" s="10">
        <v>7.387096774193548</v>
      </c>
    </row>
    <row r="93" spans="1:16" x14ac:dyDescent="0.25">
      <c r="A93" s="14">
        <v>31656</v>
      </c>
      <c r="B93" s="10">
        <v>8.9333333333333336</v>
      </c>
      <c r="H93" s="14">
        <v>31656</v>
      </c>
      <c r="J93" s="10">
        <v>8.9333333333333336</v>
      </c>
      <c r="N93" s="14">
        <v>31656</v>
      </c>
      <c r="P93" s="10">
        <v>8.9333333333333336</v>
      </c>
    </row>
    <row r="94" spans="1:16" x14ac:dyDescent="0.25">
      <c r="A94" s="14">
        <v>31686</v>
      </c>
      <c r="B94" s="10">
        <v>9.6838709677419352</v>
      </c>
      <c r="H94" s="14">
        <v>31686</v>
      </c>
      <c r="J94" s="10">
        <v>9.6838709677419352</v>
      </c>
      <c r="N94" s="14">
        <v>31686</v>
      </c>
      <c r="P94" s="10">
        <v>9.6838709677419352</v>
      </c>
    </row>
    <row r="95" spans="1:16" x14ac:dyDescent="0.25">
      <c r="A95" s="14">
        <v>31717</v>
      </c>
      <c r="B95" s="10">
        <v>11.793333333333333</v>
      </c>
      <c r="H95" s="14">
        <v>31717</v>
      </c>
      <c r="J95" s="10">
        <v>11.793333333333333</v>
      </c>
      <c r="N95" s="14">
        <v>31717</v>
      </c>
      <c r="P95" s="10">
        <v>11.793333333333333</v>
      </c>
    </row>
    <row r="96" spans="1:16" x14ac:dyDescent="0.25">
      <c r="A96" s="14">
        <v>31747</v>
      </c>
      <c r="B96" s="10">
        <v>12.935483870967742</v>
      </c>
      <c r="H96" s="14">
        <v>31747</v>
      </c>
      <c r="J96" s="10">
        <v>12.935483870967742</v>
      </c>
      <c r="N96" s="14">
        <v>31747</v>
      </c>
      <c r="P96" s="10">
        <v>12.935483870967742</v>
      </c>
    </row>
    <row r="97" spans="1:16" x14ac:dyDescent="0.25">
      <c r="A97" s="14">
        <v>31778</v>
      </c>
      <c r="B97" s="10">
        <v>13.235483870967743</v>
      </c>
      <c r="H97" s="14">
        <v>31778</v>
      </c>
      <c r="J97" s="10">
        <v>13.235483870967743</v>
      </c>
      <c r="N97" s="14">
        <v>31778</v>
      </c>
      <c r="P97" s="10">
        <v>13.235483870967743</v>
      </c>
    </row>
    <row r="98" spans="1:16" x14ac:dyDescent="0.25">
      <c r="A98" s="14">
        <v>31809</v>
      </c>
      <c r="B98" s="10">
        <v>13.889285714285714</v>
      </c>
      <c r="H98" s="14">
        <v>31809</v>
      </c>
      <c r="J98" s="10">
        <v>13.889285714285714</v>
      </c>
      <c r="N98" s="14">
        <v>31809</v>
      </c>
      <c r="P98" s="10">
        <v>13.889285714285714</v>
      </c>
    </row>
    <row r="99" spans="1:16" x14ac:dyDescent="0.25">
      <c r="A99" s="14">
        <v>31837</v>
      </c>
      <c r="B99" s="10">
        <v>12.619354838709677</v>
      </c>
      <c r="H99" s="14">
        <v>31837</v>
      </c>
      <c r="J99" s="10">
        <v>12.619354838709677</v>
      </c>
      <c r="N99" s="14">
        <v>31837</v>
      </c>
      <c r="P99" s="10">
        <v>12.619354838709677</v>
      </c>
    </row>
    <row r="100" spans="1:16" x14ac:dyDescent="0.25">
      <c r="A100" s="14">
        <v>31868</v>
      </c>
      <c r="B100" s="10">
        <v>12.25</v>
      </c>
      <c r="H100" s="14">
        <v>31868</v>
      </c>
      <c r="J100" s="10">
        <v>12.25</v>
      </c>
      <c r="N100" s="14">
        <v>31868</v>
      </c>
      <c r="P100" s="10">
        <v>12.25</v>
      </c>
    </row>
    <row r="101" spans="1:16" x14ac:dyDescent="0.25">
      <c r="A101" s="14">
        <v>31898</v>
      </c>
      <c r="B101" s="10">
        <v>9.806451612903226</v>
      </c>
      <c r="H101" s="14">
        <v>31898</v>
      </c>
      <c r="J101" s="10">
        <v>9.806451612903226</v>
      </c>
      <c r="N101" s="14">
        <v>31898</v>
      </c>
      <c r="P101" s="10">
        <v>9.806451612903226</v>
      </c>
    </row>
    <row r="102" spans="1:16" x14ac:dyDescent="0.25">
      <c r="A102" s="14">
        <v>31929</v>
      </c>
      <c r="B102" s="10">
        <v>8.2733333333333334</v>
      </c>
      <c r="H102" s="14">
        <v>31929</v>
      </c>
      <c r="J102" s="10">
        <v>8.2733333333333334</v>
      </c>
      <c r="N102" s="14">
        <v>31929</v>
      </c>
      <c r="P102" s="10">
        <v>8.2733333333333334</v>
      </c>
    </row>
    <row r="103" spans="1:16" x14ac:dyDescent="0.25">
      <c r="A103" s="14">
        <v>31959</v>
      </c>
      <c r="B103" s="10">
        <v>5.9838709677419359</v>
      </c>
      <c r="H103" s="14">
        <v>31959</v>
      </c>
      <c r="J103" s="10">
        <v>5.9838709677419359</v>
      </c>
      <c r="N103" s="14">
        <v>31959</v>
      </c>
      <c r="P103" s="10">
        <v>5.9838709677419359</v>
      </c>
    </row>
    <row r="104" spans="1:16" x14ac:dyDescent="0.25">
      <c r="A104" s="14">
        <v>31990</v>
      </c>
      <c r="B104" s="10">
        <v>8.0225806451612911</v>
      </c>
      <c r="H104" s="14">
        <v>31990</v>
      </c>
      <c r="J104" s="10">
        <v>8.0225806451612911</v>
      </c>
      <c r="N104" s="14">
        <v>31990</v>
      </c>
      <c r="P104" s="10">
        <v>8.0225806451612911</v>
      </c>
    </row>
    <row r="105" spans="1:16" x14ac:dyDescent="0.25">
      <c r="A105" s="14">
        <v>32021</v>
      </c>
      <c r="B105" s="10">
        <v>9.8099999999999987</v>
      </c>
      <c r="H105" s="14">
        <v>32021</v>
      </c>
      <c r="J105" s="10">
        <v>9.8099999999999987</v>
      </c>
      <c r="N105" s="14">
        <v>32021</v>
      </c>
      <c r="P105" s="10">
        <v>9.8099999999999987</v>
      </c>
    </row>
    <row r="106" spans="1:16" x14ac:dyDescent="0.25">
      <c r="A106" s="14">
        <v>32051</v>
      </c>
      <c r="B106" s="10">
        <v>10.238709677419354</v>
      </c>
      <c r="H106" s="14">
        <v>32051</v>
      </c>
      <c r="J106" s="10">
        <v>10.238709677419354</v>
      </c>
      <c r="N106" s="14">
        <v>32051</v>
      </c>
      <c r="P106" s="10">
        <v>10.238709677419354</v>
      </c>
    </row>
    <row r="107" spans="1:16" x14ac:dyDescent="0.25">
      <c r="A107" s="14">
        <v>32082</v>
      </c>
      <c r="B107" s="10">
        <v>13.150000000000002</v>
      </c>
      <c r="H107" s="14">
        <v>32082</v>
      </c>
      <c r="J107" s="10">
        <v>13.150000000000002</v>
      </c>
      <c r="N107" s="14">
        <v>32082</v>
      </c>
      <c r="P107" s="10">
        <v>13.150000000000002</v>
      </c>
    </row>
    <row r="108" spans="1:16" x14ac:dyDescent="0.25">
      <c r="A108" s="14">
        <v>32112</v>
      </c>
      <c r="B108" s="10">
        <v>13.254838709677419</v>
      </c>
      <c r="H108" s="14">
        <v>32112</v>
      </c>
      <c r="J108" s="10">
        <v>13.254838709677419</v>
      </c>
      <c r="N108" s="14">
        <v>32112</v>
      </c>
      <c r="P108" s="10">
        <v>13.254838709677419</v>
      </c>
    </row>
    <row r="109" spans="1:16" x14ac:dyDescent="0.25">
      <c r="A109" s="14">
        <v>32143</v>
      </c>
      <c r="B109" s="10">
        <v>16.493548387096773</v>
      </c>
      <c r="H109" s="14">
        <v>32143</v>
      </c>
      <c r="J109" s="10">
        <v>16.493548387096773</v>
      </c>
      <c r="N109" s="14">
        <v>32143</v>
      </c>
      <c r="P109" s="10">
        <v>16.493548387096773</v>
      </c>
    </row>
    <row r="110" spans="1:16" x14ac:dyDescent="0.25">
      <c r="A110" s="14">
        <v>32174</v>
      </c>
      <c r="B110" s="10">
        <v>14.524137931034483</v>
      </c>
      <c r="H110" s="14">
        <v>32174</v>
      </c>
      <c r="J110" s="10">
        <v>14.524137931034483</v>
      </c>
      <c r="N110" s="14">
        <v>32174</v>
      </c>
      <c r="P110" s="10">
        <v>14.524137931034483</v>
      </c>
    </row>
    <row r="111" spans="1:16" x14ac:dyDescent="0.25">
      <c r="A111" s="14">
        <v>32203</v>
      </c>
      <c r="B111" s="10">
        <v>14.748387096774193</v>
      </c>
      <c r="H111" s="14">
        <v>32203</v>
      </c>
      <c r="J111" s="10">
        <v>14.748387096774193</v>
      </c>
      <c r="N111" s="14">
        <v>32203</v>
      </c>
      <c r="P111" s="10">
        <v>14.748387096774193</v>
      </c>
    </row>
    <row r="112" spans="1:16" x14ac:dyDescent="0.25">
      <c r="A112" s="14">
        <v>32234</v>
      </c>
      <c r="B112" s="10">
        <v>12.833333333333334</v>
      </c>
      <c r="H112" s="14">
        <v>32234</v>
      </c>
      <c r="J112" s="10">
        <v>12.833333333333334</v>
      </c>
      <c r="N112" s="14">
        <v>32234</v>
      </c>
      <c r="P112" s="10">
        <v>12.833333333333334</v>
      </c>
    </row>
    <row r="113" spans="1:16" x14ac:dyDescent="0.25">
      <c r="A113" s="14">
        <v>32264</v>
      </c>
      <c r="B113" s="10">
        <v>11.387096774193548</v>
      </c>
      <c r="H113" s="14">
        <v>32264</v>
      </c>
      <c r="J113" s="10">
        <v>11.387096774193548</v>
      </c>
      <c r="N113" s="14">
        <v>32264</v>
      </c>
      <c r="P113" s="10">
        <v>11.387096774193548</v>
      </c>
    </row>
    <row r="114" spans="1:16" x14ac:dyDescent="0.25">
      <c r="A114" s="14">
        <v>32295</v>
      </c>
      <c r="B114" s="10">
        <v>8.3866666666666667</v>
      </c>
      <c r="H114" s="14">
        <v>32295</v>
      </c>
      <c r="J114" s="10">
        <v>8.3866666666666667</v>
      </c>
      <c r="N114" s="14">
        <v>32295</v>
      </c>
      <c r="P114" s="10">
        <v>8.3866666666666667</v>
      </c>
    </row>
    <row r="115" spans="1:16" x14ac:dyDescent="0.25">
      <c r="A115" s="14">
        <v>32325</v>
      </c>
      <c r="B115" s="10">
        <v>8.2322580645161292</v>
      </c>
      <c r="H115" s="14">
        <v>32325</v>
      </c>
      <c r="J115" s="10">
        <v>8.2322580645161292</v>
      </c>
      <c r="N115" s="14">
        <v>32325</v>
      </c>
      <c r="P115" s="10">
        <v>8.2322580645161292</v>
      </c>
    </row>
    <row r="116" spans="1:16" x14ac:dyDescent="0.25">
      <c r="A116" s="14">
        <v>32356</v>
      </c>
      <c r="B116" s="10">
        <v>8.7258064516129039</v>
      </c>
      <c r="H116" s="14">
        <v>32356</v>
      </c>
      <c r="J116" s="10">
        <v>8.7258064516129039</v>
      </c>
      <c r="N116" s="14">
        <v>32356</v>
      </c>
      <c r="P116" s="10">
        <v>8.7258064516129039</v>
      </c>
    </row>
    <row r="117" spans="1:16" x14ac:dyDescent="0.25">
      <c r="A117" s="14">
        <v>32387</v>
      </c>
      <c r="B117" s="10">
        <v>9.8833333333333329</v>
      </c>
      <c r="H117" s="14">
        <v>32387</v>
      </c>
      <c r="J117" s="10">
        <v>9.8833333333333329</v>
      </c>
      <c r="N117" s="14">
        <v>32387</v>
      </c>
      <c r="P117" s="10">
        <v>9.8833333333333329</v>
      </c>
    </row>
    <row r="118" spans="1:16" x14ac:dyDescent="0.25">
      <c r="A118" s="14">
        <v>32417</v>
      </c>
      <c r="B118" s="10">
        <v>10.89032258064516</v>
      </c>
      <c r="H118" s="14">
        <v>32417</v>
      </c>
      <c r="J118" s="10">
        <v>10.89032258064516</v>
      </c>
      <c r="N118" s="14">
        <v>32417</v>
      </c>
      <c r="P118" s="10">
        <v>10.89032258064516</v>
      </c>
    </row>
    <row r="119" spans="1:16" x14ac:dyDescent="0.25">
      <c r="A119" s="14">
        <v>32448</v>
      </c>
      <c r="B119" s="10">
        <v>12.253333333333334</v>
      </c>
      <c r="H119" s="14">
        <v>32448</v>
      </c>
      <c r="J119" s="10">
        <v>12.253333333333334</v>
      </c>
      <c r="N119" s="14">
        <v>32448</v>
      </c>
      <c r="P119" s="10">
        <v>12.253333333333334</v>
      </c>
    </row>
    <row r="120" spans="1:16" x14ac:dyDescent="0.25">
      <c r="A120" s="14">
        <v>32478</v>
      </c>
      <c r="B120" s="10">
        <v>15.436666666666667</v>
      </c>
      <c r="H120" s="14">
        <v>32478</v>
      </c>
      <c r="J120" s="10">
        <v>15.436666666666667</v>
      </c>
      <c r="N120" s="14">
        <v>32478</v>
      </c>
      <c r="P120" s="10">
        <v>15.436666666666667</v>
      </c>
    </row>
    <row r="121" spans="1:16" x14ac:dyDescent="0.25">
      <c r="A121" s="14">
        <v>32509</v>
      </c>
      <c r="B121" s="10">
        <v>15.180645161290322</v>
      </c>
      <c r="H121" s="14">
        <v>32509</v>
      </c>
      <c r="J121" s="10">
        <v>15.180645161290322</v>
      </c>
      <c r="N121" s="14">
        <v>32509</v>
      </c>
      <c r="P121" s="10">
        <v>15.180645161290322</v>
      </c>
    </row>
    <row r="122" spans="1:16" x14ac:dyDescent="0.25">
      <c r="A122" s="14">
        <v>32540</v>
      </c>
      <c r="B122" s="10">
        <v>16.37142857142857</v>
      </c>
      <c r="H122" s="14">
        <v>32540</v>
      </c>
      <c r="J122" s="10">
        <v>16.37142857142857</v>
      </c>
      <c r="N122" s="14">
        <v>32540</v>
      </c>
      <c r="P122" s="10">
        <v>16.37142857142857</v>
      </c>
    </row>
    <row r="123" spans="1:16" x14ac:dyDescent="0.25">
      <c r="A123" s="14">
        <v>32568</v>
      </c>
      <c r="B123" s="10">
        <v>15.803225806451612</v>
      </c>
      <c r="H123" s="14">
        <v>32568</v>
      </c>
      <c r="J123" s="10">
        <v>15.803225806451612</v>
      </c>
      <c r="N123" s="14">
        <v>32568</v>
      </c>
      <c r="P123" s="10">
        <v>15.803225806451612</v>
      </c>
    </row>
    <row r="124" spans="1:16" x14ac:dyDescent="0.25">
      <c r="A124" s="14">
        <v>32599</v>
      </c>
      <c r="B124" s="10">
        <v>12.563333333333333</v>
      </c>
      <c r="H124" s="14">
        <v>32599</v>
      </c>
      <c r="J124" s="10">
        <v>12.563333333333333</v>
      </c>
      <c r="N124" s="14">
        <v>32599</v>
      </c>
      <c r="P124" s="10">
        <v>12.563333333333333</v>
      </c>
    </row>
    <row r="125" spans="1:16" x14ac:dyDescent="0.25">
      <c r="A125" s="14">
        <v>32629</v>
      </c>
      <c r="B125" s="10">
        <v>10.725806451612904</v>
      </c>
      <c r="H125" s="14">
        <v>32629</v>
      </c>
      <c r="J125" s="10">
        <v>10.725806451612904</v>
      </c>
      <c r="N125" s="14">
        <v>32629</v>
      </c>
      <c r="P125" s="10">
        <v>10.725806451612904</v>
      </c>
    </row>
    <row r="126" spans="1:16" x14ac:dyDescent="0.25">
      <c r="A126" s="14">
        <v>32660</v>
      </c>
      <c r="B126" s="10">
        <v>6.56</v>
      </c>
      <c r="H126" s="14">
        <v>32660</v>
      </c>
      <c r="J126" s="10">
        <v>6.56</v>
      </c>
      <c r="N126" s="14">
        <v>32660</v>
      </c>
      <c r="P126" s="10">
        <v>6.56</v>
      </c>
    </row>
    <row r="127" spans="1:16" x14ac:dyDescent="0.25">
      <c r="A127" s="14">
        <v>32690</v>
      </c>
      <c r="B127" s="10">
        <v>6.3322580645161288</v>
      </c>
      <c r="H127" s="14">
        <v>32690</v>
      </c>
      <c r="J127" s="10">
        <v>6.3322580645161288</v>
      </c>
      <c r="N127" s="14">
        <v>32690</v>
      </c>
      <c r="P127" s="10">
        <v>6.3322580645161288</v>
      </c>
    </row>
    <row r="128" spans="1:16" x14ac:dyDescent="0.25">
      <c r="A128" s="14">
        <v>32721</v>
      </c>
      <c r="B128" s="10">
        <v>6.7709677419354843</v>
      </c>
      <c r="H128" s="14">
        <v>32721</v>
      </c>
      <c r="J128" s="10">
        <v>6.7709677419354843</v>
      </c>
      <c r="N128" s="14">
        <v>32721</v>
      </c>
      <c r="P128" s="10">
        <v>6.7709677419354843</v>
      </c>
    </row>
    <row r="129" spans="1:16" x14ac:dyDescent="0.25">
      <c r="A129" s="14">
        <v>32752</v>
      </c>
      <c r="B129" s="10">
        <v>8.4866666666666664</v>
      </c>
      <c r="H129" s="14">
        <v>32752</v>
      </c>
      <c r="J129" s="10">
        <v>8.4866666666666664</v>
      </c>
      <c r="N129" s="14">
        <v>32752</v>
      </c>
      <c r="P129" s="10">
        <v>8.4866666666666664</v>
      </c>
    </row>
    <row r="130" spans="1:16" x14ac:dyDescent="0.25">
      <c r="A130" s="14">
        <v>32782</v>
      </c>
      <c r="B130" s="10">
        <v>9.8677419354838705</v>
      </c>
      <c r="H130" s="14">
        <v>32782</v>
      </c>
      <c r="J130" s="10">
        <v>9.8677419354838705</v>
      </c>
      <c r="N130" s="14">
        <v>32782</v>
      </c>
      <c r="P130" s="10">
        <v>9.8677419354838705</v>
      </c>
    </row>
    <row r="131" spans="1:16" x14ac:dyDescent="0.25">
      <c r="A131" s="14">
        <v>32813</v>
      </c>
      <c r="B131" s="10">
        <v>12.876666666666665</v>
      </c>
      <c r="H131" s="14">
        <v>32813</v>
      </c>
      <c r="J131" s="10">
        <v>12.876666666666665</v>
      </c>
      <c r="N131" s="14">
        <v>32813</v>
      </c>
      <c r="P131" s="10">
        <v>12.876666666666665</v>
      </c>
    </row>
    <row r="132" spans="1:16" x14ac:dyDescent="0.25">
      <c r="A132" s="14">
        <v>32843</v>
      </c>
      <c r="B132" s="10">
        <v>13.951612903225808</v>
      </c>
      <c r="H132" s="14">
        <v>32843</v>
      </c>
      <c r="J132" s="10">
        <v>13.951612903225808</v>
      </c>
      <c r="N132" s="14">
        <v>32843</v>
      </c>
      <c r="P132" s="10">
        <v>13.951612903225808</v>
      </c>
    </row>
    <row r="133" spans="1:16" x14ac:dyDescent="0.25">
      <c r="A133" s="14">
        <v>32874</v>
      </c>
      <c r="B133" s="10">
        <v>15.57741935483871</v>
      </c>
      <c r="H133" s="14">
        <v>32874</v>
      </c>
      <c r="J133" s="10">
        <v>15.57741935483871</v>
      </c>
      <c r="N133" s="14">
        <v>32874</v>
      </c>
      <c r="P133" s="10">
        <v>15.57741935483871</v>
      </c>
    </row>
    <row r="134" spans="1:16" x14ac:dyDescent="0.25">
      <c r="A134" s="14">
        <v>32905</v>
      </c>
      <c r="B134" s="10">
        <v>15.417857142857144</v>
      </c>
      <c r="H134" s="14">
        <v>32905</v>
      </c>
      <c r="J134" s="10">
        <v>15.417857142857144</v>
      </c>
      <c r="N134" s="14">
        <v>32905</v>
      </c>
      <c r="P134" s="10">
        <v>15.417857142857144</v>
      </c>
    </row>
    <row r="135" spans="1:16" x14ac:dyDescent="0.25">
      <c r="A135" s="14">
        <v>32933</v>
      </c>
      <c r="B135" s="10">
        <v>14.835483870967742</v>
      </c>
      <c r="H135" s="14">
        <v>32933</v>
      </c>
      <c r="J135" s="10">
        <v>14.835483870967742</v>
      </c>
      <c r="N135" s="14">
        <v>32933</v>
      </c>
      <c r="P135" s="10">
        <v>14.835483870967742</v>
      </c>
    </row>
    <row r="136" spans="1:16" x14ac:dyDescent="0.25">
      <c r="A136" s="14">
        <v>32964</v>
      </c>
      <c r="B136" s="10">
        <v>13.433333333333334</v>
      </c>
      <c r="H136" s="14">
        <v>32964</v>
      </c>
      <c r="J136" s="10">
        <v>13.433333333333334</v>
      </c>
      <c r="N136" s="14">
        <v>32964</v>
      </c>
      <c r="P136" s="10">
        <v>13.433333333333334</v>
      </c>
    </row>
    <row r="137" spans="1:16" x14ac:dyDescent="0.25">
      <c r="A137" s="14">
        <v>32994</v>
      </c>
      <c r="B137" s="10">
        <v>9.7483870967741932</v>
      </c>
      <c r="H137" s="14">
        <v>32994</v>
      </c>
      <c r="J137" s="10">
        <v>9.7483870967741932</v>
      </c>
      <c r="N137" s="14">
        <v>32994</v>
      </c>
      <c r="P137" s="10">
        <v>9.7483870967741932</v>
      </c>
    </row>
    <row r="138" spans="1:16" x14ac:dyDescent="0.25">
      <c r="A138" s="14">
        <v>33025</v>
      </c>
      <c r="B138" s="10">
        <v>7.72</v>
      </c>
      <c r="H138" s="14">
        <v>33025</v>
      </c>
      <c r="J138" s="10">
        <v>7.72</v>
      </c>
      <c r="N138" s="14">
        <v>33025</v>
      </c>
      <c r="P138" s="10">
        <v>7.72</v>
      </c>
    </row>
    <row r="139" spans="1:16" x14ac:dyDescent="0.25">
      <c r="A139" s="14">
        <v>33055</v>
      </c>
      <c r="B139" s="10">
        <v>8.1838709677419352</v>
      </c>
      <c r="H139" s="14">
        <v>33055</v>
      </c>
      <c r="J139" s="10">
        <v>8.1838709677419352</v>
      </c>
    </row>
    <row r="140" spans="1:16" x14ac:dyDescent="0.25">
      <c r="A140" s="14">
        <v>33086</v>
      </c>
      <c r="B140" s="10">
        <v>7.8258064516129036</v>
      </c>
      <c r="H140" s="14">
        <v>33086</v>
      </c>
      <c r="J140" s="10">
        <v>7.8258064516129036</v>
      </c>
    </row>
    <row r="141" spans="1:16" x14ac:dyDescent="0.25">
      <c r="A141" s="14">
        <v>33117</v>
      </c>
      <c r="B141" s="10">
        <v>9.1666666666666661</v>
      </c>
      <c r="H141" s="14">
        <v>33117</v>
      </c>
      <c r="J141" s="10">
        <v>9.1666666666666661</v>
      </c>
    </row>
    <row r="142" spans="1:16" x14ac:dyDescent="0.25">
      <c r="A142" s="14">
        <v>33147</v>
      </c>
      <c r="B142" s="10">
        <v>11.345161290322581</v>
      </c>
      <c r="H142" s="14">
        <v>33147</v>
      </c>
      <c r="J142" s="10">
        <v>11.345161290322581</v>
      </c>
    </row>
    <row r="143" spans="1:16" x14ac:dyDescent="0.25">
      <c r="A143" s="14">
        <v>33178</v>
      </c>
      <c r="B143" s="10">
        <v>12.656666666666666</v>
      </c>
      <c r="H143" s="14">
        <v>33178</v>
      </c>
      <c r="J143" s="10">
        <v>12.656666666666666</v>
      </c>
    </row>
    <row r="144" spans="1:16" x14ac:dyDescent="0.25">
      <c r="A144" s="14">
        <v>33208</v>
      </c>
      <c r="B144" s="10">
        <v>14.36774193548387</v>
      </c>
      <c r="H144" s="14">
        <v>33208</v>
      </c>
      <c r="J144" s="10">
        <v>14.36774193548387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2FC1-41C3-40C1-80C0-DF9C88AE7DB4}">
  <sheetPr codeName="Sheet3"/>
  <dimension ref="A20:O32"/>
  <sheetViews>
    <sheetView workbookViewId="0">
      <selection activeCell="A20" sqref="A20"/>
    </sheetView>
  </sheetViews>
  <sheetFormatPr defaultRowHeight="15" x14ac:dyDescent="0.25"/>
  <cols>
    <col min="1" max="1" width="27.7109375" customWidth="1"/>
    <col min="2" max="2" width="4.7109375" customWidth="1"/>
    <col min="3" max="3" width="30.140625" customWidth="1"/>
    <col min="4" max="4" width="4.7109375" style="11" customWidth="1"/>
    <col min="6" max="6" width="39.42578125" bestFit="1" customWidth="1"/>
    <col min="7" max="7" width="40.42578125" customWidth="1"/>
    <col min="8" max="8" width="41.85546875" customWidth="1"/>
    <col min="9" max="9" width="25.5703125" bestFit="1" customWidth="1"/>
    <col min="10" max="10" width="31.28515625" bestFit="1" customWidth="1"/>
  </cols>
  <sheetData>
    <row r="20" spans="1:15" x14ac:dyDescent="0.25">
      <c r="D20" s="13"/>
      <c r="F20" t="s">
        <v>41</v>
      </c>
      <c r="H20" s="15"/>
      <c r="I20" s="15"/>
      <c r="J20" s="15"/>
      <c r="K20" s="15"/>
    </row>
    <row r="21" spans="1:15" x14ac:dyDescent="0.25">
      <c r="F21" t="s">
        <v>51</v>
      </c>
    </row>
    <row r="22" spans="1:15" x14ac:dyDescent="0.25">
      <c r="F22" s="17" t="s">
        <v>52</v>
      </c>
    </row>
    <row r="23" spans="1:15" s="12" customFormat="1" ht="120" x14ac:dyDescent="0.25">
      <c r="A23" s="12" t="s">
        <v>37</v>
      </c>
      <c r="B23"/>
      <c r="C23" s="12" t="s">
        <v>39</v>
      </c>
      <c r="D23" s="13"/>
      <c r="F23" s="12" t="s">
        <v>45</v>
      </c>
      <c r="G23" s="12" t="s">
        <v>46</v>
      </c>
      <c r="H23" s="12" t="s">
        <v>54</v>
      </c>
      <c r="I23" s="12" t="s">
        <v>48</v>
      </c>
      <c r="J23" s="12" t="s">
        <v>50</v>
      </c>
    </row>
    <row r="25" spans="1:15" x14ac:dyDescent="0.25">
      <c r="A25" s="8" t="s">
        <v>36</v>
      </c>
      <c r="C25" s="8" t="s">
        <v>38</v>
      </c>
      <c r="F25" s="8" t="s">
        <v>40</v>
      </c>
      <c r="G25" s="8" t="s">
        <v>43</v>
      </c>
      <c r="H25" s="8" t="s">
        <v>44</v>
      </c>
      <c r="I25" s="8" t="s">
        <v>47</v>
      </c>
      <c r="J25" s="8" t="s">
        <v>49</v>
      </c>
      <c r="K25" s="11"/>
      <c r="L25" s="11"/>
      <c r="M25" s="11"/>
      <c r="N25" s="11"/>
      <c r="O25" s="11"/>
    </row>
    <row r="26" spans="1:15" s="12" customFormat="1" ht="45" x14ac:dyDescent="0.25">
      <c r="A26" s="16" t="str">
        <f ca="1">_xlfn.FORMULATEXT(A27)</f>
        <v>='1. Initial definitions'!$D$25+1</v>
      </c>
      <c r="C26" s="16" t="str">
        <f ca="1">_xlfn.FORMULATEXT(C27)</f>
        <v>='1. Initial definitions'!$F$25+3</v>
      </c>
      <c r="D26" s="13"/>
      <c r="E26" s="12" t="s">
        <v>42</v>
      </c>
      <c r="F26" s="16" t="str">
        <f ca="1">_xlfn.FORMULATEXT(F27)</f>
        <v>=INDEX('1. Initial definitions'!$H$25#,$E27-1,1)</v>
      </c>
      <c r="G26" s="16" t="str">
        <f ca="1">_xlfn.FORMULATEXT(G27)</f>
        <v>=INDEX('1. Initial definitions'!$J$25#,'2. Sizing, preparing the output'!$E27-1,1)</v>
      </c>
      <c r="H26" s="16" t="str">
        <f ca="1">_xlfn.FORMULATEXT(H27)</f>
        <v>=FORECAST.ETS($F27,'1. Initial definitions'!$P$25#,'1. Initial definitions'!$N$25#)</v>
      </c>
      <c r="I26" s="16" t="str">
        <f ca="1">_xlfn.FORMULATEXT(I27)</f>
        <v>=$H27-$G27</v>
      </c>
      <c r="J26" s="16" t="str">
        <f ca="1">_xlfn.FORMULATEXT(J27)</f>
        <v>=$H27/$G27-1</v>
      </c>
      <c r="K26" s="13"/>
      <c r="L26" s="13"/>
      <c r="M26" s="13"/>
      <c r="N26" s="13"/>
      <c r="O26" s="13"/>
    </row>
    <row r="27" spans="1:15" x14ac:dyDescent="0.25">
      <c r="A27" s="10">
        <f>'1. Initial definitions'!$D$25+1</f>
        <v>121</v>
      </c>
      <c r="C27" s="10">
        <f>'1. Initial definitions'!$F$25+3</f>
        <v>5</v>
      </c>
      <c r="E27">
        <v>116</v>
      </c>
      <c r="F27" s="14" cm="1">
        <f t="array" ref="F27">INDEX(_xlfn.ANCHORARRAY('1. Initial definitions'!$H$25),$E27-1,1)</f>
        <v>33055</v>
      </c>
      <c r="G27" s="10" cm="1">
        <f t="array" ref="G27">INDEX(_xlfn.ANCHORARRAY('1. Initial definitions'!$J$25),'2. Sizing, preparing the output'!$E27-1,1)</f>
        <v>8.1838709677419352</v>
      </c>
      <c r="H27" s="10">
        <f>_xlfn.FORECAST.ETS($F27,_xlfn.ANCHORARRAY('1. Initial definitions'!$P$25),_xlfn.ANCHORARRAY('1. Initial definitions'!$N$25))</f>
        <v>6.8229788472697397</v>
      </c>
      <c r="I27" s="10">
        <f>$H27-$G27</f>
        <v>-1.3608921204721955</v>
      </c>
      <c r="J27" s="10">
        <f>$H27/$G27-1</f>
        <v>-0.16628953777941691</v>
      </c>
    </row>
    <row r="28" spans="1:15" x14ac:dyDescent="0.25">
      <c r="E28">
        <v>117</v>
      </c>
      <c r="F28" s="14" cm="1">
        <f t="array" ref="F28">INDEX(_xlfn.ANCHORARRAY('1. Initial definitions'!$H$25),$E28-1,1)</f>
        <v>33086</v>
      </c>
      <c r="G28" s="10" cm="1">
        <f t="array" ref="G28">INDEX(_xlfn.ANCHORARRAY('1. Initial definitions'!$J$25),'2. Sizing, preparing the output'!$E28-1,1)</f>
        <v>7.8258064516129036</v>
      </c>
      <c r="H28" s="10">
        <f>_xlfn.FORECAST.ETS($F28,_xlfn.ANCHORARRAY('1. Initial definitions'!$P$25),_xlfn.ANCHORARRAY('1. Initial definitions'!$N$25))</f>
        <v>7.9330913111324222</v>
      </c>
      <c r="I28" s="10">
        <f t="shared" ref="I28:I32" si="0">$H28-$G28</f>
        <v>0.1072848595195186</v>
      </c>
      <c r="J28" s="10">
        <f t="shared" ref="J28:J32" si="1">$H28/$G28-1</f>
        <v>1.3709112304637561E-2</v>
      </c>
    </row>
    <row r="29" spans="1:15" x14ac:dyDescent="0.25">
      <c r="E29">
        <v>118</v>
      </c>
      <c r="F29" s="14" cm="1">
        <f t="array" ref="F29">INDEX(_xlfn.ANCHORARRAY('1. Initial definitions'!$H$25),$E29-1,1)</f>
        <v>33117</v>
      </c>
      <c r="G29" s="10" cm="1">
        <f t="array" ref="G29">INDEX(_xlfn.ANCHORARRAY('1. Initial definitions'!$J$25),'2. Sizing, preparing the output'!$E29-1,1)</f>
        <v>9.1666666666666661</v>
      </c>
      <c r="H29" s="10">
        <f>_xlfn.FORECAST.ETS($F29,_xlfn.ANCHORARRAY('1. Initial definitions'!$P$25),_xlfn.ANCHORARRAY('1. Initial definitions'!$N$25))</f>
        <v>9.303980982409243</v>
      </c>
      <c r="I29" s="10">
        <f t="shared" si="0"/>
        <v>0.13731431574257691</v>
      </c>
      <c r="J29" s="10">
        <f t="shared" si="1"/>
        <v>1.4979743535553869E-2</v>
      </c>
    </row>
    <row r="30" spans="1:15" x14ac:dyDescent="0.25">
      <c r="E30">
        <v>119</v>
      </c>
      <c r="F30" s="14" cm="1">
        <f t="array" ref="F30">INDEX(_xlfn.ANCHORARRAY('1. Initial definitions'!$H$25),$E30-1,1)</f>
        <v>33147</v>
      </c>
      <c r="G30" s="10" cm="1">
        <f t="array" ref="G30">INDEX(_xlfn.ANCHORARRAY('1. Initial definitions'!$J$25),'2. Sizing, preparing the output'!$E30-1,1)</f>
        <v>11.345161290322581</v>
      </c>
      <c r="H30" s="10">
        <f>_xlfn.FORECAST.ETS($F30,_xlfn.ANCHORARRAY('1. Initial definitions'!$P$25),_xlfn.ANCHORARRAY('1. Initial definitions'!$N$25))</f>
        <v>10.481246403772221</v>
      </c>
      <c r="I30" s="10">
        <f t="shared" si="0"/>
        <v>-0.86391488655035964</v>
      </c>
      <c r="J30" s="10">
        <f t="shared" si="1"/>
        <v>-7.614831243406639E-2</v>
      </c>
    </row>
    <row r="31" spans="1:15" x14ac:dyDescent="0.25">
      <c r="E31">
        <v>120</v>
      </c>
      <c r="F31" s="14" cm="1">
        <f t="array" ref="F31">INDEX(_xlfn.ANCHORARRAY('1. Initial definitions'!$H$25),$E31-1,1)</f>
        <v>33178</v>
      </c>
      <c r="G31" s="10" cm="1">
        <f t="array" ref="G31">INDEX(_xlfn.ANCHORARRAY('1. Initial definitions'!$J$25),'2. Sizing, preparing the output'!$E31-1,1)</f>
        <v>12.656666666666666</v>
      </c>
      <c r="H31" s="10">
        <f>_xlfn.FORECAST.ETS($F31,_xlfn.ANCHORARRAY('1. Initial definitions'!$P$25),_xlfn.ANCHORARRAY('1. Initial definitions'!$N$25))</f>
        <v>12.848907410576878</v>
      </c>
      <c r="I31" s="10">
        <f t="shared" si="0"/>
        <v>0.19224074391021162</v>
      </c>
      <c r="J31" s="10">
        <f t="shared" si="1"/>
        <v>1.5188892065594706E-2</v>
      </c>
    </row>
    <row r="32" spans="1:15" x14ac:dyDescent="0.25">
      <c r="E32">
        <v>121</v>
      </c>
      <c r="F32" s="14" cm="1">
        <f t="array" ref="F32">INDEX(_xlfn.ANCHORARRAY('1. Initial definitions'!$H$25),$E32-1,1)</f>
        <v>33208</v>
      </c>
      <c r="G32" s="10" cm="1">
        <f t="array" ref="G32">INDEX(_xlfn.ANCHORARRAY('1. Initial definitions'!$J$25),'2. Sizing, preparing the output'!$E32-1,1)</f>
        <v>14.36774193548387</v>
      </c>
      <c r="H32" s="10">
        <f>_xlfn.FORECAST.ETS($F32,_xlfn.ANCHORARRAY('1. Initial definitions'!$P$25),_xlfn.ANCHORARRAY('1. Initial definitions'!$N$25))</f>
        <v>14.248609305235627</v>
      </c>
      <c r="I32" s="10">
        <f t="shared" si="0"/>
        <v>-0.11913263024824339</v>
      </c>
      <c r="J32" s="10">
        <f t="shared" si="1"/>
        <v>-8.2916738610138152E-3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3027-2555-4035-8C7D-AA87E2BB4A44}">
  <sheetPr codeName="Sheet4"/>
  <dimension ref="A17:H29"/>
  <sheetViews>
    <sheetView workbookViewId="0">
      <selection activeCell="A16" sqref="A16"/>
    </sheetView>
  </sheetViews>
  <sheetFormatPr defaultRowHeight="15" x14ac:dyDescent="0.25"/>
  <cols>
    <col min="1" max="1" width="43.42578125" bestFit="1" customWidth="1"/>
    <col min="3" max="4" width="19.28515625" customWidth="1"/>
    <col min="5" max="5" width="25" customWidth="1"/>
    <col min="6" max="7" width="12.7109375" bestFit="1" customWidth="1"/>
  </cols>
  <sheetData>
    <row r="17" spans="1:8" x14ac:dyDescent="0.25">
      <c r="C17" s="5"/>
    </row>
    <row r="18" spans="1:8" x14ac:dyDescent="0.25">
      <c r="C18" s="5" t="s">
        <v>53</v>
      </c>
    </row>
    <row r="19" spans="1:8" x14ac:dyDescent="0.25">
      <c r="A19" t="s">
        <v>42</v>
      </c>
      <c r="C19" s="5">
        <v>1</v>
      </c>
      <c r="D19">
        <v>2</v>
      </c>
      <c r="E19">
        <v>3</v>
      </c>
      <c r="F19">
        <v>4</v>
      </c>
      <c r="G19">
        <v>5</v>
      </c>
    </row>
    <row r="20" spans="1:8" x14ac:dyDescent="0.25">
      <c r="A20">
        <v>1</v>
      </c>
      <c r="C20" s="10" t="str" cm="1">
        <f t="array" ref="C20">INDEX(_xlfn.ANCHORARRAY('1. Initial definitions'!$R$25),1,C19)</f>
        <v>dates</v>
      </c>
      <c r="D20" s="10" t="str" cm="1">
        <f t="array" ref="D20">INDEX(_xlfn.ANCHORARRAY('1. Initial definitions'!$R$25),1,D19)</f>
        <v>actuals</v>
      </c>
      <c r="E20" s="10" t="str" cm="1">
        <f t="array" ref="E20">INDEX(_xlfn.ANCHORARRAY('1. Initial definitions'!$R$25),1,E19)</f>
        <v>forecast</v>
      </c>
      <c r="F20" s="10" t="str" cm="1">
        <f t="array" ref="F20">INDEX(_xlfn.ANCHORARRAY('1. Initial definitions'!$R$25),1,F19)</f>
        <v>variance</v>
      </c>
      <c r="G20" s="10" t="str" cm="1">
        <f t="array" ref="G20">INDEX(_xlfn.ANCHORARRAY('1. Initial definitions'!$R$25),1,G19)</f>
        <v>variance %</v>
      </c>
      <c r="H20" t="str">
        <f ca="1">_xlfn.FORMULATEXT(C20)</f>
        <v>=INDEX('1. Initial definitions'!$R$25#,1,C19)</v>
      </c>
    </row>
    <row r="21" spans="1:8" x14ac:dyDescent="0.25">
      <c r="A21" t="s">
        <v>60</v>
      </c>
      <c r="C21" s="11" t="s">
        <v>56</v>
      </c>
      <c r="D21" s="11" t="s">
        <v>57</v>
      </c>
      <c r="E21" s="11" t="s">
        <v>58</v>
      </c>
      <c r="F21" s="11" t="s">
        <v>59</v>
      </c>
      <c r="G21" s="11" t="s">
        <v>59</v>
      </c>
    </row>
    <row r="22" spans="1:8" x14ac:dyDescent="0.25">
      <c r="A22">
        <v>116</v>
      </c>
      <c r="C22" s="14" cm="1">
        <f t="array" ref="C22">INDEX(_xlfn.ANCHORARRAY('1. Initial definitions'!$H$25),'3. Populating the output'!A22-1,1)</f>
        <v>33055</v>
      </c>
      <c r="D22" s="10" cm="1">
        <f t="array" ref="D22">INDEX(_xlfn.ANCHORARRAY('1. Initial definitions'!$J$25),'3. Populating the output'!A22-1,1)</f>
        <v>8.1838709677419352</v>
      </c>
      <c r="E22" s="10">
        <f>_xlfn.FORECAST.ETS($C22,_xlfn.ANCHORARRAY('1. Initial definitions'!$P$25),_xlfn.ANCHORARRAY('1. Initial definitions'!$N$25))</f>
        <v>6.8229788472697397</v>
      </c>
      <c r="F22" s="10">
        <f>E22-D22</f>
        <v>-1.3608921204721955</v>
      </c>
      <c r="G22" s="10">
        <f>E22/D22-1</f>
        <v>-0.16628953777941691</v>
      </c>
    </row>
    <row r="23" spans="1:8" x14ac:dyDescent="0.25">
      <c r="A23">
        <v>117</v>
      </c>
      <c r="C23" s="14" cm="1">
        <f t="array" ref="C23">INDEX(_xlfn.ANCHORARRAY('1. Initial definitions'!$H$25),'3. Populating the output'!A23-1,1)</f>
        <v>33086</v>
      </c>
      <c r="D23" s="10" cm="1">
        <f t="array" ref="D23">INDEX(_xlfn.ANCHORARRAY('1. Initial definitions'!$J$25),'3. Populating the output'!A23-1,1)</f>
        <v>7.8258064516129036</v>
      </c>
      <c r="E23" s="10">
        <f>_xlfn.FORECAST.ETS($C23,_xlfn.ANCHORARRAY('1. Initial definitions'!$P$25),_xlfn.ANCHORARRAY('1. Initial definitions'!$N$25))</f>
        <v>7.9330913111324222</v>
      </c>
      <c r="F23" s="10">
        <f t="shared" ref="F23:F27" si="0">E23-D23</f>
        <v>0.1072848595195186</v>
      </c>
      <c r="G23" s="10">
        <f t="shared" ref="G23:G27" si="1">E23/D23-1</f>
        <v>1.3709112304637561E-2</v>
      </c>
    </row>
    <row r="24" spans="1:8" x14ac:dyDescent="0.25">
      <c r="A24">
        <v>118</v>
      </c>
      <c r="C24" s="14" cm="1">
        <f t="array" ref="C24">INDEX(_xlfn.ANCHORARRAY('1. Initial definitions'!$H$25),'3. Populating the output'!A24-1,1)</f>
        <v>33117</v>
      </c>
      <c r="D24" s="10" cm="1">
        <f t="array" ref="D24">INDEX(_xlfn.ANCHORARRAY('1. Initial definitions'!$J$25),'3. Populating the output'!A24-1,1)</f>
        <v>9.1666666666666661</v>
      </c>
      <c r="E24" s="10">
        <f>_xlfn.FORECAST.ETS($C24,_xlfn.ANCHORARRAY('1. Initial definitions'!$P$25),_xlfn.ANCHORARRAY('1. Initial definitions'!$N$25))</f>
        <v>9.303980982409243</v>
      </c>
      <c r="F24" s="10">
        <f t="shared" si="0"/>
        <v>0.13731431574257691</v>
      </c>
      <c r="G24" s="10">
        <f t="shared" si="1"/>
        <v>1.4979743535553869E-2</v>
      </c>
    </row>
    <row r="25" spans="1:8" x14ac:dyDescent="0.25">
      <c r="A25">
        <v>119</v>
      </c>
      <c r="C25" s="14" cm="1">
        <f t="array" ref="C25">INDEX(_xlfn.ANCHORARRAY('1. Initial definitions'!$H$25),'3. Populating the output'!A25-1,1)</f>
        <v>33147</v>
      </c>
      <c r="D25" s="10" cm="1">
        <f t="array" ref="D25">INDEX(_xlfn.ANCHORARRAY('1. Initial definitions'!$J$25),'3. Populating the output'!A25-1,1)</f>
        <v>11.345161290322581</v>
      </c>
      <c r="E25" s="10">
        <f>_xlfn.FORECAST.ETS($C25,_xlfn.ANCHORARRAY('1. Initial definitions'!$P$25),_xlfn.ANCHORARRAY('1. Initial definitions'!$N$25))</f>
        <v>10.481246403772221</v>
      </c>
      <c r="F25" s="10">
        <f t="shared" si="0"/>
        <v>-0.86391488655035964</v>
      </c>
      <c r="G25" s="10">
        <f t="shared" si="1"/>
        <v>-7.614831243406639E-2</v>
      </c>
    </row>
    <row r="26" spans="1:8" x14ac:dyDescent="0.25">
      <c r="A26">
        <v>120</v>
      </c>
      <c r="C26" s="14" cm="1">
        <f t="array" ref="C26">INDEX(_xlfn.ANCHORARRAY('1. Initial definitions'!$H$25),'3. Populating the output'!A26-1,1)</f>
        <v>33178</v>
      </c>
      <c r="D26" s="10" cm="1">
        <f t="array" ref="D26">INDEX(_xlfn.ANCHORARRAY('1. Initial definitions'!$J$25),'3. Populating the output'!A26-1,1)</f>
        <v>12.656666666666666</v>
      </c>
      <c r="E26" s="10">
        <f>_xlfn.FORECAST.ETS($C26,_xlfn.ANCHORARRAY('1. Initial definitions'!$P$25),_xlfn.ANCHORARRAY('1. Initial definitions'!$N$25))</f>
        <v>12.848907410576878</v>
      </c>
      <c r="F26" s="10">
        <f t="shared" si="0"/>
        <v>0.19224074391021162</v>
      </c>
      <c r="G26" s="10">
        <f t="shared" si="1"/>
        <v>1.5188892065594706E-2</v>
      </c>
    </row>
    <row r="27" spans="1:8" x14ac:dyDescent="0.25">
      <c r="A27">
        <v>121</v>
      </c>
      <c r="C27" s="14" cm="1">
        <f t="array" ref="C27">INDEX(_xlfn.ANCHORARRAY('1. Initial definitions'!$H$25),'3. Populating the output'!A27-1,1)</f>
        <v>33208</v>
      </c>
      <c r="D27" s="10" cm="1">
        <f t="array" ref="D27">INDEX(_xlfn.ANCHORARRAY('1. Initial definitions'!$J$25),'3. Populating the output'!A27-1,1)</f>
        <v>14.36774193548387</v>
      </c>
      <c r="E27" s="10">
        <f>_xlfn.FORECAST.ETS($C27,_xlfn.ANCHORARRAY('1. Initial definitions'!$P$25),_xlfn.ANCHORARRAY('1. Initial definitions'!$N$25))</f>
        <v>14.248609305235627</v>
      </c>
      <c r="F27" s="10">
        <f t="shared" si="0"/>
        <v>-0.11913263024824339</v>
      </c>
      <c r="G27" s="10">
        <f t="shared" si="1"/>
        <v>-8.2916738610138152E-3</v>
      </c>
    </row>
    <row r="29" spans="1:8" ht="87" customHeight="1" x14ac:dyDescent="0.25">
      <c r="C29" s="19" t="str">
        <f ca="1">_xlfn.FORMULATEXT(C27)</f>
        <v>=INDEX('1. Initial definitions'!$H$25#,'3. Populating the output'!A27-1,1)</v>
      </c>
      <c r="D29" s="19" t="str">
        <f t="shared" ref="D29:G29" ca="1" si="2">_xlfn.FORMULATEXT(D27)</f>
        <v>=INDEX('1. Initial definitions'!$J$25#,'3. Populating the output'!A27-1,1)</v>
      </c>
      <c r="E29" s="19" t="str">
        <f t="shared" ca="1" si="2"/>
        <v>=FORECAST.ETS($C27,'1. Initial definitions'!$P$25#,'1. Initial definitions'!$N$25#)</v>
      </c>
      <c r="F29" s="18" t="str">
        <f t="shared" ca="1" si="2"/>
        <v>=E27-D27</v>
      </c>
      <c r="G29" s="18" t="str">
        <f t="shared" ca="1" si="2"/>
        <v>=E27/D27-1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C1D7-FF06-4EA7-BDF5-0C9313B935DA}">
  <sheetPr codeName="Sheet30"/>
  <dimension ref="A1:K121"/>
  <sheetViews>
    <sheetView topLeftCell="A85" workbookViewId="0">
      <selection activeCell="H100" sqref="H100"/>
    </sheetView>
  </sheetViews>
  <sheetFormatPr defaultRowHeight="15" x14ac:dyDescent="0.25"/>
  <cols>
    <col min="1" max="1" width="9.7109375" style="1" bestFit="1" customWidth="1"/>
    <col min="2" max="2" width="17.28515625" style="2" customWidth="1"/>
    <col min="3" max="3" width="11.7109375" style="2" customWidth="1"/>
    <col min="4" max="4" width="10.28515625" style="2" customWidth="1"/>
    <col min="5" max="5" width="9.140625" style="3"/>
    <col min="7" max="7" width="18.140625" bestFit="1" customWidth="1"/>
    <col min="8" max="8" width="54.85546875" bestFit="1" customWidth="1"/>
  </cols>
  <sheetData>
    <row r="1" spans="1:5" x14ac:dyDescent="0.25">
      <c r="A1" s="14" t="str" cm="1">
        <f t="array" ref="A1:E121">FORECAST.ETS.COMPARE(melbourne_temps[],2,1,$H$102)</f>
        <v>dates</v>
      </c>
      <c r="B1" s="23" t="str">
        <v>actuals</v>
      </c>
      <c r="C1" s="23" t="str">
        <v>forecast</v>
      </c>
      <c r="D1" s="23" t="str">
        <v>variance</v>
      </c>
      <c r="E1" s="24" t="str">
        <v>variance %</v>
      </c>
    </row>
    <row r="2" spans="1:5" x14ac:dyDescent="0.25">
      <c r="A2" s="14">
        <v>29587</v>
      </c>
      <c r="B2" s="23">
        <v>17.712903225806453</v>
      </c>
      <c r="C2" s="23">
        <v>17.712903225806453</v>
      </c>
      <c r="D2" s="23">
        <v>0</v>
      </c>
      <c r="E2" s="24">
        <v>0</v>
      </c>
    </row>
    <row r="3" spans="1:5" x14ac:dyDescent="0.25">
      <c r="A3" s="14">
        <v>29618</v>
      </c>
      <c r="B3" s="23">
        <v>17.678571428571431</v>
      </c>
      <c r="C3" s="23">
        <v>17.678571428571431</v>
      </c>
      <c r="D3" s="23">
        <v>0</v>
      </c>
      <c r="E3" s="24">
        <v>0</v>
      </c>
    </row>
    <row r="4" spans="1:5" x14ac:dyDescent="0.25">
      <c r="A4" s="14">
        <v>29646</v>
      </c>
      <c r="B4" s="23">
        <v>13.5</v>
      </c>
      <c r="C4" s="23">
        <v>13.5</v>
      </c>
      <c r="D4" s="23">
        <v>0</v>
      </c>
      <c r="E4" s="24">
        <v>0</v>
      </c>
    </row>
    <row r="5" spans="1:5" x14ac:dyDescent="0.25">
      <c r="A5" s="14">
        <v>29677</v>
      </c>
      <c r="B5" s="23">
        <v>12.356666666666666</v>
      </c>
      <c r="C5" s="23">
        <v>12.356666666666666</v>
      </c>
      <c r="D5" s="23">
        <v>0</v>
      </c>
      <c r="E5" s="24">
        <v>0</v>
      </c>
    </row>
    <row r="6" spans="1:5" x14ac:dyDescent="0.25">
      <c r="A6" s="14">
        <v>29707</v>
      </c>
      <c r="B6" s="23">
        <v>9.4903225806451612</v>
      </c>
      <c r="C6" s="23">
        <v>9.4903225806451612</v>
      </c>
      <c r="D6" s="23">
        <v>0</v>
      </c>
      <c r="E6" s="24">
        <v>0</v>
      </c>
    </row>
    <row r="7" spans="1:5" x14ac:dyDescent="0.25">
      <c r="A7" s="14">
        <v>29738</v>
      </c>
      <c r="B7" s="23">
        <v>7.3066666666666666</v>
      </c>
      <c r="C7" s="23">
        <v>7.3066666666666666</v>
      </c>
      <c r="D7" s="23">
        <v>0</v>
      </c>
      <c r="E7" s="24">
        <v>0</v>
      </c>
    </row>
    <row r="8" spans="1:5" x14ac:dyDescent="0.25">
      <c r="A8" s="14">
        <v>29768</v>
      </c>
      <c r="B8" s="23">
        <v>7.5774193548387085</v>
      </c>
      <c r="C8" s="23">
        <v>7.5774193548387085</v>
      </c>
      <c r="D8" s="23">
        <v>0</v>
      </c>
      <c r="E8" s="24">
        <v>0</v>
      </c>
    </row>
    <row r="9" spans="1:5" x14ac:dyDescent="0.25">
      <c r="A9" s="14">
        <v>29799</v>
      </c>
      <c r="B9" s="23">
        <v>7.2387096774193544</v>
      </c>
      <c r="C9" s="23">
        <v>7.2387096774193544</v>
      </c>
      <c r="D9" s="23">
        <v>0</v>
      </c>
      <c r="E9" s="24">
        <v>0</v>
      </c>
    </row>
    <row r="10" spans="1:5" x14ac:dyDescent="0.25">
      <c r="A10" s="14">
        <v>29830</v>
      </c>
      <c r="B10" s="23">
        <v>10.143333333333334</v>
      </c>
      <c r="C10" s="23">
        <v>10.143333333333334</v>
      </c>
      <c r="D10" s="23">
        <v>0</v>
      </c>
      <c r="E10" s="24">
        <v>0</v>
      </c>
    </row>
    <row r="11" spans="1:5" x14ac:dyDescent="0.25">
      <c r="A11" s="14">
        <v>29860</v>
      </c>
      <c r="B11" s="23">
        <v>10.087096774193547</v>
      </c>
      <c r="C11" s="23">
        <v>10.087096774193547</v>
      </c>
      <c r="D11" s="23">
        <v>0</v>
      </c>
      <c r="E11" s="24">
        <v>0</v>
      </c>
    </row>
    <row r="12" spans="1:5" x14ac:dyDescent="0.25">
      <c r="A12" s="14">
        <v>29891</v>
      </c>
      <c r="B12" s="23">
        <v>11.89</v>
      </c>
      <c r="C12" s="23">
        <v>11.89</v>
      </c>
      <c r="D12" s="23">
        <v>0</v>
      </c>
      <c r="E12" s="24">
        <v>0</v>
      </c>
    </row>
    <row r="13" spans="1:5" x14ac:dyDescent="0.25">
      <c r="A13" s="14">
        <v>29921</v>
      </c>
      <c r="B13" s="23">
        <v>13.680645161290322</v>
      </c>
      <c r="C13" s="23">
        <v>13.680645161290322</v>
      </c>
      <c r="D13" s="23">
        <v>0</v>
      </c>
      <c r="E13" s="24">
        <v>0</v>
      </c>
    </row>
    <row r="14" spans="1:5" x14ac:dyDescent="0.25">
      <c r="A14" s="14">
        <v>29952</v>
      </c>
      <c r="B14" s="23">
        <v>16.56774193548387</v>
      </c>
      <c r="C14" s="23">
        <v>16.56774193548387</v>
      </c>
      <c r="D14" s="23">
        <v>0</v>
      </c>
      <c r="E14" s="24">
        <v>0</v>
      </c>
    </row>
    <row r="15" spans="1:5" x14ac:dyDescent="0.25">
      <c r="A15" s="14">
        <v>29983</v>
      </c>
      <c r="B15" s="23">
        <v>15.921428571428571</v>
      </c>
      <c r="C15" s="23">
        <v>15.921428571428571</v>
      </c>
      <c r="D15" s="23">
        <v>0</v>
      </c>
      <c r="E15" s="24">
        <v>0</v>
      </c>
    </row>
    <row r="16" spans="1:5" x14ac:dyDescent="0.25">
      <c r="A16" s="14">
        <v>30011</v>
      </c>
      <c r="B16" s="23">
        <v>14.935483870967742</v>
      </c>
      <c r="C16" s="23">
        <v>14.935483870967742</v>
      </c>
      <c r="D16" s="23">
        <v>0</v>
      </c>
      <c r="E16" s="24">
        <v>0</v>
      </c>
    </row>
    <row r="17" spans="1:5" x14ac:dyDescent="0.25">
      <c r="A17" s="14">
        <v>30042</v>
      </c>
      <c r="B17" s="23">
        <v>11.47</v>
      </c>
      <c r="C17" s="23">
        <v>11.47</v>
      </c>
      <c r="D17" s="23">
        <v>0</v>
      </c>
      <c r="E17" s="24">
        <v>0</v>
      </c>
    </row>
    <row r="18" spans="1:5" x14ac:dyDescent="0.25">
      <c r="A18" s="14">
        <v>30072</v>
      </c>
      <c r="B18" s="23">
        <v>9.5838709677419356</v>
      </c>
      <c r="C18" s="23">
        <v>9.5838709677419356</v>
      </c>
      <c r="D18" s="23">
        <v>0</v>
      </c>
      <c r="E18" s="24">
        <v>0</v>
      </c>
    </row>
    <row r="19" spans="1:5" x14ac:dyDescent="0.25">
      <c r="A19" s="14">
        <v>30103</v>
      </c>
      <c r="B19" s="23">
        <v>5.6066666666666674</v>
      </c>
      <c r="C19" s="23">
        <v>5.6066666666666674</v>
      </c>
      <c r="D19" s="23">
        <v>0</v>
      </c>
      <c r="E19" s="24">
        <v>0</v>
      </c>
    </row>
    <row r="20" spans="1:5" x14ac:dyDescent="0.25">
      <c r="A20" s="14">
        <v>30133</v>
      </c>
      <c r="B20" s="23">
        <v>4.6419354838709674</v>
      </c>
      <c r="C20" s="23">
        <v>4.6419354838709674</v>
      </c>
      <c r="D20" s="23">
        <v>0</v>
      </c>
      <c r="E20" s="24">
        <v>0</v>
      </c>
    </row>
    <row r="21" spans="1:5" x14ac:dyDescent="0.25">
      <c r="A21" s="14">
        <v>30164</v>
      </c>
      <c r="B21" s="23">
        <v>7.9032258064516121</v>
      </c>
      <c r="C21" s="23">
        <v>7.9032258064516121</v>
      </c>
      <c r="D21" s="23">
        <v>0</v>
      </c>
      <c r="E21" s="24">
        <v>0</v>
      </c>
    </row>
    <row r="22" spans="1:5" x14ac:dyDescent="0.25">
      <c r="A22" s="14">
        <v>30195</v>
      </c>
      <c r="B22" s="23">
        <v>7.28</v>
      </c>
      <c r="C22" s="23">
        <v>7.28</v>
      </c>
      <c r="D22" s="23">
        <v>0</v>
      </c>
      <c r="E22" s="24">
        <v>0</v>
      </c>
    </row>
    <row r="23" spans="1:5" x14ac:dyDescent="0.25">
      <c r="A23" s="14">
        <v>30225</v>
      </c>
      <c r="B23" s="23">
        <v>9.5451612903225804</v>
      </c>
      <c r="C23" s="23">
        <v>9.5451612903225804</v>
      </c>
      <c r="D23" s="23">
        <v>0</v>
      </c>
      <c r="E23" s="24">
        <v>0</v>
      </c>
    </row>
    <row r="24" spans="1:5" x14ac:dyDescent="0.25">
      <c r="A24" s="14">
        <v>30256</v>
      </c>
      <c r="B24" s="23">
        <v>12.486666666666666</v>
      </c>
      <c r="C24" s="23">
        <v>12.486666666666666</v>
      </c>
      <c r="D24" s="23">
        <v>0</v>
      </c>
      <c r="E24" s="24">
        <v>0</v>
      </c>
    </row>
    <row r="25" spans="1:5" x14ac:dyDescent="0.25">
      <c r="A25" s="14">
        <v>30286</v>
      </c>
      <c r="B25" s="23">
        <v>13.75483870967742</v>
      </c>
      <c r="C25" s="23">
        <v>13.75483870967742</v>
      </c>
      <c r="D25" s="23">
        <v>0</v>
      </c>
      <c r="E25" s="24">
        <v>0</v>
      </c>
    </row>
    <row r="26" spans="1:5" x14ac:dyDescent="0.25">
      <c r="A26" s="14">
        <v>30317</v>
      </c>
      <c r="B26" s="23">
        <v>13.180645161290322</v>
      </c>
      <c r="C26" s="23">
        <v>13.180645161290322</v>
      </c>
      <c r="D26" s="23">
        <v>0</v>
      </c>
      <c r="E26" s="24">
        <v>0</v>
      </c>
    </row>
    <row r="27" spans="1:5" x14ac:dyDescent="0.25">
      <c r="A27" s="14">
        <v>30348</v>
      </c>
      <c r="B27" s="23">
        <v>16.807142857142857</v>
      </c>
      <c r="C27" s="23">
        <v>16.807142857142857</v>
      </c>
      <c r="D27" s="23">
        <v>0</v>
      </c>
      <c r="E27" s="24">
        <v>0</v>
      </c>
    </row>
    <row r="28" spans="1:5" x14ac:dyDescent="0.25">
      <c r="A28" s="14">
        <v>30376</v>
      </c>
      <c r="B28" s="23">
        <v>15.77741935483871</v>
      </c>
      <c r="C28" s="23">
        <v>15.77741935483871</v>
      </c>
      <c r="D28" s="23">
        <v>0</v>
      </c>
      <c r="E28" s="24">
        <v>0</v>
      </c>
    </row>
    <row r="29" spans="1:5" x14ac:dyDescent="0.25">
      <c r="A29" s="14">
        <v>30407</v>
      </c>
      <c r="B29" s="23">
        <v>10.596666666666668</v>
      </c>
      <c r="C29" s="23">
        <v>10.596666666666668</v>
      </c>
      <c r="D29" s="23">
        <v>0</v>
      </c>
      <c r="E29" s="24">
        <v>0</v>
      </c>
    </row>
    <row r="30" spans="1:5" x14ac:dyDescent="0.25">
      <c r="A30" s="14">
        <v>30437</v>
      </c>
      <c r="B30" s="23">
        <v>10.116129032258065</v>
      </c>
      <c r="C30" s="23">
        <v>10.116129032258065</v>
      </c>
      <c r="D30" s="23">
        <v>0</v>
      </c>
      <c r="E30" s="24">
        <v>0</v>
      </c>
    </row>
    <row r="31" spans="1:5" x14ac:dyDescent="0.25">
      <c r="A31" s="14">
        <v>30468</v>
      </c>
      <c r="B31" s="23">
        <v>6.6</v>
      </c>
      <c r="C31" s="23">
        <v>6.6</v>
      </c>
      <c r="D31" s="23">
        <v>0</v>
      </c>
      <c r="E31" s="24">
        <v>0</v>
      </c>
    </row>
    <row r="32" spans="1:5" x14ac:dyDescent="0.25">
      <c r="A32" s="14">
        <v>30498</v>
      </c>
      <c r="B32" s="23">
        <v>6.8903225806451616</v>
      </c>
      <c r="C32" s="23">
        <v>6.8903225806451616</v>
      </c>
      <c r="D32" s="23">
        <v>0</v>
      </c>
      <c r="E32" s="24">
        <v>0</v>
      </c>
    </row>
    <row r="33" spans="1:5" x14ac:dyDescent="0.25">
      <c r="A33" s="14">
        <v>30529</v>
      </c>
      <c r="B33" s="23">
        <v>8.7064516129032263</v>
      </c>
      <c r="C33" s="23">
        <v>8.7064516129032263</v>
      </c>
      <c r="D33" s="23">
        <v>0</v>
      </c>
      <c r="E33" s="24">
        <v>0</v>
      </c>
    </row>
    <row r="34" spans="1:5" x14ac:dyDescent="0.25">
      <c r="A34" s="14">
        <v>30560</v>
      </c>
      <c r="B34" s="23">
        <v>9.2100000000000009</v>
      </c>
      <c r="C34" s="23">
        <v>9.2100000000000009</v>
      </c>
      <c r="D34" s="23">
        <v>0</v>
      </c>
      <c r="E34" s="24">
        <v>0</v>
      </c>
    </row>
    <row r="35" spans="1:5" x14ac:dyDescent="0.25">
      <c r="A35" s="14">
        <v>30590</v>
      </c>
      <c r="B35" s="23">
        <v>10.312903225806451</v>
      </c>
      <c r="C35" s="23">
        <v>10.312903225806451</v>
      </c>
      <c r="D35" s="23">
        <v>0</v>
      </c>
      <c r="E35" s="24">
        <v>0</v>
      </c>
    </row>
    <row r="36" spans="1:5" x14ac:dyDescent="0.25">
      <c r="A36" s="14">
        <v>30621</v>
      </c>
      <c r="B36" s="23">
        <v>11.993333333333334</v>
      </c>
      <c r="C36" s="23">
        <v>11.993333333333334</v>
      </c>
      <c r="D36" s="23">
        <v>0</v>
      </c>
      <c r="E36" s="24">
        <v>0</v>
      </c>
    </row>
    <row r="37" spans="1:5" x14ac:dyDescent="0.25">
      <c r="A37" s="14">
        <v>30651</v>
      </c>
      <c r="B37" s="23">
        <v>14.396774193548387</v>
      </c>
      <c r="C37" s="23">
        <v>14.396774193548387</v>
      </c>
      <c r="D37" s="23">
        <v>0</v>
      </c>
      <c r="E37" s="24">
        <v>0</v>
      </c>
    </row>
    <row r="38" spans="1:5" x14ac:dyDescent="0.25">
      <c r="A38" s="14">
        <v>30682</v>
      </c>
      <c r="B38" s="23">
        <v>14.309677419354838</v>
      </c>
      <c r="C38" s="23">
        <v>14.309677419354838</v>
      </c>
      <c r="D38" s="23">
        <v>0</v>
      </c>
      <c r="E38" s="24">
        <v>0</v>
      </c>
    </row>
    <row r="39" spans="1:5" x14ac:dyDescent="0.25">
      <c r="A39" s="14">
        <v>30713</v>
      </c>
      <c r="B39" s="23">
        <v>14.944827586206896</v>
      </c>
      <c r="C39" s="23">
        <v>14.944827586206896</v>
      </c>
      <c r="D39" s="23">
        <v>0</v>
      </c>
      <c r="E39" s="24">
        <v>0</v>
      </c>
    </row>
    <row r="40" spans="1:5" x14ac:dyDescent="0.25">
      <c r="A40" s="14">
        <v>30742</v>
      </c>
      <c r="B40" s="23">
        <v>12.86774193548387</v>
      </c>
      <c r="C40" s="23">
        <v>12.86774193548387</v>
      </c>
      <c r="D40" s="23">
        <v>0</v>
      </c>
      <c r="E40" s="24">
        <v>0</v>
      </c>
    </row>
    <row r="41" spans="1:5" x14ac:dyDescent="0.25">
      <c r="A41" s="14">
        <v>30773</v>
      </c>
      <c r="B41" s="23">
        <v>10.75</v>
      </c>
      <c r="C41" s="23">
        <v>10.75</v>
      </c>
      <c r="D41" s="23">
        <v>0</v>
      </c>
      <c r="E41" s="24">
        <v>0</v>
      </c>
    </row>
    <row r="42" spans="1:5" x14ac:dyDescent="0.25">
      <c r="A42" s="14">
        <v>30803</v>
      </c>
      <c r="B42" s="23">
        <v>8.1129032258064502</v>
      </c>
      <c r="C42" s="23">
        <v>8.1129032258064502</v>
      </c>
      <c r="D42" s="23">
        <v>0</v>
      </c>
      <c r="E42" s="24">
        <v>0</v>
      </c>
    </row>
    <row r="43" spans="1:5" x14ac:dyDescent="0.25">
      <c r="A43" s="14">
        <v>30834</v>
      </c>
      <c r="B43" s="23">
        <v>7.73</v>
      </c>
      <c r="C43" s="23">
        <v>7.73</v>
      </c>
      <c r="D43" s="23">
        <v>0</v>
      </c>
      <c r="E43" s="24">
        <v>0</v>
      </c>
    </row>
    <row r="44" spans="1:5" x14ac:dyDescent="0.25">
      <c r="A44" s="14">
        <v>30864</v>
      </c>
      <c r="B44" s="23">
        <v>5.9870967741935486</v>
      </c>
      <c r="C44" s="23">
        <v>5.9870967741935486</v>
      </c>
      <c r="D44" s="23">
        <v>0</v>
      </c>
      <c r="E44" s="24">
        <v>0</v>
      </c>
    </row>
    <row r="45" spans="1:5" x14ac:dyDescent="0.25">
      <c r="A45" s="14">
        <v>30895</v>
      </c>
      <c r="B45" s="23">
        <v>8.6967741935483875</v>
      </c>
      <c r="C45" s="23">
        <v>8.6967741935483875</v>
      </c>
      <c r="D45" s="23">
        <v>0</v>
      </c>
      <c r="E45" s="24">
        <v>0</v>
      </c>
    </row>
    <row r="46" spans="1:5" x14ac:dyDescent="0.25">
      <c r="A46" s="14">
        <v>30926</v>
      </c>
      <c r="B46" s="23">
        <v>8.0466666666666669</v>
      </c>
      <c r="C46" s="23">
        <v>8.0466666666666669</v>
      </c>
      <c r="D46" s="23">
        <v>0</v>
      </c>
      <c r="E46" s="24">
        <v>0</v>
      </c>
    </row>
    <row r="47" spans="1:5" x14ac:dyDescent="0.25">
      <c r="A47" s="14">
        <v>30956</v>
      </c>
      <c r="B47" s="23">
        <v>10.63225806451613</v>
      </c>
      <c r="C47" s="23">
        <v>10.63225806451613</v>
      </c>
      <c r="D47" s="23">
        <v>0</v>
      </c>
      <c r="E47" s="24">
        <v>0</v>
      </c>
    </row>
    <row r="48" spans="1:5" x14ac:dyDescent="0.25">
      <c r="A48" s="14">
        <v>30987</v>
      </c>
      <c r="B48" s="23">
        <v>12.623333333333333</v>
      </c>
      <c r="C48" s="23">
        <v>12.623333333333333</v>
      </c>
      <c r="D48" s="23">
        <v>0</v>
      </c>
      <c r="E48" s="24">
        <v>0</v>
      </c>
    </row>
    <row r="49" spans="1:5" x14ac:dyDescent="0.25">
      <c r="A49" s="14">
        <v>31017</v>
      </c>
      <c r="B49" s="23">
        <v>12.643333333333333</v>
      </c>
      <c r="C49" s="23">
        <v>12.643333333333333</v>
      </c>
      <c r="D49" s="23">
        <v>0</v>
      </c>
      <c r="E49" s="24">
        <v>0</v>
      </c>
    </row>
    <row r="50" spans="1:5" x14ac:dyDescent="0.25">
      <c r="A50" s="14">
        <v>31048</v>
      </c>
      <c r="B50" s="23">
        <v>14.219354838709677</v>
      </c>
      <c r="C50" s="23">
        <v>14.219354838709677</v>
      </c>
      <c r="D50" s="23">
        <v>0</v>
      </c>
      <c r="E50" s="24">
        <v>0</v>
      </c>
    </row>
    <row r="51" spans="1:5" x14ac:dyDescent="0.25">
      <c r="A51" s="14">
        <v>31079</v>
      </c>
      <c r="B51" s="23">
        <v>14.032142857142857</v>
      </c>
      <c r="C51" s="23">
        <v>14.032142857142857</v>
      </c>
      <c r="D51" s="23">
        <v>0</v>
      </c>
      <c r="E51" s="24">
        <v>0</v>
      </c>
    </row>
    <row r="52" spans="1:5" x14ac:dyDescent="0.25">
      <c r="A52" s="14">
        <v>31107</v>
      </c>
      <c r="B52" s="23">
        <v>15.877419354838711</v>
      </c>
      <c r="C52" s="23">
        <v>15.877419354838711</v>
      </c>
      <c r="D52" s="23">
        <v>0</v>
      </c>
      <c r="E52" s="24">
        <v>0</v>
      </c>
    </row>
    <row r="53" spans="1:5" x14ac:dyDescent="0.25">
      <c r="A53" s="14">
        <v>31138</v>
      </c>
      <c r="B53" s="23">
        <v>12.976666666666667</v>
      </c>
      <c r="C53" s="23">
        <v>12.976666666666667</v>
      </c>
      <c r="D53" s="23">
        <v>0</v>
      </c>
      <c r="E53" s="24">
        <v>0</v>
      </c>
    </row>
    <row r="54" spans="1:5" x14ac:dyDescent="0.25">
      <c r="A54" s="14">
        <v>31168</v>
      </c>
      <c r="B54" s="23">
        <v>9.4193548387096779</v>
      </c>
      <c r="C54" s="23">
        <v>9.4193548387096779</v>
      </c>
      <c r="D54" s="23">
        <v>0</v>
      </c>
      <c r="E54" s="24">
        <v>0</v>
      </c>
    </row>
    <row r="55" spans="1:5" x14ac:dyDescent="0.25">
      <c r="A55" s="14">
        <v>31199</v>
      </c>
      <c r="B55" s="23">
        <v>7.0733333333333324</v>
      </c>
      <c r="C55" s="23">
        <v>7.0733333333333324</v>
      </c>
      <c r="D55" s="23">
        <v>0</v>
      </c>
      <c r="E55" s="24">
        <v>0</v>
      </c>
    </row>
    <row r="56" spans="1:5" x14ac:dyDescent="0.25">
      <c r="A56" s="14">
        <v>31229</v>
      </c>
      <c r="B56" s="23">
        <v>6.1354838709677431</v>
      </c>
      <c r="C56" s="23">
        <v>6.1354838709677431</v>
      </c>
      <c r="D56" s="23">
        <v>0</v>
      </c>
      <c r="E56" s="24">
        <v>0</v>
      </c>
    </row>
    <row r="57" spans="1:5" x14ac:dyDescent="0.25">
      <c r="A57" s="14">
        <v>31260</v>
      </c>
      <c r="B57" s="23">
        <v>7.6354838709677422</v>
      </c>
      <c r="C57" s="23">
        <v>7.6354838709677422</v>
      </c>
      <c r="D57" s="23">
        <v>0</v>
      </c>
      <c r="E57" s="24">
        <v>0</v>
      </c>
    </row>
    <row r="58" spans="1:5" x14ac:dyDescent="0.25">
      <c r="A58" s="14">
        <v>31291</v>
      </c>
      <c r="B58" s="23">
        <v>8.8033333333333328</v>
      </c>
      <c r="C58" s="23">
        <v>8.8033333333333328</v>
      </c>
      <c r="D58" s="23">
        <v>0</v>
      </c>
      <c r="E58" s="24">
        <v>0</v>
      </c>
    </row>
    <row r="59" spans="1:5" x14ac:dyDescent="0.25">
      <c r="A59" s="14">
        <v>31321</v>
      </c>
      <c r="B59" s="23">
        <v>10.490322580645161</v>
      </c>
      <c r="C59" s="23">
        <v>10.490322580645161</v>
      </c>
      <c r="D59" s="23">
        <v>0</v>
      </c>
      <c r="E59" s="24">
        <v>0</v>
      </c>
    </row>
    <row r="60" spans="1:5" x14ac:dyDescent="0.25">
      <c r="A60" s="14">
        <v>31352</v>
      </c>
      <c r="B60" s="23">
        <v>13.073333333333334</v>
      </c>
      <c r="C60" s="23">
        <v>13.073333333333334</v>
      </c>
      <c r="D60" s="23">
        <v>0</v>
      </c>
      <c r="E60" s="24">
        <v>0</v>
      </c>
    </row>
    <row r="61" spans="1:5" x14ac:dyDescent="0.25">
      <c r="A61" s="14">
        <v>31382</v>
      </c>
      <c r="B61" s="23">
        <v>14.109677419354838</v>
      </c>
      <c r="C61" s="23">
        <v>14.109677419354838</v>
      </c>
      <c r="D61" s="23">
        <v>0</v>
      </c>
      <c r="E61" s="24">
        <v>0</v>
      </c>
    </row>
    <row r="62" spans="1:5" x14ac:dyDescent="0.25">
      <c r="A62" s="14">
        <v>31413</v>
      </c>
      <c r="B62" s="23">
        <v>13.825806451612904</v>
      </c>
      <c r="C62" s="23">
        <v>13.825806451612904</v>
      </c>
      <c r="D62" s="23">
        <v>0</v>
      </c>
      <c r="E62" s="24">
        <v>0</v>
      </c>
    </row>
    <row r="63" spans="1:5" x14ac:dyDescent="0.25">
      <c r="A63" s="14">
        <v>31444</v>
      </c>
      <c r="B63" s="23">
        <v>14.196428571428571</v>
      </c>
      <c r="C63" s="23">
        <v>14.196428571428571</v>
      </c>
      <c r="D63" s="23">
        <v>0</v>
      </c>
      <c r="E63" s="24">
        <v>0</v>
      </c>
    </row>
    <row r="64" spans="1:5" x14ac:dyDescent="0.25">
      <c r="A64" s="14">
        <v>31472</v>
      </c>
      <c r="B64" s="23">
        <v>14.69032258064516</v>
      </c>
      <c r="C64" s="23">
        <v>14.69032258064516</v>
      </c>
      <c r="D64" s="23">
        <v>0</v>
      </c>
      <c r="E64" s="24">
        <v>0</v>
      </c>
    </row>
    <row r="65" spans="1:5" x14ac:dyDescent="0.25">
      <c r="A65" s="14">
        <v>31503</v>
      </c>
      <c r="B65" s="23">
        <v>11.653333333333332</v>
      </c>
      <c r="C65" s="23">
        <v>11.653333333333332</v>
      </c>
      <c r="D65" s="23">
        <v>0</v>
      </c>
      <c r="E65" s="24">
        <v>0</v>
      </c>
    </row>
    <row r="66" spans="1:5" x14ac:dyDescent="0.25">
      <c r="A66" s="14">
        <v>31533</v>
      </c>
      <c r="B66" s="23">
        <v>10.274193548387096</v>
      </c>
      <c r="C66" s="23">
        <v>10.274193548387096</v>
      </c>
      <c r="D66" s="23">
        <v>0</v>
      </c>
      <c r="E66" s="24">
        <v>0</v>
      </c>
    </row>
    <row r="67" spans="1:5" x14ac:dyDescent="0.25">
      <c r="A67" s="14">
        <v>31564</v>
      </c>
      <c r="B67" s="23">
        <v>7.5266666666666664</v>
      </c>
      <c r="C67" s="23">
        <v>7.5266666666666664</v>
      </c>
      <c r="D67" s="23">
        <v>0</v>
      </c>
      <c r="E67" s="24">
        <v>0</v>
      </c>
    </row>
    <row r="68" spans="1:5" x14ac:dyDescent="0.25">
      <c r="A68" s="14">
        <v>31594</v>
      </c>
      <c r="B68" s="23">
        <v>6.9612903225806448</v>
      </c>
      <c r="C68" s="23">
        <v>6.9612903225806448</v>
      </c>
      <c r="D68" s="23">
        <v>0</v>
      </c>
      <c r="E68" s="24">
        <v>0</v>
      </c>
    </row>
    <row r="69" spans="1:5" x14ac:dyDescent="0.25">
      <c r="A69" s="14">
        <v>31625</v>
      </c>
      <c r="B69" s="23">
        <v>7.387096774193548</v>
      </c>
      <c r="C69" s="23">
        <v>7.387096774193548</v>
      </c>
      <c r="D69" s="23">
        <v>0</v>
      </c>
      <c r="E69" s="24">
        <v>0</v>
      </c>
    </row>
    <row r="70" spans="1:5" x14ac:dyDescent="0.25">
      <c r="A70" s="14">
        <v>31656</v>
      </c>
      <c r="B70" s="23">
        <v>8.9333333333333336</v>
      </c>
      <c r="C70" s="23">
        <v>8.9333333333333336</v>
      </c>
      <c r="D70" s="23">
        <v>0</v>
      </c>
      <c r="E70" s="24">
        <v>0</v>
      </c>
    </row>
    <row r="71" spans="1:5" x14ac:dyDescent="0.25">
      <c r="A71" s="14">
        <v>31686</v>
      </c>
      <c r="B71" s="23">
        <v>9.6838709677419352</v>
      </c>
      <c r="C71" s="23">
        <v>9.6838709677419352</v>
      </c>
      <c r="D71" s="23">
        <v>0</v>
      </c>
      <c r="E71" s="24">
        <v>0</v>
      </c>
    </row>
    <row r="72" spans="1:5" x14ac:dyDescent="0.25">
      <c r="A72" s="14">
        <v>31717</v>
      </c>
      <c r="B72" s="23">
        <v>11.793333333333333</v>
      </c>
      <c r="C72" s="23">
        <v>11.793333333333333</v>
      </c>
      <c r="D72" s="23">
        <v>0</v>
      </c>
      <c r="E72" s="24">
        <v>0</v>
      </c>
    </row>
    <row r="73" spans="1:5" x14ac:dyDescent="0.25">
      <c r="A73" s="14">
        <v>31747</v>
      </c>
      <c r="B73" s="23">
        <v>12.935483870967742</v>
      </c>
      <c r="C73" s="23">
        <v>12.935483870967742</v>
      </c>
      <c r="D73" s="23">
        <v>0</v>
      </c>
      <c r="E73" s="24">
        <v>0</v>
      </c>
    </row>
    <row r="74" spans="1:5" x14ac:dyDescent="0.25">
      <c r="A74" s="14">
        <v>31778</v>
      </c>
      <c r="B74" s="23">
        <v>13.235483870967743</v>
      </c>
      <c r="C74" s="23">
        <v>13.235483870967743</v>
      </c>
      <c r="D74" s="23">
        <v>0</v>
      </c>
      <c r="E74" s="24">
        <v>0</v>
      </c>
    </row>
    <row r="75" spans="1:5" x14ac:dyDescent="0.25">
      <c r="A75" s="14">
        <v>31809</v>
      </c>
      <c r="B75" s="23">
        <v>13.889285714285714</v>
      </c>
      <c r="C75" s="23">
        <v>13.889285714285714</v>
      </c>
      <c r="D75" s="23">
        <v>0</v>
      </c>
      <c r="E75" s="24">
        <v>0</v>
      </c>
    </row>
    <row r="76" spans="1:5" x14ac:dyDescent="0.25">
      <c r="A76" s="14">
        <v>31837</v>
      </c>
      <c r="B76" s="23">
        <v>12.619354838709677</v>
      </c>
      <c r="C76" s="23">
        <v>12.619354838709677</v>
      </c>
      <c r="D76" s="23">
        <v>0</v>
      </c>
      <c r="E76" s="24">
        <v>0</v>
      </c>
    </row>
    <row r="77" spans="1:5" x14ac:dyDescent="0.25">
      <c r="A77" s="14">
        <v>31868</v>
      </c>
      <c r="B77" s="23">
        <v>12.25</v>
      </c>
      <c r="C77" s="23">
        <v>12.25</v>
      </c>
      <c r="D77" s="23">
        <v>0</v>
      </c>
      <c r="E77" s="24">
        <v>0</v>
      </c>
    </row>
    <row r="78" spans="1:5" x14ac:dyDescent="0.25">
      <c r="A78" s="14">
        <v>31898</v>
      </c>
      <c r="B78" s="23">
        <v>9.806451612903226</v>
      </c>
      <c r="C78" s="23">
        <v>9.806451612903226</v>
      </c>
      <c r="D78" s="23">
        <v>0</v>
      </c>
      <c r="E78" s="24">
        <v>0</v>
      </c>
    </row>
    <row r="79" spans="1:5" x14ac:dyDescent="0.25">
      <c r="A79" s="14">
        <v>31929</v>
      </c>
      <c r="B79" s="23">
        <v>8.2733333333333334</v>
      </c>
      <c r="C79" s="23">
        <v>8.2733333333333334</v>
      </c>
      <c r="D79" s="23">
        <v>0</v>
      </c>
      <c r="E79" s="24">
        <v>0</v>
      </c>
    </row>
    <row r="80" spans="1:5" x14ac:dyDescent="0.25">
      <c r="A80" s="14">
        <v>31959</v>
      </c>
      <c r="B80" s="23">
        <v>5.9838709677419359</v>
      </c>
      <c r="C80" s="23">
        <v>5.9838709677419359</v>
      </c>
      <c r="D80" s="23">
        <v>0</v>
      </c>
      <c r="E80" s="24">
        <v>0</v>
      </c>
    </row>
    <row r="81" spans="1:5" x14ac:dyDescent="0.25">
      <c r="A81" s="14">
        <v>31990</v>
      </c>
      <c r="B81" s="23">
        <v>8.0225806451612911</v>
      </c>
      <c r="C81" s="23">
        <v>8.0225806451612911</v>
      </c>
      <c r="D81" s="23">
        <v>0</v>
      </c>
      <c r="E81" s="24">
        <v>0</v>
      </c>
    </row>
    <row r="82" spans="1:5" x14ac:dyDescent="0.25">
      <c r="A82" s="14">
        <v>32021</v>
      </c>
      <c r="B82" s="23">
        <v>9.8099999999999987</v>
      </c>
      <c r="C82" s="23">
        <v>9.8099999999999987</v>
      </c>
      <c r="D82" s="23">
        <v>0</v>
      </c>
      <c r="E82" s="24">
        <v>0</v>
      </c>
    </row>
    <row r="83" spans="1:5" x14ac:dyDescent="0.25">
      <c r="A83" s="14">
        <v>32051</v>
      </c>
      <c r="B83" s="23">
        <v>10.238709677419354</v>
      </c>
      <c r="C83" s="23">
        <v>10.238709677419354</v>
      </c>
      <c r="D83" s="23">
        <v>0</v>
      </c>
      <c r="E83" s="24">
        <v>0</v>
      </c>
    </row>
    <row r="84" spans="1:5" x14ac:dyDescent="0.25">
      <c r="A84" s="14">
        <v>32082</v>
      </c>
      <c r="B84" s="23">
        <v>13.150000000000002</v>
      </c>
      <c r="C84" s="23">
        <v>13.150000000000002</v>
      </c>
      <c r="D84" s="23">
        <v>0</v>
      </c>
      <c r="E84" s="24">
        <v>0</v>
      </c>
    </row>
    <row r="85" spans="1:5" x14ac:dyDescent="0.25">
      <c r="A85" s="14">
        <v>32112</v>
      </c>
      <c r="B85" s="23">
        <v>13.254838709677419</v>
      </c>
      <c r="C85" s="23">
        <v>13.254838709677419</v>
      </c>
      <c r="D85" s="23">
        <v>0</v>
      </c>
      <c r="E85" s="24">
        <v>0</v>
      </c>
    </row>
    <row r="86" spans="1:5" x14ac:dyDescent="0.25">
      <c r="A86" s="14">
        <v>32143</v>
      </c>
      <c r="B86" s="23">
        <v>16.493548387096773</v>
      </c>
      <c r="C86" s="23">
        <v>16.493548387096773</v>
      </c>
      <c r="D86" s="23">
        <v>0</v>
      </c>
      <c r="E86" s="24">
        <v>0</v>
      </c>
    </row>
    <row r="87" spans="1:5" x14ac:dyDescent="0.25">
      <c r="A87" s="14">
        <v>32174</v>
      </c>
      <c r="B87" s="23">
        <v>14.524137931034483</v>
      </c>
      <c r="C87" s="23">
        <v>14.524137931034483</v>
      </c>
      <c r="D87" s="23">
        <v>0</v>
      </c>
      <c r="E87" s="24">
        <v>0</v>
      </c>
    </row>
    <row r="88" spans="1:5" x14ac:dyDescent="0.25">
      <c r="A88" s="14">
        <v>32203</v>
      </c>
      <c r="B88" s="23">
        <v>14.748387096774193</v>
      </c>
      <c r="C88" s="23">
        <v>14.748387096774193</v>
      </c>
      <c r="D88" s="23">
        <v>0</v>
      </c>
      <c r="E88" s="24">
        <v>0</v>
      </c>
    </row>
    <row r="89" spans="1:5" x14ac:dyDescent="0.25">
      <c r="A89" s="14">
        <v>32234</v>
      </c>
      <c r="B89" s="23">
        <v>12.833333333333334</v>
      </c>
      <c r="C89" s="23">
        <v>12.833333333333334</v>
      </c>
      <c r="D89" s="23">
        <v>0</v>
      </c>
      <c r="E89" s="24">
        <v>0</v>
      </c>
    </row>
    <row r="90" spans="1:5" x14ac:dyDescent="0.25">
      <c r="A90" s="14">
        <v>32264</v>
      </c>
      <c r="B90" s="23">
        <v>11.387096774193548</v>
      </c>
      <c r="C90" s="23">
        <v>11.387096774193548</v>
      </c>
      <c r="D90" s="23">
        <v>0</v>
      </c>
      <c r="E90" s="24">
        <v>0</v>
      </c>
    </row>
    <row r="91" spans="1:5" x14ac:dyDescent="0.25">
      <c r="A91" s="14">
        <v>32295</v>
      </c>
      <c r="B91" s="23">
        <v>8.3866666666666667</v>
      </c>
      <c r="C91" s="23">
        <v>8.3866666666666667</v>
      </c>
      <c r="D91" s="23">
        <v>0</v>
      </c>
      <c r="E91" s="24">
        <v>0</v>
      </c>
    </row>
    <row r="92" spans="1:5" x14ac:dyDescent="0.25">
      <c r="A92" s="14">
        <v>32325</v>
      </c>
      <c r="B92" s="23">
        <v>8.2322580645161292</v>
      </c>
      <c r="C92" s="23">
        <v>8.2322580645161292</v>
      </c>
      <c r="D92" s="23">
        <v>0</v>
      </c>
      <c r="E92" s="24">
        <v>0</v>
      </c>
    </row>
    <row r="93" spans="1:5" x14ac:dyDescent="0.25">
      <c r="A93" s="14">
        <v>32356</v>
      </c>
      <c r="B93" s="23">
        <v>8.7258064516129039</v>
      </c>
      <c r="C93" s="23">
        <v>8.7258064516129039</v>
      </c>
      <c r="D93" s="23">
        <v>0</v>
      </c>
      <c r="E93" s="24">
        <v>0</v>
      </c>
    </row>
    <row r="94" spans="1:5" x14ac:dyDescent="0.25">
      <c r="A94" s="14">
        <v>32387</v>
      </c>
      <c r="B94" s="23">
        <v>9.8833333333333329</v>
      </c>
      <c r="C94" s="23">
        <v>9.8833333333333329</v>
      </c>
      <c r="D94" s="23">
        <v>0</v>
      </c>
      <c r="E94" s="24">
        <v>0</v>
      </c>
    </row>
    <row r="95" spans="1:5" x14ac:dyDescent="0.25">
      <c r="A95" s="14">
        <v>32417</v>
      </c>
      <c r="B95" s="23">
        <v>10.89032258064516</v>
      </c>
      <c r="C95" s="23">
        <v>10.89032258064516</v>
      </c>
      <c r="D95" s="23">
        <v>0</v>
      </c>
      <c r="E95" s="24">
        <v>0</v>
      </c>
    </row>
    <row r="96" spans="1:5" x14ac:dyDescent="0.25">
      <c r="A96" s="14">
        <v>32448</v>
      </c>
      <c r="B96" s="23">
        <v>12.253333333333334</v>
      </c>
      <c r="C96" s="23">
        <v>12.253333333333334</v>
      </c>
      <c r="D96" s="23">
        <v>0</v>
      </c>
      <c r="E96" s="24">
        <v>0</v>
      </c>
    </row>
    <row r="97" spans="1:11" x14ac:dyDescent="0.25">
      <c r="A97" s="14">
        <v>32478</v>
      </c>
      <c r="B97" s="23">
        <v>15.436666666666667</v>
      </c>
      <c r="C97" s="23">
        <v>15.436666666666667</v>
      </c>
      <c r="D97" s="23">
        <v>0</v>
      </c>
      <c r="E97" s="24">
        <v>0</v>
      </c>
    </row>
    <row r="98" spans="1:11" x14ac:dyDescent="0.25">
      <c r="A98" s="14">
        <v>32509</v>
      </c>
      <c r="B98" s="23">
        <v>15.180645161290322</v>
      </c>
      <c r="C98" s="23">
        <v>15.180645161290322</v>
      </c>
      <c r="D98" s="23">
        <v>0</v>
      </c>
      <c r="E98" s="24">
        <v>0</v>
      </c>
    </row>
    <row r="99" spans="1:11" x14ac:dyDescent="0.25">
      <c r="A99" s="14">
        <v>32540</v>
      </c>
      <c r="B99" s="23">
        <v>16.37142857142857</v>
      </c>
      <c r="C99" s="23">
        <v>16.37142857142857</v>
      </c>
      <c r="D99" s="23">
        <v>0</v>
      </c>
      <c r="E99" s="24">
        <v>0</v>
      </c>
    </row>
    <row r="100" spans="1:11" x14ac:dyDescent="0.25">
      <c r="A100" s="14">
        <v>32568</v>
      </c>
      <c r="B100" s="23">
        <v>15.803225806451612</v>
      </c>
      <c r="C100" s="23">
        <v>15.803225806451612</v>
      </c>
      <c r="D100" s="23">
        <v>0</v>
      </c>
      <c r="E100" s="24">
        <v>0</v>
      </c>
      <c r="H100" t="s">
        <v>55</v>
      </c>
    </row>
    <row r="101" spans="1:11" x14ac:dyDescent="0.25">
      <c r="A101" s="14">
        <v>32599</v>
      </c>
      <c r="B101" s="23">
        <v>12.563333333333333</v>
      </c>
      <c r="C101" s="23">
        <v>12.563333333333333</v>
      </c>
      <c r="D101" s="23">
        <v>0</v>
      </c>
      <c r="E101" s="24">
        <v>0</v>
      </c>
      <c r="G101" s="2" t="s">
        <v>2</v>
      </c>
      <c r="H101" s="22" t="str">
        <f ca="1">_xlfn.FORMULATEXT(A1)</f>
        <v>=FORECAST.ETS.COMPARE(melbourne_temps,2,1,$H$102)</v>
      </c>
      <c r="I101" s="2"/>
    </row>
    <row r="102" spans="1:11" x14ac:dyDescent="0.25">
      <c r="A102" s="14">
        <v>32629</v>
      </c>
      <c r="B102" s="23">
        <v>10.725806451612904</v>
      </c>
      <c r="C102" s="23">
        <v>10.725806451612904</v>
      </c>
      <c r="D102" s="23">
        <v>0</v>
      </c>
      <c r="E102" s="24">
        <v>0</v>
      </c>
      <c r="G102" s="2" t="s">
        <v>3</v>
      </c>
      <c r="H102" s="20">
        <v>6</v>
      </c>
      <c r="I102" s="2" t="s">
        <v>4</v>
      </c>
      <c r="K102" t="s">
        <v>65</v>
      </c>
    </row>
    <row r="103" spans="1:11" x14ac:dyDescent="0.25">
      <c r="A103" s="14">
        <v>32660</v>
      </c>
      <c r="B103" s="23">
        <v>6.56</v>
      </c>
      <c r="C103" s="23">
        <v>6.56</v>
      </c>
      <c r="D103" s="23">
        <v>0</v>
      </c>
      <c r="E103" s="24">
        <v>0</v>
      </c>
    </row>
    <row r="104" spans="1:11" x14ac:dyDescent="0.25">
      <c r="A104" s="14">
        <v>32690</v>
      </c>
      <c r="B104" s="23">
        <v>6.3322580645161288</v>
      </c>
      <c r="C104" s="23">
        <v>6.3322580645161288</v>
      </c>
      <c r="D104" s="23">
        <v>0</v>
      </c>
      <c r="E104" s="24">
        <v>0</v>
      </c>
    </row>
    <row r="105" spans="1:11" x14ac:dyDescent="0.25">
      <c r="A105" s="14">
        <v>32721</v>
      </c>
      <c r="B105" s="23">
        <v>6.7709677419354843</v>
      </c>
      <c r="C105" s="23">
        <v>6.7709677419354843</v>
      </c>
      <c r="D105" s="23">
        <v>0</v>
      </c>
      <c r="E105" s="24">
        <v>0</v>
      </c>
    </row>
    <row r="106" spans="1:11" x14ac:dyDescent="0.25">
      <c r="A106" s="14">
        <v>32752</v>
      </c>
      <c r="B106" s="23">
        <v>8.4866666666666664</v>
      </c>
      <c r="C106" s="23">
        <v>8.4866666666666664</v>
      </c>
      <c r="D106" s="23">
        <v>0</v>
      </c>
      <c r="E106" s="24">
        <v>0</v>
      </c>
    </row>
    <row r="107" spans="1:11" x14ac:dyDescent="0.25">
      <c r="A107" s="14">
        <v>32782</v>
      </c>
      <c r="B107" s="23">
        <v>9.8677419354838705</v>
      </c>
      <c r="C107" s="23">
        <v>9.8677419354838705</v>
      </c>
      <c r="D107" s="23">
        <v>0</v>
      </c>
      <c r="E107" s="24">
        <v>0</v>
      </c>
    </row>
    <row r="108" spans="1:11" x14ac:dyDescent="0.25">
      <c r="A108" s="14">
        <v>32813</v>
      </c>
      <c r="B108" s="23">
        <v>12.876666666666665</v>
      </c>
      <c r="C108" s="23">
        <v>12.876666666666665</v>
      </c>
      <c r="D108" s="23">
        <v>0</v>
      </c>
      <c r="E108" s="24">
        <v>0</v>
      </c>
    </row>
    <row r="109" spans="1:11" x14ac:dyDescent="0.25">
      <c r="A109" s="14">
        <v>32843</v>
      </c>
      <c r="B109" s="23">
        <v>13.951612903225808</v>
      </c>
      <c r="C109" s="23">
        <v>13.951612903225808</v>
      </c>
      <c r="D109" s="23">
        <v>0</v>
      </c>
      <c r="E109" s="24">
        <v>0</v>
      </c>
    </row>
    <row r="110" spans="1:11" x14ac:dyDescent="0.25">
      <c r="A110" s="14">
        <v>32874</v>
      </c>
      <c r="B110" s="23">
        <v>15.57741935483871</v>
      </c>
      <c r="C110" s="23">
        <v>15.57741935483871</v>
      </c>
      <c r="D110" s="23">
        <v>0</v>
      </c>
      <c r="E110" s="24">
        <v>0</v>
      </c>
    </row>
    <row r="111" spans="1:11" x14ac:dyDescent="0.25">
      <c r="A111" s="14">
        <v>32905</v>
      </c>
      <c r="B111" s="23">
        <v>15.417857142857144</v>
      </c>
      <c r="C111" s="23">
        <v>15.417857142857144</v>
      </c>
      <c r="D111" s="23">
        <v>0</v>
      </c>
      <c r="E111" s="24">
        <v>0</v>
      </c>
    </row>
    <row r="112" spans="1:11" x14ac:dyDescent="0.25">
      <c r="A112" s="14">
        <v>32933</v>
      </c>
      <c r="B112" s="23">
        <v>14.835483870967742</v>
      </c>
      <c r="C112" s="23">
        <v>14.835483870967742</v>
      </c>
      <c r="D112" s="23">
        <v>0</v>
      </c>
      <c r="E112" s="24">
        <v>0</v>
      </c>
    </row>
    <row r="113" spans="1:5" x14ac:dyDescent="0.25">
      <c r="A113" s="14">
        <v>32964</v>
      </c>
      <c r="B113" s="23">
        <v>13.433333333333334</v>
      </c>
      <c r="C113" s="23">
        <v>13.433333333333334</v>
      </c>
      <c r="D113" s="23">
        <v>0</v>
      </c>
      <c r="E113" s="24">
        <v>0</v>
      </c>
    </row>
    <row r="114" spans="1:5" x14ac:dyDescent="0.25">
      <c r="A114" s="14">
        <v>32994</v>
      </c>
      <c r="B114" s="23">
        <v>9.7483870967741932</v>
      </c>
      <c r="C114" s="23">
        <v>9.7483870967741932</v>
      </c>
      <c r="D114" s="23">
        <v>0</v>
      </c>
      <c r="E114" s="24">
        <v>0</v>
      </c>
    </row>
    <row r="115" spans="1:5" x14ac:dyDescent="0.25">
      <c r="A115" s="14">
        <v>33025</v>
      </c>
      <c r="B115" s="23">
        <v>7.72</v>
      </c>
      <c r="C115" s="23">
        <v>7.72</v>
      </c>
      <c r="D115" s="23">
        <v>0</v>
      </c>
      <c r="E115" s="24">
        <v>0</v>
      </c>
    </row>
    <row r="116" spans="1:5" x14ac:dyDescent="0.25">
      <c r="A116" s="14">
        <v>33055</v>
      </c>
      <c r="B116" s="23">
        <v>8.1838709677419352</v>
      </c>
      <c r="C116" s="23">
        <v>6.8229788472697397</v>
      </c>
      <c r="D116" s="23">
        <v>-1.3608921204721955</v>
      </c>
      <c r="E116" s="24">
        <v>-0.16628953777941691</v>
      </c>
    </row>
    <row r="117" spans="1:5" x14ac:dyDescent="0.25">
      <c r="A117" s="14">
        <v>33086</v>
      </c>
      <c r="B117" s="23">
        <v>7.8258064516129036</v>
      </c>
      <c r="C117" s="23">
        <v>7.9330913111324222</v>
      </c>
      <c r="D117" s="23">
        <v>0.1072848595195186</v>
      </c>
      <c r="E117" s="24">
        <v>1.3709112304637561E-2</v>
      </c>
    </row>
    <row r="118" spans="1:5" x14ac:dyDescent="0.25">
      <c r="A118" s="14">
        <v>33117</v>
      </c>
      <c r="B118" s="23">
        <v>9.1666666666666661</v>
      </c>
      <c r="C118" s="23">
        <v>9.303980982409243</v>
      </c>
      <c r="D118" s="23">
        <v>0.13731431574257691</v>
      </c>
      <c r="E118" s="24">
        <v>1.4979743535553869E-2</v>
      </c>
    </row>
    <row r="119" spans="1:5" x14ac:dyDescent="0.25">
      <c r="A119" s="14">
        <v>33147</v>
      </c>
      <c r="B119" s="23">
        <v>11.345161290322581</v>
      </c>
      <c r="C119" s="23">
        <v>10.481246403772221</v>
      </c>
      <c r="D119" s="23">
        <v>-0.86391488655035964</v>
      </c>
      <c r="E119" s="24">
        <v>-7.614831243406639E-2</v>
      </c>
    </row>
    <row r="120" spans="1:5" x14ac:dyDescent="0.25">
      <c r="A120" s="14">
        <v>33178</v>
      </c>
      <c r="B120" s="23">
        <v>12.656666666666666</v>
      </c>
      <c r="C120" s="23">
        <v>12.848907410576878</v>
      </c>
      <c r="D120" s="23">
        <v>0.19224074391021162</v>
      </c>
      <c r="E120" s="24">
        <v>1.5188892065594706E-2</v>
      </c>
    </row>
    <row r="121" spans="1:5" x14ac:dyDescent="0.25">
      <c r="A121" s="14">
        <v>33208</v>
      </c>
      <c r="B121" s="23">
        <v>14.36774193548387</v>
      </c>
      <c r="C121" s="23">
        <v>14.248609305235627</v>
      </c>
      <c r="D121" s="23">
        <v>-0.11913263024824339</v>
      </c>
      <c r="E121" s="24">
        <v>-8.2916738610138152E-3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3026-E7D8-4245-9B06-03900DE00994}">
  <dimension ref="A1:K130"/>
  <sheetViews>
    <sheetView workbookViewId="0">
      <selection activeCell="C7" sqref="C1:K7"/>
    </sheetView>
  </sheetViews>
  <sheetFormatPr defaultRowHeight="15" x14ac:dyDescent="0.25"/>
  <cols>
    <col min="1" max="1" width="12.7109375" bestFit="1" customWidth="1"/>
    <col min="2" max="2" width="12.42578125" bestFit="1" customWidth="1"/>
  </cols>
  <sheetData>
    <row r="1" spans="1:11" x14ac:dyDescent="0.25">
      <c r="C1" t="s">
        <v>77</v>
      </c>
      <c r="I1" t="s">
        <v>84</v>
      </c>
    </row>
    <row r="2" spans="1:11" x14ac:dyDescent="0.25">
      <c r="C2" t="s">
        <v>78</v>
      </c>
      <c r="D2" t="s">
        <v>79</v>
      </c>
      <c r="E2">
        <v>1</v>
      </c>
      <c r="F2" t="s">
        <v>80</v>
      </c>
      <c r="G2">
        <v>2</v>
      </c>
      <c r="I2">
        <v>1</v>
      </c>
      <c r="K2" t="s">
        <v>86</v>
      </c>
    </row>
    <row r="3" spans="1:11" x14ac:dyDescent="0.25">
      <c r="C3" t="s">
        <v>85</v>
      </c>
      <c r="I3">
        <v>12</v>
      </c>
    </row>
    <row r="4" spans="1:11" x14ac:dyDescent="0.25">
      <c r="C4" t="s">
        <v>87</v>
      </c>
      <c r="I4">
        <v>12</v>
      </c>
    </row>
    <row r="5" spans="1:11" x14ac:dyDescent="0.25">
      <c r="C5" t="s">
        <v>81</v>
      </c>
      <c r="I5">
        <v>0.1</v>
      </c>
    </row>
    <row r="6" spans="1:11" x14ac:dyDescent="0.25">
      <c r="C6" t="s">
        <v>82</v>
      </c>
      <c r="I6">
        <v>0.1</v>
      </c>
    </row>
    <row r="7" spans="1:11" x14ac:dyDescent="0.25">
      <c r="C7" t="s">
        <v>83</v>
      </c>
      <c r="I7">
        <v>0.1</v>
      </c>
    </row>
    <row r="10" spans="1:11" x14ac:dyDescent="0.25">
      <c r="A10" t="str" cm="1">
        <f t="array" ref="A10:B130">melbourne_temps[#All]</f>
        <v>Start of Month</v>
      </c>
      <c r="B10" t="str">
        <v>average_temp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 spans="1:11" x14ac:dyDescent="0.25">
      <c r="A11" s="1">
        <v>29587</v>
      </c>
      <c r="B11" s="2">
        <v>17.712903225806453</v>
      </c>
    </row>
    <row r="12" spans="1:11" x14ac:dyDescent="0.25">
      <c r="A12" s="1">
        <v>29618</v>
      </c>
      <c r="B12" s="2">
        <v>17.678571428571431</v>
      </c>
    </row>
    <row r="13" spans="1:11" x14ac:dyDescent="0.25">
      <c r="A13" s="1">
        <v>29646</v>
      </c>
      <c r="B13" s="2">
        <v>13.5</v>
      </c>
    </row>
    <row r="14" spans="1:11" x14ac:dyDescent="0.25">
      <c r="A14" s="1">
        <v>29677</v>
      </c>
      <c r="B14" s="2">
        <v>12.356666666666666</v>
      </c>
    </row>
    <row r="15" spans="1:11" x14ac:dyDescent="0.25">
      <c r="A15" s="1">
        <v>29707</v>
      </c>
      <c r="B15" s="2">
        <v>9.4903225806451612</v>
      </c>
    </row>
    <row r="16" spans="1:11" x14ac:dyDescent="0.25">
      <c r="A16" s="1">
        <v>29738</v>
      </c>
      <c r="B16" s="2">
        <v>7.3066666666666666</v>
      </c>
    </row>
    <row r="17" spans="1:2" x14ac:dyDescent="0.25">
      <c r="A17" s="1">
        <v>29768</v>
      </c>
      <c r="B17" s="2">
        <v>7.5774193548387085</v>
      </c>
    </row>
    <row r="18" spans="1:2" x14ac:dyDescent="0.25">
      <c r="A18" s="1">
        <v>29799</v>
      </c>
      <c r="B18" s="2">
        <v>7.2387096774193544</v>
      </c>
    </row>
    <row r="19" spans="1:2" x14ac:dyDescent="0.25">
      <c r="A19" s="1">
        <v>29830</v>
      </c>
      <c r="B19" s="2">
        <v>10.143333333333334</v>
      </c>
    </row>
    <row r="20" spans="1:2" x14ac:dyDescent="0.25">
      <c r="A20" s="1">
        <v>29860</v>
      </c>
      <c r="B20" s="2">
        <v>10.087096774193547</v>
      </c>
    </row>
    <row r="21" spans="1:2" x14ac:dyDescent="0.25">
      <c r="A21" s="1">
        <v>29891</v>
      </c>
      <c r="B21" s="2">
        <v>11.89</v>
      </c>
    </row>
    <row r="22" spans="1:2" x14ac:dyDescent="0.25">
      <c r="A22" s="1">
        <v>29921</v>
      </c>
      <c r="B22" s="2">
        <v>13.680645161290322</v>
      </c>
    </row>
    <row r="23" spans="1:2" x14ac:dyDescent="0.25">
      <c r="A23" s="1">
        <v>29952</v>
      </c>
      <c r="B23" s="2">
        <v>16.56774193548387</v>
      </c>
    </row>
    <row r="24" spans="1:2" x14ac:dyDescent="0.25">
      <c r="A24" s="1">
        <v>29983</v>
      </c>
      <c r="B24" s="2">
        <v>15.921428571428571</v>
      </c>
    </row>
    <row r="25" spans="1:2" x14ac:dyDescent="0.25">
      <c r="A25" s="1">
        <v>30011</v>
      </c>
      <c r="B25" s="2">
        <v>14.935483870967742</v>
      </c>
    </row>
    <row r="26" spans="1:2" x14ac:dyDescent="0.25">
      <c r="A26" s="1">
        <v>30042</v>
      </c>
      <c r="B26" s="2">
        <v>11.47</v>
      </c>
    </row>
    <row r="27" spans="1:2" x14ac:dyDescent="0.25">
      <c r="A27" s="1">
        <v>30072</v>
      </c>
      <c r="B27" s="2">
        <v>9.5838709677419356</v>
      </c>
    </row>
    <row r="28" spans="1:2" x14ac:dyDescent="0.25">
      <c r="A28" s="1">
        <v>30103</v>
      </c>
      <c r="B28" s="2">
        <v>5.6066666666666674</v>
      </c>
    </row>
    <row r="29" spans="1:2" x14ac:dyDescent="0.25">
      <c r="A29" s="1">
        <v>30133</v>
      </c>
      <c r="B29" s="2">
        <v>4.6419354838709674</v>
      </c>
    </row>
    <row r="30" spans="1:2" x14ac:dyDescent="0.25">
      <c r="A30" s="1">
        <v>30164</v>
      </c>
      <c r="B30" s="2">
        <v>7.9032258064516121</v>
      </c>
    </row>
    <row r="31" spans="1:2" x14ac:dyDescent="0.25">
      <c r="A31" s="1">
        <v>30195</v>
      </c>
      <c r="B31" s="2">
        <v>7.28</v>
      </c>
    </row>
    <row r="32" spans="1:2" x14ac:dyDescent="0.25">
      <c r="A32" s="1">
        <v>30225</v>
      </c>
      <c r="B32" s="2">
        <v>9.5451612903225804</v>
      </c>
    </row>
    <row r="33" spans="1:2" x14ac:dyDescent="0.25">
      <c r="A33" s="1">
        <v>30256</v>
      </c>
      <c r="B33" s="2">
        <v>12.486666666666666</v>
      </c>
    </row>
    <row r="34" spans="1:2" x14ac:dyDescent="0.25">
      <c r="A34" s="1">
        <v>30286</v>
      </c>
      <c r="B34" s="2">
        <v>13.75483870967742</v>
      </c>
    </row>
    <row r="35" spans="1:2" x14ac:dyDescent="0.25">
      <c r="A35" s="1">
        <v>30317</v>
      </c>
      <c r="B35" s="2">
        <v>13.180645161290322</v>
      </c>
    </row>
    <row r="36" spans="1:2" x14ac:dyDescent="0.25">
      <c r="A36" s="1">
        <v>30348</v>
      </c>
      <c r="B36" s="2">
        <v>16.807142857142857</v>
      </c>
    </row>
    <row r="37" spans="1:2" x14ac:dyDescent="0.25">
      <c r="A37" s="1">
        <v>30376</v>
      </c>
      <c r="B37" s="2">
        <v>15.77741935483871</v>
      </c>
    </row>
    <row r="38" spans="1:2" x14ac:dyDescent="0.25">
      <c r="A38" s="1">
        <v>30407</v>
      </c>
      <c r="B38" s="2">
        <v>10.596666666666668</v>
      </c>
    </row>
    <row r="39" spans="1:2" x14ac:dyDescent="0.25">
      <c r="A39" s="1">
        <v>30437</v>
      </c>
      <c r="B39" s="2">
        <v>10.116129032258065</v>
      </c>
    </row>
    <row r="40" spans="1:2" x14ac:dyDescent="0.25">
      <c r="A40" s="1">
        <v>30468</v>
      </c>
      <c r="B40" s="2">
        <v>6.6</v>
      </c>
    </row>
    <row r="41" spans="1:2" x14ac:dyDescent="0.25">
      <c r="A41" s="1">
        <v>30498</v>
      </c>
      <c r="B41" s="2">
        <v>6.8903225806451616</v>
      </c>
    </row>
    <row r="42" spans="1:2" x14ac:dyDescent="0.25">
      <c r="A42" s="1">
        <v>30529</v>
      </c>
      <c r="B42" s="2">
        <v>8.7064516129032263</v>
      </c>
    </row>
    <row r="43" spans="1:2" x14ac:dyDescent="0.25">
      <c r="A43" s="1">
        <v>30560</v>
      </c>
      <c r="B43" s="2">
        <v>9.2100000000000009</v>
      </c>
    </row>
    <row r="44" spans="1:2" x14ac:dyDescent="0.25">
      <c r="A44" s="1">
        <v>30590</v>
      </c>
      <c r="B44" s="2">
        <v>10.312903225806451</v>
      </c>
    </row>
    <row r="45" spans="1:2" x14ac:dyDescent="0.25">
      <c r="A45" s="1">
        <v>30621</v>
      </c>
      <c r="B45" s="2">
        <v>11.993333333333334</v>
      </c>
    </row>
    <row r="46" spans="1:2" x14ac:dyDescent="0.25">
      <c r="A46" s="1">
        <v>30651</v>
      </c>
      <c r="B46" s="2">
        <v>14.396774193548387</v>
      </c>
    </row>
    <row r="47" spans="1:2" x14ac:dyDescent="0.25">
      <c r="A47" s="1">
        <v>30682</v>
      </c>
      <c r="B47" s="2">
        <v>14.309677419354838</v>
      </c>
    </row>
    <row r="48" spans="1:2" x14ac:dyDescent="0.25">
      <c r="A48" s="1">
        <v>30713</v>
      </c>
      <c r="B48" s="2">
        <v>14.944827586206896</v>
      </c>
    </row>
    <row r="49" spans="1:2" x14ac:dyDescent="0.25">
      <c r="A49" s="1">
        <v>30742</v>
      </c>
      <c r="B49" s="2">
        <v>12.86774193548387</v>
      </c>
    </row>
    <row r="50" spans="1:2" x14ac:dyDescent="0.25">
      <c r="A50" s="1">
        <v>30773</v>
      </c>
      <c r="B50" s="2">
        <v>10.75</v>
      </c>
    </row>
    <row r="51" spans="1:2" x14ac:dyDescent="0.25">
      <c r="A51" s="1">
        <v>30803</v>
      </c>
      <c r="B51" s="2">
        <v>8.1129032258064502</v>
      </c>
    </row>
    <row r="52" spans="1:2" x14ac:dyDescent="0.25">
      <c r="A52" s="1">
        <v>30834</v>
      </c>
      <c r="B52" s="2">
        <v>7.73</v>
      </c>
    </row>
    <row r="53" spans="1:2" x14ac:dyDescent="0.25">
      <c r="A53" s="1">
        <v>30864</v>
      </c>
      <c r="B53" s="2">
        <v>5.9870967741935486</v>
      </c>
    </row>
    <row r="54" spans="1:2" x14ac:dyDescent="0.25">
      <c r="A54" s="1">
        <v>30895</v>
      </c>
      <c r="B54" s="2">
        <v>8.6967741935483875</v>
      </c>
    </row>
    <row r="55" spans="1:2" x14ac:dyDescent="0.25">
      <c r="A55" s="1">
        <v>30926</v>
      </c>
      <c r="B55" s="2">
        <v>8.0466666666666669</v>
      </c>
    </row>
    <row r="56" spans="1:2" x14ac:dyDescent="0.25">
      <c r="A56" s="1">
        <v>30956</v>
      </c>
      <c r="B56" s="2">
        <v>10.63225806451613</v>
      </c>
    </row>
    <row r="57" spans="1:2" x14ac:dyDescent="0.25">
      <c r="A57" s="1">
        <v>30987</v>
      </c>
      <c r="B57" s="2">
        <v>12.623333333333333</v>
      </c>
    </row>
    <row r="58" spans="1:2" x14ac:dyDescent="0.25">
      <c r="A58" s="1">
        <v>31017</v>
      </c>
      <c r="B58" s="2">
        <v>12.643333333333333</v>
      </c>
    </row>
    <row r="59" spans="1:2" x14ac:dyDescent="0.25">
      <c r="A59" s="1">
        <v>31048</v>
      </c>
      <c r="B59" s="2">
        <v>14.219354838709677</v>
      </c>
    </row>
    <row r="60" spans="1:2" x14ac:dyDescent="0.25">
      <c r="A60" s="1">
        <v>31079</v>
      </c>
      <c r="B60" s="2">
        <v>14.032142857142857</v>
      </c>
    </row>
    <row r="61" spans="1:2" x14ac:dyDescent="0.25">
      <c r="A61" s="1">
        <v>31107</v>
      </c>
      <c r="B61" s="2">
        <v>15.877419354838711</v>
      </c>
    </row>
    <row r="62" spans="1:2" x14ac:dyDescent="0.25">
      <c r="A62" s="1">
        <v>31138</v>
      </c>
      <c r="B62" s="2">
        <v>12.976666666666667</v>
      </c>
    </row>
    <row r="63" spans="1:2" x14ac:dyDescent="0.25">
      <c r="A63" s="1">
        <v>31168</v>
      </c>
      <c r="B63" s="2">
        <v>9.4193548387096779</v>
      </c>
    </row>
    <row r="64" spans="1:2" x14ac:dyDescent="0.25">
      <c r="A64" s="1">
        <v>31199</v>
      </c>
      <c r="B64" s="2">
        <v>7.0733333333333324</v>
      </c>
    </row>
    <row r="65" spans="1:2" x14ac:dyDescent="0.25">
      <c r="A65" s="1">
        <v>31229</v>
      </c>
      <c r="B65" s="2">
        <v>6.1354838709677431</v>
      </c>
    </row>
    <row r="66" spans="1:2" x14ac:dyDescent="0.25">
      <c r="A66" s="1">
        <v>31260</v>
      </c>
      <c r="B66" s="2">
        <v>7.6354838709677422</v>
      </c>
    </row>
    <row r="67" spans="1:2" x14ac:dyDescent="0.25">
      <c r="A67" s="1">
        <v>31291</v>
      </c>
      <c r="B67" s="2">
        <v>8.8033333333333328</v>
      </c>
    </row>
    <row r="68" spans="1:2" x14ac:dyDescent="0.25">
      <c r="A68" s="1">
        <v>31321</v>
      </c>
      <c r="B68" s="2">
        <v>10.490322580645161</v>
      </c>
    </row>
    <row r="69" spans="1:2" x14ac:dyDescent="0.25">
      <c r="A69" s="1">
        <v>31352</v>
      </c>
      <c r="B69" s="2">
        <v>13.073333333333334</v>
      </c>
    </row>
    <row r="70" spans="1:2" x14ac:dyDescent="0.25">
      <c r="A70" s="1">
        <v>31382</v>
      </c>
      <c r="B70" s="2">
        <v>14.109677419354838</v>
      </c>
    </row>
    <row r="71" spans="1:2" x14ac:dyDescent="0.25">
      <c r="A71" s="1">
        <v>31413</v>
      </c>
      <c r="B71" s="2">
        <v>13.825806451612904</v>
      </c>
    </row>
    <row r="72" spans="1:2" x14ac:dyDescent="0.25">
      <c r="A72" s="1">
        <v>31444</v>
      </c>
      <c r="B72" s="2">
        <v>14.196428571428571</v>
      </c>
    </row>
    <row r="73" spans="1:2" x14ac:dyDescent="0.25">
      <c r="A73" s="1">
        <v>31472</v>
      </c>
      <c r="B73" s="2">
        <v>14.69032258064516</v>
      </c>
    </row>
    <row r="74" spans="1:2" x14ac:dyDescent="0.25">
      <c r="A74" s="1">
        <v>31503</v>
      </c>
      <c r="B74" s="2">
        <v>11.653333333333332</v>
      </c>
    </row>
    <row r="75" spans="1:2" x14ac:dyDescent="0.25">
      <c r="A75" s="1">
        <v>31533</v>
      </c>
      <c r="B75" s="2">
        <v>10.274193548387096</v>
      </c>
    </row>
    <row r="76" spans="1:2" x14ac:dyDescent="0.25">
      <c r="A76" s="1">
        <v>31564</v>
      </c>
      <c r="B76" s="2">
        <v>7.5266666666666664</v>
      </c>
    </row>
    <row r="77" spans="1:2" x14ac:dyDescent="0.25">
      <c r="A77" s="1">
        <v>31594</v>
      </c>
      <c r="B77" s="2">
        <v>6.9612903225806448</v>
      </c>
    </row>
    <row r="78" spans="1:2" x14ac:dyDescent="0.25">
      <c r="A78" s="1">
        <v>31625</v>
      </c>
      <c r="B78" s="2">
        <v>7.387096774193548</v>
      </c>
    </row>
    <row r="79" spans="1:2" x14ac:dyDescent="0.25">
      <c r="A79" s="1">
        <v>31656</v>
      </c>
      <c r="B79" s="2">
        <v>8.9333333333333336</v>
      </c>
    </row>
    <row r="80" spans="1:2" x14ac:dyDescent="0.25">
      <c r="A80" s="1">
        <v>31686</v>
      </c>
      <c r="B80" s="2">
        <v>9.6838709677419352</v>
      </c>
    </row>
    <row r="81" spans="1:2" x14ac:dyDescent="0.25">
      <c r="A81" s="1">
        <v>31717</v>
      </c>
      <c r="B81" s="2">
        <v>11.793333333333333</v>
      </c>
    </row>
    <row r="82" spans="1:2" x14ac:dyDescent="0.25">
      <c r="A82" s="1">
        <v>31747</v>
      </c>
      <c r="B82" s="2">
        <v>12.935483870967742</v>
      </c>
    </row>
    <row r="83" spans="1:2" x14ac:dyDescent="0.25">
      <c r="A83" s="1">
        <v>31778</v>
      </c>
      <c r="B83" s="2">
        <v>13.235483870967743</v>
      </c>
    </row>
    <row r="84" spans="1:2" x14ac:dyDescent="0.25">
      <c r="A84" s="1">
        <v>31809</v>
      </c>
      <c r="B84" s="2">
        <v>13.889285714285714</v>
      </c>
    </row>
    <row r="85" spans="1:2" x14ac:dyDescent="0.25">
      <c r="A85" s="1">
        <v>31837</v>
      </c>
      <c r="B85" s="2">
        <v>12.619354838709677</v>
      </c>
    </row>
    <row r="86" spans="1:2" x14ac:dyDescent="0.25">
      <c r="A86" s="1">
        <v>31868</v>
      </c>
      <c r="B86" s="2">
        <v>12.25</v>
      </c>
    </row>
    <row r="87" spans="1:2" x14ac:dyDescent="0.25">
      <c r="A87" s="1">
        <v>31898</v>
      </c>
      <c r="B87" s="2">
        <v>9.806451612903226</v>
      </c>
    </row>
    <row r="88" spans="1:2" x14ac:dyDescent="0.25">
      <c r="A88" s="1">
        <v>31929</v>
      </c>
      <c r="B88" s="2">
        <v>8.2733333333333334</v>
      </c>
    </row>
    <row r="89" spans="1:2" x14ac:dyDescent="0.25">
      <c r="A89" s="1">
        <v>31959</v>
      </c>
      <c r="B89" s="2">
        <v>5.9838709677419359</v>
      </c>
    </row>
    <row r="90" spans="1:2" x14ac:dyDescent="0.25">
      <c r="A90" s="1">
        <v>31990</v>
      </c>
      <c r="B90" s="2">
        <v>8.0225806451612911</v>
      </c>
    </row>
    <row r="91" spans="1:2" x14ac:dyDescent="0.25">
      <c r="A91" s="1">
        <v>32021</v>
      </c>
      <c r="B91" s="2">
        <v>9.8099999999999987</v>
      </c>
    </row>
    <row r="92" spans="1:2" x14ac:dyDescent="0.25">
      <c r="A92" s="1">
        <v>32051</v>
      </c>
      <c r="B92" s="2">
        <v>10.238709677419354</v>
      </c>
    </row>
    <row r="93" spans="1:2" x14ac:dyDescent="0.25">
      <c r="A93" s="1">
        <v>32082</v>
      </c>
      <c r="B93" s="2">
        <v>13.150000000000002</v>
      </c>
    </row>
    <row r="94" spans="1:2" x14ac:dyDescent="0.25">
      <c r="A94" s="1">
        <v>32112</v>
      </c>
      <c r="B94" s="2">
        <v>13.254838709677419</v>
      </c>
    </row>
    <row r="95" spans="1:2" x14ac:dyDescent="0.25">
      <c r="A95" s="1">
        <v>32143</v>
      </c>
      <c r="B95" s="2">
        <v>16.493548387096773</v>
      </c>
    </row>
    <row r="96" spans="1:2" x14ac:dyDescent="0.25">
      <c r="A96" s="1">
        <v>32174</v>
      </c>
      <c r="B96" s="2">
        <v>14.524137931034483</v>
      </c>
    </row>
    <row r="97" spans="1:2" x14ac:dyDescent="0.25">
      <c r="A97" s="1">
        <v>32203</v>
      </c>
      <c r="B97" s="2">
        <v>14.748387096774193</v>
      </c>
    </row>
    <row r="98" spans="1:2" x14ac:dyDescent="0.25">
      <c r="A98" s="1">
        <v>32234</v>
      </c>
      <c r="B98" s="2">
        <v>12.833333333333334</v>
      </c>
    </row>
    <row r="99" spans="1:2" x14ac:dyDescent="0.25">
      <c r="A99" s="1">
        <v>32264</v>
      </c>
      <c r="B99" s="2">
        <v>11.387096774193548</v>
      </c>
    </row>
    <row r="100" spans="1:2" x14ac:dyDescent="0.25">
      <c r="A100" s="1">
        <v>32295</v>
      </c>
      <c r="B100" s="2">
        <v>8.3866666666666667</v>
      </c>
    </row>
    <row r="101" spans="1:2" x14ac:dyDescent="0.25">
      <c r="A101" s="1">
        <v>32325</v>
      </c>
      <c r="B101" s="2">
        <v>8.2322580645161292</v>
      </c>
    </row>
    <row r="102" spans="1:2" x14ac:dyDescent="0.25">
      <c r="A102" s="1">
        <v>32356</v>
      </c>
      <c r="B102" s="2">
        <v>8.7258064516129039</v>
      </c>
    </row>
    <row r="103" spans="1:2" x14ac:dyDescent="0.25">
      <c r="A103" s="1">
        <v>32387</v>
      </c>
      <c r="B103" s="2">
        <v>9.8833333333333329</v>
      </c>
    </row>
    <row r="104" spans="1:2" x14ac:dyDescent="0.25">
      <c r="A104" s="1">
        <v>32417</v>
      </c>
      <c r="B104" s="2">
        <v>10.89032258064516</v>
      </c>
    </row>
    <row r="105" spans="1:2" x14ac:dyDescent="0.25">
      <c r="A105" s="1">
        <v>32448</v>
      </c>
      <c r="B105" s="2">
        <v>12.253333333333334</v>
      </c>
    </row>
    <row r="106" spans="1:2" x14ac:dyDescent="0.25">
      <c r="A106" s="1">
        <v>32478</v>
      </c>
      <c r="B106" s="2">
        <v>15.436666666666667</v>
      </c>
    </row>
    <row r="107" spans="1:2" x14ac:dyDescent="0.25">
      <c r="A107" s="1">
        <v>32509</v>
      </c>
      <c r="B107" s="2">
        <v>15.180645161290322</v>
      </c>
    </row>
    <row r="108" spans="1:2" x14ac:dyDescent="0.25">
      <c r="A108" s="1">
        <v>32540</v>
      </c>
      <c r="B108" s="2">
        <v>16.37142857142857</v>
      </c>
    </row>
    <row r="109" spans="1:2" x14ac:dyDescent="0.25">
      <c r="A109" s="1">
        <v>32568</v>
      </c>
      <c r="B109" s="2">
        <v>15.803225806451612</v>
      </c>
    </row>
    <row r="110" spans="1:2" x14ac:dyDescent="0.25">
      <c r="A110" s="1">
        <v>32599</v>
      </c>
      <c r="B110" s="2">
        <v>12.563333333333333</v>
      </c>
    </row>
    <row r="111" spans="1:2" x14ac:dyDescent="0.25">
      <c r="A111" s="1">
        <v>32629</v>
      </c>
      <c r="B111" s="2">
        <v>10.725806451612904</v>
      </c>
    </row>
    <row r="112" spans="1:2" x14ac:dyDescent="0.25">
      <c r="A112" s="1">
        <v>32660</v>
      </c>
      <c r="B112" s="2">
        <v>6.56</v>
      </c>
    </row>
    <row r="113" spans="1:2" x14ac:dyDescent="0.25">
      <c r="A113" s="1">
        <v>32690</v>
      </c>
      <c r="B113" s="2">
        <v>6.3322580645161288</v>
      </c>
    </row>
    <row r="114" spans="1:2" x14ac:dyDescent="0.25">
      <c r="A114" s="1">
        <v>32721</v>
      </c>
      <c r="B114" s="2">
        <v>6.7709677419354843</v>
      </c>
    </row>
    <row r="115" spans="1:2" x14ac:dyDescent="0.25">
      <c r="A115" s="1">
        <v>32752</v>
      </c>
      <c r="B115" s="2">
        <v>8.4866666666666664</v>
      </c>
    </row>
    <row r="116" spans="1:2" x14ac:dyDescent="0.25">
      <c r="A116" s="1">
        <v>32782</v>
      </c>
      <c r="B116" s="2">
        <v>9.8677419354838705</v>
      </c>
    </row>
    <row r="117" spans="1:2" x14ac:dyDescent="0.25">
      <c r="A117" s="1">
        <v>32813</v>
      </c>
      <c r="B117" s="2">
        <v>12.876666666666665</v>
      </c>
    </row>
    <row r="118" spans="1:2" x14ac:dyDescent="0.25">
      <c r="A118" s="1">
        <v>32843</v>
      </c>
      <c r="B118" s="2">
        <v>13.951612903225808</v>
      </c>
    </row>
    <row r="119" spans="1:2" x14ac:dyDescent="0.25">
      <c r="A119" s="1">
        <v>32874</v>
      </c>
      <c r="B119" s="2">
        <v>15.57741935483871</v>
      </c>
    </row>
    <row r="120" spans="1:2" x14ac:dyDescent="0.25">
      <c r="A120" s="1">
        <v>32905</v>
      </c>
      <c r="B120" s="2">
        <v>15.417857142857144</v>
      </c>
    </row>
    <row r="121" spans="1:2" x14ac:dyDescent="0.25">
      <c r="A121" s="1">
        <v>32933</v>
      </c>
      <c r="B121" s="2">
        <v>14.835483870967742</v>
      </c>
    </row>
    <row r="122" spans="1:2" x14ac:dyDescent="0.25">
      <c r="A122" s="1">
        <v>32964</v>
      </c>
      <c r="B122" s="2">
        <v>13.433333333333334</v>
      </c>
    </row>
    <row r="123" spans="1:2" x14ac:dyDescent="0.25">
      <c r="A123" s="1">
        <v>32994</v>
      </c>
      <c r="B123" s="2">
        <v>9.7483870967741932</v>
      </c>
    </row>
    <row r="124" spans="1:2" x14ac:dyDescent="0.25">
      <c r="A124" s="1">
        <v>33025</v>
      </c>
      <c r="B124" s="2">
        <v>7.72</v>
      </c>
    </row>
    <row r="125" spans="1:2" x14ac:dyDescent="0.25">
      <c r="A125" s="1">
        <v>33055</v>
      </c>
      <c r="B125" s="2">
        <v>8.1838709677419352</v>
      </c>
    </row>
    <row r="126" spans="1:2" x14ac:dyDescent="0.25">
      <c r="A126" s="1">
        <v>33086</v>
      </c>
      <c r="B126" s="2">
        <v>7.8258064516129036</v>
      </c>
    </row>
    <row r="127" spans="1:2" x14ac:dyDescent="0.25">
      <c r="A127" s="1">
        <v>33117</v>
      </c>
      <c r="B127" s="2">
        <v>9.1666666666666661</v>
      </c>
    </row>
    <row r="128" spans="1:2" x14ac:dyDescent="0.25">
      <c r="A128" s="1">
        <v>33147</v>
      </c>
      <c r="B128" s="2">
        <v>11.345161290322581</v>
      </c>
    </row>
    <row r="129" spans="1:2" x14ac:dyDescent="0.25">
      <c r="A129" s="1">
        <v>33178</v>
      </c>
      <c r="B129" s="2">
        <v>12.656666666666666</v>
      </c>
    </row>
    <row r="130" spans="1:2" x14ac:dyDescent="0.25">
      <c r="A130" s="1">
        <v>33208</v>
      </c>
      <c r="B130" s="2">
        <v>14.36774193548387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AE1E-6E1B-4DDB-871E-EAB0A274AA69}">
  <dimension ref="A1:N33"/>
  <sheetViews>
    <sheetView workbookViewId="0">
      <selection activeCell="J9" sqref="J9"/>
    </sheetView>
  </sheetViews>
  <sheetFormatPr defaultRowHeight="15" x14ac:dyDescent="0.25"/>
  <cols>
    <col min="4" max="4" width="13.28515625" bestFit="1" customWidth="1"/>
    <col min="6" max="6" width="9.140625" bestFit="1" customWidth="1"/>
  </cols>
  <sheetData>
    <row r="1" spans="1:14" x14ac:dyDescent="0.25">
      <c r="D1" t="s">
        <v>77</v>
      </c>
      <c r="E1" t="s">
        <v>84</v>
      </c>
    </row>
    <row r="2" spans="1:14" x14ac:dyDescent="0.25">
      <c r="D2" t="s">
        <v>78</v>
      </c>
      <c r="E2">
        <v>1</v>
      </c>
      <c r="G2" t="s">
        <v>86</v>
      </c>
    </row>
    <row r="3" spans="1:14" x14ac:dyDescent="0.25">
      <c r="D3" t="s">
        <v>85</v>
      </c>
      <c r="E3">
        <v>12</v>
      </c>
    </row>
    <row r="4" spans="1:14" x14ac:dyDescent="0.25">
      <c r="D4" t="s">
        <v>87</v>
      </c>
      <c r="E4">
        <v>12</v>
      </c>
    </row>
    <row r="5" spans="1:14" x14ac:dyDescent="0.25">
      <c r="D5" t="s">
        <v>81</v>
      </c>
      <c r="E5">
        <v>0.1</v>
      </c>
    </row>
    <row r="6" spans="1:14" x14ac:dyDescent="0.25">
      <c r="D6" t="s">
        <v>82</v>
      </c>
      <c r="E6">
        <v>0.1</v>
      </c>
    </row>
    <row r="7" spans="1:14" x14ac:dyDescent="0.25">
      <c r="D7" t="s">
        <v>83</v>
      </c>
      <c r="E7">
        <v>0.1</v>
      </c>
    </row>
    <row r="8" spans="1:14" x14ac:dyDescent="0.25">
      <c r="A8" t="s">
        <v>89</v>
      </c>
      <c r="C8" t="s">
        <v>88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</row>
    <row r="9" spans="1:14" x14ac:dyDescent="0.25">
      <c r="A9" cm="1">
        <f t="array" ref="A9:A20">_xlfn.SEQUENCE(12)</f>
        <v>1</v>
      </c>
      <c r="C9">
        <v>131646</v>
      </c>
      <c r="F9" s="25" cm="1">
        <f t="array" ref="F9:F20">_xlfn.LET(_xlpm._history,C9:C20,_xlpm._history/AVERAGE(_xlpm._history))</f>
        <v>0.60506936217592588</v>
      </c>
    </row>
    <row r="10" spans="1:14" x14ac:dyDescent="0.25">
      <c r="A10">
        <v>2</v>
      </c>
      <c r="C10">
        <v>176938</v>
      </c>
      <c r="F10" s="25">
        <v>0.8132397703286387</v>
      </c>
    </row>
    <row r="11" spans="1:14" x14ac:dyDescent="0.25">
      <c r="A11">
        <v>3</v>
      </c>
      <c r="C11">
        <v>204653</v>
      </c>
      <c r="F11" s="25">
        <v>0.94062303584909346</v>
      </c>
    </row>
    <row r="12" spans="1:14" x14ac:dyDescent="0.25">
      <c r="A12">
        <v>4</v>
      </c>
      <c r="C12">
        <v>214838</v>
      </c>
      <c r="F12" s="25">
        <v>0.98743517942931469</v>
      </c>
    </row>
    <row r="13" spans="1:14" x14ac:dyDescent="0.25">
      <c r="A13">
        <v>5</v>
      </c>
      <c r="C13">
        <v>246787</v>
      </c>
      <c r="F13" s="25">
        <v>1.1342786919717289</v>
      </c>
    </row>
    <row r="14" spans="1:14" x14ac:dyDescent="0.25">
      <c r="A14">
        <v>6</v>
      </c>
      <c r="C14">
        <v>277672</v>
      </c>
      <c r="F14" s="25">
        <v>1.2762318637415013</v>
      </c>
    </row>
    <row r="15" spans="1:14" x14ac:dyDescent="0.25">
      <c r="A15">
        <v>7</v>
      </c>
      <c r="C15">
        <v>255973</v>
      </c>
      <c r="F15" s="25">
        <v>1.1764992468001936</v>
      </c>
    </row>
    <row r="16" spans="1:14" x14ac:dyDescent="0.25">
      <c r="A16">
        <v>8</v>
      </c>
      <c r="C16">
        <v>266235</v>
      </c>
      <c r="F16" s="25">
        <v>1.2236652966205401</v>
      </c>
    </row>
    <row r="17" spans="1:6" x14ac:dyDescent="0.25">
      <c r="A17">
        <v>9</v>
      </c>
      <c r="C17">
        <v>230914</v>
      </c>
      <c r="F17" s="25">
        <v>1.0613234484715961</v>
      </c>
    </row>
    <row r="18" spans="1:6" x14ac:dyDescent="0.25">
      <c r="A18">
        <v>10</v>
      </c>
      <c r="C18">
        <v>213793</v>
      </c>
      <c r="F18" s="25">
        <v>0.98263216617047022</v>
      </c>
    </row>
    <row r="19" spans="1:6" x14ac:dyDescent="0.25">
      <c r="A19">
        <v>11</v>
      </c>
      <c r="C19">
        <v>180825</v>
      </c>
      <c r="F19" s="25">
        <v>0.83110514117756551</v>
      </c>
    </row>
    <row r="20" spans="1:6" x14ac:dyDescent="0.25">
      <c r="A20">
        <v>12</v>
      </c>
      <c r="C20">
        <v>210587</v>
      </c>
      <c r="F20" s="25">
        <v>0.96789679726343147</v>
      </c>
    </row>
    <row r="21" spans="1:6" x14ac:dyDescent="0.25">
      <c r="A21" s="8">
        <v>13</v>
      </c>
      <c r="B21" s="8"/>
      <c r="C21" s="8">
        <v>154183</v>
      </c>
      <c r="D21" s="8" cm="1">
        <f t="array" ref="D21:F33">_xlfn.LET(_xlpm._hist_Y,$C$9:$C$20,_xlpm._init_Y,$C$21,_xlpm._hist_S,_xlpm._hist_Y/AVERAGE(_xlpm._hist_Y),_xlpm._init_L,_xlpm._init_Y/INDEX(_xlpm._hist_S,1,1),_xlpm._init_T,_xlpm._init_Y/INDEX(_xlpm._hist_S,1,1)-INDEX(_xlpm._hist_Y,ROWS(_xlpm._hist_Y),1)/INDEX(_xlpm._hist_S,ROWS(_xlpm._hist_S),1),_xlpm._init_S,_gamma*_xlpm._init_Y/_xlpm._init_L+(1-_gamma)*INDEX(_xlpm._hist_S,1,1),_xlpm._init,_xlfn.MAKEARRAY(1,3,_xlfn.LAMBDA(_xlpm.r,_xlpm.c,CHOOSE(_xlpm.c,_xlpm._init_L,_xlpm._init_T,_xlpm._init_S))),_xlpm._output,_xlfn.MAKEARRAY(13,3,_xlfn.LAMBDA(_xlpm.r,_xlpm.c,IF(_xlpm.r=1,INDEX(_xlpm._init,1,_xlpm.c),1))),_xlpm._output)</f>
        <v>254818.71937050877</v>
      </c>
      <c r="E21" s="8">
        <v>37246.96937050877</v>
      </c>
      <c r="F21" s="8">
        <v>0.60506936217592588</v>
      </c>
    </row>
    <row r="22" spans="1:6" x14ac:dyDescent="0.25">
      <c r="A22">
        <v>14</v>
      </c>
      <c r="D22">
        <v>1</v>
      </c>
      <c r="E22">
        <v>1</v>
      </c>
      <c r="F22">
        <v>1</v>
      </c>
    </row>
    <row r="23" spans="1:6" x14ac:dyDescent="0.25">
      <c r="A23">
        <v>15</v>
      </c>
      <c r="D23">
        <v>1</v>
      </c>
      <c r="E23">
        <v>1</v>
      </c>
      <c r="F23">
        <v>1</v>
      </c>
    </row>
    <row r="24" spans="1:6" x14ac:dyDescent="0.25">
      <c r="A24">
        <v>16</v>
      </c>
      <c r="D24">
        <v>1</v>
      </c>
      <c r="E24">
        <v>1</v>
      </c>
      <c r="F24">
        <v>1</v>
      </c>
    </row>
    <row r="25" spans="1:6" x14ac:dyDescent="0.25">
      <c r="A25">
        <v>17</v>
      </c>
      <c r="D25">
        <v>1</v>
      </c>
      <c r="E25">
        <v>1</v>
      </c>
      <c r="F25">
        <v>1</v>
      </c>
    </row>
    <row r="26" spans="1:6" x14ac:dyDescent="0.25">
      <c r="A26">
        <v>18</v>
      </c>
      <c r="D26">
        <v>1</v>
      </c>
      <c r="E26">
        <v>1</v>
      </c>
      <c r="F26">
        <v>1</v>
      </c>
    </row>
    <row r="27" spans="1:6" x14ac:dyDescent="0.25">
      <c r="A27">
        <v>19</v>
      </c>
      <c r="D27">
        <v>1</v>
      </c>
      <c r="E27">
        <v>1</v>
      </c>
      <c r="F27">
        <v>1</v>
      </c>
    </row>
    <row r="28" spans="1:6" x14ac:dyDescent="0.25">
      <c r="A28">
        <v>20</v>
      </c>
      <c r="D28">
        <v>1</v>
      </c>
      <c r="E28">
        <v>1</v>
      </c>
      <c r="F28">
        <v>1</v>
      </c>
    </row>
    <row r="29" spans="1:6" x14ac:dyDescent="0.25">
      <c r="A29">
        <v>21</v>
      </c>
      <c r="D29">
        <v>1</v>
      </c>
      <c r="E29">
        <v>1</v>
      </c>
      <c r="F29">
        <v>1</v>
      </c>
    </row>
    <row r="30" spans="1:6" x14ac:dyDescent="0.25">
      <c r="A30">
        <v>22</v>
      </c>
      <c r="D30">
        <v>1</v>
      </c>
      <c r="E30">
        <v>1</v>
      </c>
      <c r="F30">
        <v>1</v>
      </c>
    </row>
    <row r="31" spans="1:6" x14ac:dyDescent="0.25">
      <c r="A31">
        <v>23</v>
      </c>
      <c r="D31">
        <v>1</v>
      </c>
      <c r="E31">
        <v>1</v>
      </c>
      <c r="F31">
        <v>1</v>
      </c>
    </row>
    <row r="32" spans="1:6" x14ac:dyDescent="0.25">
      <c r="A32">
        <v>24</v>
      </c>
      <c r="D32">
        <v>1</v>
      </c>
      <c r="E32">
        <v>1</v>
      </c>
      <c r="F32">
        <v>1</v>
      </c>
    </row>
    <row r="33" spans="1:6" x14ac:dyDescent="0.25">
      <c r="A33">
        <v>25</v>
      </c>
      <c r="D33">
        <v>1</v>
      </c>
      <c r="E33">
        <v>1</v>
      </c>
      <c r="F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3E1C-CC23-4506-A7E4-84B99CB39396}">
  <dimension ref="A1:V86"/>
  <sheetViews>
    <sheetView tabSelected="1" workbookViewId="0">
      <pane xSplit="4" ySplit="2" topLeftCell="E27" activePane="bottomRight" state="frozen"/>
      <selection pane="topRight" activeCell="E1" sqref="E1"/>
      <selection pane="bottomLeft" activeCell="A3" sqref="A3"/>
      <selection pane="bottomRight" activeCell="H16" sqref="H16"/>
    </sheetView>
  </sheetViews>
  <sheetFormatPr defaultRowHeight="15" x14ac:dyDescent="0.25"/>
  <cols>
    <col min="1" max="1" width="10.85546875" bestFit="1" customWidth="1"/>
    <col min="2" max="2" width="7.28515625" bestFit="1" customWidth="1"/>
    <col min="3" max="4" width="8.42578125" bestFit="1" customWidth="1"/>
    <col min="5" max="5" width="8.42578125" customWidth="1"/>
    <col min="6" max="6" width="17.140625" customWidth="1"/>
    <col min="7" max="7" width="14" customWidth="1"/>
    <col min="8" max="8" width="16.7109375" customWidth="1"/>
    <col min="9" max="9" width="12" bestFit="1" customWidth="1"/>
    <col min="10" max="10" width="12.28515625" bestFit="1" customWidth="1"/>
    <col min="11" max="11" width="9.28515625" bestFit="1" customWidth="1"/>
    <col min="12" max="12" width="11.5703125" bestFit="1" customWidth="1"/>
    <col min="13" max="13" width="12.28515625" bestFit="1" customWidth="1"/>
    <col min="15" max="15" width="15.7109375" bestFit="1" customWidth="1"/>
    <col min="16" max="17" width="16" customWidth="1"/>
    <col min="19" max="21" width="11.42578125" bestFit="1" customWidth="1"/>
    <col min="22" max="22" width="12" bestFit="1" customWidth="1"/>
  </cols>
  <sheetData>
    <row r="1" spans="1:22" x14ac:dyDescent="0.25">
      <c r="A1" t="s">
        <v>95</v>
      </c>
      <c r="B1" t="s">
        <v>96</v>
      </c>
      <c r="C1" t="s">
        <v>97</v>
      </c>
      <c r="F1">
        <v>0.29364824536347134</v>
      </c>
      <c r="G1">
        <v>7.5235484218517376E-2</v>
      </c>
      <c r="H1">
        <v>0.66487281809383136</v>
      </c>
      <c r="I1">
        <f>SQRT(SUMSQ($M$16:$M$74)/COUNT($M$16:$M$74))</f>
        <v>89998.161827123156</v>
      </c>
    </row>
    <row r="2" spans="1:22" x14ac:dyDescent="0.25">
      <c r="A2" s="26" t="s">
        <v>109</v>
      </c>
      <c r="B2">
        <v>2016</v>
      </c>
      <c r="C2">
        <v>342173</v>
      </c>
      <c r="F2" t="s">
        <v>95</v>
      </c>
      <c r="G2" t="s">
        <v>96</v>
      </c>
      <c r="H2" t="s">
        <v>97</v>
      </c>
      <c r="I2" t="s">
        <v>71</v>
      </c>
      <c r="J2" t="s">
        <v>72</v>
      </c>
      <c r="K2" t="s">
        <v>110</v>
      </c>
      <c r="L2" t="s">
        <v>74</v>
      </c>
      <c r="M2" t="s">
        <v>111</v>
      </c>
    </row>
    <row r="3" spans="1:22" x14ac:dyDescent="0.25">
      <c r="A3" s="26" t="s">
        <v>98</v>
      </c>
      <c r="B3">
        <v>2016</v>
      </c>
      <c r="C3">
        <v>366185</v>
      </c>
      <c r="D3" cm="1">
        <f t="array" ref="D3:D86">_xlfn.SEQUENCE(84)</f>
        <v>1</v>
      </c>
      <c r="F3" t="str" cm="1">
        <f t="array" ref="F3:M86">FORECAST.ETS.MULTI(redfin_usa_sales[],3,12,12,F1:H1)</f>
        <v>January</v>
      </c>
      <c r="G3">
        <v>2016</v>
      </c>
      <c r="H3" s="2">
        <v>342173</v>
      </c>
      <c r="I3" s="2" t="str">
        <v/>
      </c>
      <c r="J3" s="2" t="str">
        <v/>
      </c>
      <c r="K3" s="2">
        <v>0.66095555405674489</v>
      </c>
      <c r="L3" s="2" t="str">
        <v/>
      </c>
      <c r="M3" s="2" t="str">
        <v/>
      </c>
      <c r="O3" cm="1">
        <f t="array" ref="O3:Q86">HW.MULT(redfin_usa_sales[],3,12,12,F1:H1)</f>
        <v>1</v>
      </c>
      <c r="P3">
        <v>342173</v>
      </c>
      <c r="Q3" t="str">
        <v/>
      </c>
      <c r="S3" t="str" cm="1">
        <f t="array" ref="S3:V86">CHOOSE({1,2,3,4},INDEX(_xlfn.ANCHORARRAY(F3),,1),INDEX(_xlfn.ANCHORARRAY(F3),,2),INDEX(_xlfn.ANCHORARRAY(F3),,3),INDEX(_xlfn.ANCHORARRAY(F3),,7))</f>
        <v>January</v>
      </c>
      <c r="T3">
        <v>2016</v>
      </c>
      <c r="U3">
        <v>342173</v>
      </c>
      <c r="V3" t="str">
        <v/>
      </c>
    </row>
    <row r="4" spans="1:22" x14ac:dyDescent="0.25">
      <c r="A4" s="26" t="s">
        <v>99</v>
      </c>
      <c r="B4">
        <v>2016</v>
      </c>
      <c r="C4">
        <v>487291</v>
      </c>
      <c r="D4">
        <v>2</v>
      </c>
      <c r="F4" t="str">
        <v>February</v>
      </c>
      <c r="G4">
        <v>2016</v>
      </c>
      <c r="H4" s="2">
        <v>366185</v>
      </c>
      <c r="I4" s="2" t="str">
        <v/>
      </c>
      <c r="J4" s="2" t="str">
        <v/>
      </c>
      <c r="K4" s="2">
        <v>0.70733812884789016</v>
      </c>
      <c r="L4" s="2" t="str">
        <v/>
      </c>
      <c r="M4" s="2" t="str">
        <v/>
      </c>
      <c r="O4">
        <v>2</v>
      </c>
      <c r="P4">
        <v>366185</v>
      </c>
      <c r="Q4" t="str">
        <v/>
      </c>
      <c r="S4" t="str">
        <v>February</v>
      </c>
      <c r="T4">
        <v>2016</v>
      </c>
      <c r="U4">
        <v>366185</v>
      </c>
      <c r="V4" t="str">
        <v/>
      </c>
    </row>
    <row r="5" spans="1:22" x14ac:dyDescent="0.25">
      <c r="A5" s="26" t="s">
        <v>100</v>
      </c>
      <c r="B5">
        <v>2016</v>
      </c>
      <c r="C5">
        <v>527464</v>
      </c>
      <c r="D5">
        <v>3</v>
      </c>
      <c r="F5" t="str">
        <v>March</v>
      </c>
      <c r="G5">
        <v>2016</v>
      </c>
      <c r="H5" s="2">
        <v>487291</v>
      </c>
      <c r="I5" s="2" t="str">
        <v/>
      </c>
      <c r="J5" s="2" t="str">
        <v/>
      </c>
      <c r="K5" s="2">
        <v>0.94127149977311253</v>
      </c>
      <c r="L5" s="2" t="str">
        <v/>
      </c>
      <c r="M5" s="2" t="str">
        <v/>
      </c>
      <c r="O5">
        <v>3</v>
      </c>
      <c r="P5">
        <v>487291</v>
      </c>
      <c r="Q5" t="str">
        <v/>
      </c>
      <c r="S5" t="str">
        <v>March</v>
      </c>
      <c r="T5">
        <v>2016</v>
      </c>
      <c r="U5">
        <v>487291</v>
      </c>
      <c r="V5" t="str">
        <v/>
      </c>
    </row>
    <row r="6" spans="1:22" x14ac:dyDescent="0.25">
      <c r="A6" s="26" t="s">
        <v>101</v>
      </c>
      <c r="B6">
        <v>2016</v>
      </c>
      <c r="C6">
        <v>592692</v>
      </c>
      <c r="D6">
        <v>4</v>
      </c>
      <c r="F6" t="str">
        <v>April</v>
      </c>
      <c r="G6">
        <v>2016</v>
      </c>
      <c r="H6" s="2">
        <v>527464</v>
      </c>
      <c r="I6" s="2" t="str">
        <v/>
      </c>
      <c r="J6" s="2" t="str">
        <v/>
      </c>
      <c r="K6" s="2">
        <v>1.0188713322354097</v>
      </c>
      <c r="L6" s="2" t="str">
        <v/>
      </c>
      <c r="M6" s="2" t="str">
        <v/>
      </c>
      <c r="O6">
        <v>4</v>
      </c>
      <c r="P6">
        <v>527464</v>
      </c>
      <c r="Q6" t="str">
        <v/>
      </c>
      <c r="S6" t="str">
        <v>April</v>
      </c>
      <c r="T6">
        <v>2016</v>
      </c>
      <c r="U6">
        <v>527464</v>
      </c>
      <c r="V6" t="str">
        <v/>
      </c>
    </row>
    <row r="7" spans="1:22" x14ac:dyDescent="0.25">
      <c r="A7" s="26" t="s">
        <v>102</v>
      </c>
      <c r="B7">
        <v>2016</v>
      </c>
      <c r="C7">
        <v>662098</v>
      </c>
      <c r="D7">
        <v>5</v>
      </c>
      <c r="F7" t="str">
        <v>May</v>
      </c>
      <c r="G7">
        <v>2016</v>
      </c>
      <c r="H7" s="2">
        <v>592692</v>
      </c>
      <c r="I7" s="2" t="str">
        <v/>
      </c>
      <c r="J7" s="2" t="str">
        <v/>
      </c>
      <c r="K7" s="2">
        <v>1.1448684415339616</v>
      </c>
      <c r="L7" s="2" t="str">
        <v/>
      </c>
      <c r="M7" s="2" t="str">
        <v/>
      </c>
      <c r="O7">
        <v>5</v>
      </c>
      <c r="P7">
        <v>592692</v>
      </c>
      <c r="Q7" t="str">
        <v/>
      </c>
      <c r="S7" t="str">
        <v>May</v>
      </c>
      <c r="T7">
        <v>2016</v>
      </c>
      <c r="U7">
        <v>592692</v>
      </c>
      <c r="V7" t="str">
        <v/>
      </c>
    </row>
    <row r="8" spans="1:22" x14ac:dyDescent="0.25">
      <c r="A8" s="26" t="s">
        <v>103</v>
      </c>
      <c r="B8">
        <v>2016</v>
      </c>
      <c r="C8">
        <v>585998</v>
      </c>
      <c r="D8">
        <v>6</v>
      </c>
      <c r="F8" t="str">
        <v>June</v>
      </c>
      <c r="G8">
        <v>2016</v>
      </c>
      <c r="H8" s="2">
        <v>662098</v>
      </c>
      <c r="I8" s="2" t="str">
        <v/>
      </c>
      <c r="J8" s="2" t="str">
        <v/>
      </c>
      <c r="K8" s="2">
        <v>1.2789359488617238</v>
      </c>
      <c r="L8" s="2" t="str">
        <v/>
      </c>
      <c r="M8" s="2" t="str">
        <v/>
      </c>
      <c r="O8">
        <v>6</v>
      </c>
      <c r="P8">
        <v>662098</v>
      </c>
      <c r="Q8" t="str">
        <v/>
      </c>
      <c r="S8" t="str">
        <v>June</v>
      </c>
      <c r="T8">
        <v>2016</v>
      </c>
      <c r="U8">
        <v>662098</v>
      </c>
      <c r="V8" t="str">
        <v/>
      </c>
    </row>
    <row r="9" spans="1:22" x14ac:dyDescent="0.25">
      <c r="A9" s="26" t="s">
        <v>104</v>
      </c>
      <c r="B9">
        <v>2016</v>
      </c>
      <c r="C9">
        <v>615406</v>
      </c>
      <c r="D9">
        <v>7</v>
      </c>
      <c r="F9" t="str">
        <v>July</v>
      </c>
      <c r="G9">
        <v>2016</v>
      </c>
      <c r="H9" s="2">
        <v>585998</v>
      </c>
      <c r="I9" s="2" t="str">
        <v/>
      </c>
      <c r="J9" s="2" t="str">
        <v/>
      </c>
      <c r="K9" s="2">
        <v>1.1319380335857721</v>
      </c>
      <c r="L9" s="2" t="str">
        <v/>
      </c>
      <c r="M9" s="2" t="str">
        <v/>
      </c>
      <c r="O9">
        <v>7</v>
      </c>
      <c r="P9">
        <v>585998</v>
      </c>
      <c r="Q9" t="str">
        <v/>
      </c>
      <c r="S9" t="str">
        <v>July</v>
      </c>
      <c r="T9">
        <v>2016</v>
      </c>
      <c r="U9">
        <v>585998</v>
      </c>
      <c r="V9" t="str">
        <v/>
      </c>
    </row>
    <row r="10" spans="1:22" x14ac:dyDescent="0.25">
      <c r="A10" s="26" t="s">
        <v>105</v>
      </c>
      <c r="B10">
        <v>2016</v>
      </c>
      <c r="C10">
        <v>553375</v>
      </c>
      <c r="D10">
        <v>8</v>
      </c>
      <c r="F10" t="str">
        <v>August</v>
      </c>
      <c r="G10">
        <v>2016</v>
      </c>
      <c r="H10" s="2">
        <v>615406</v>
      </c>
      <c r="I10" s="2" t="str">
        <v/>
      </c>
      <c r="J10" s="2" t="str">
        <v/>
      </c>
      <c r="K10" s="2">
        <v>1.1887437457071279</v>
      </c>
      <c r="L10" s="2" t="str">
        <v/>
      </c>
      <c r="M10" s="2" t="str">
        <v/>
      </c>
      <c r="O10">
        <v>8</v>
      </c>
      <c r="P10">
        <v>615406</v>
      </c>
      <c r="Q10" t="str">
        <v/>
      </c>
      <c r="S10" t="str">
        <v>August</v>
      </c>
      <c r="T10">
        <v>2016</v>
      </c>
      <c r="U10">
        <v>615406</v>
      </c>
      <c r="V10" t="str">
        <v/>
      </c>
    </row>
    <row r="11" spans="1:22" x14ac:dyDescent="0.25">
      <c r="A11" s="26" t="s">
        <v>106</v>
      </c>
      <c r="B11">
        <v>2016</v>
      </c>
      <c r="C11">
        <v>503910</v>
      </c>
      <c r="D11">
        <v>9</v>
      </c>
      <c r="F11" t="str">
        <v>September</v>
      </c>
      <c r="G11">
        <v>2016</v>
      </c>
      <c r="H11" s="2">
        <v>553375</v>
      </c>
      <c r="I11" s="2" t="str">
        <v/>
      </c>
      <c r="J11" s="2" t="str">
        <v/>
      </c>
      <c r="K11" s="2">
        <v>1.0689220941633359</v>
      </c>
      <c r="L11" s="2" t="str">
        <v/>
      </c>
      <c r="M11" s="2" t="str">
        <v/>
      </c>
      <c r="O11">
        <v>9</v>
      </c>
      <c r="P11">
        <v>553375</v>
      </c>
      <c r="Q11" t="str">
        <v/>
      </c>
      <c r="S11" t="str">
        <v>September</v>
      </c>
      <c r="T11">
        <v>2016</v>
      </c>
      <c r="U11">
        <v>553375</v>
      </c>
      <c r="V11" t="str">
        <v/>
      </c>
    </row>
    <row r="12" spans="1:22" x14ac:dyDescent="0.25">
      <c r="A12" s="26" t="s">
        <v>107</v>
      </c>
      <c r="B12">
        <v>2016</v>
      </c>
      <c r="C12">
        <v>477170</v>
      </c>
      <c r="D12">
        <v>10</v>
      </c>
      <c r="F12" t="str">
        <v>October</v>
      </c>
      <c r="G12">
        <v>2016</v>
      </c>
      <c r="H12" s="2">
        <v>503910</v>
      </c>
      <c r="I12" s="2" t="str">
        <v/>
      </c>
      <c r="J12" s="2" t="str">
        <v/>
      </c>
      <c r="K12" s="2">
        <v>0.97337344923396729</v>
      </c>
      <c r="L12" s="2" t="str">
        <v/>
      </c>
      <c r="M12" s="2" t="str">
        <v/>
      </c>
      <c r="O12">
        <v>10</v>
      </c>
      <c r="P12">
        <v>503910</v>
      </c>
      <c r="Q12" t="str">
        <v/>
      </c>
      <c r="S12" t="str">
        <v>October</v>
      </c>
      <c r="T12">
        <v>2016</v>
      </c>
      <c r="U12">
        <v>503910</v>
      </c>
      <c r="V12" t="str">
        <v/>
      </c>
    </row>
    <row r="13" spans="1:22" x14ac:dyDescent="0.25">
      <c r="A13" s="26" t="s">
        <v>108</v>
      </c>
      <c r="B13">
        <v>2016</v>
      </c>
      <c r="C13">
        <v>498571</v>
      </c>
      <c r="D13">
        <v>11</v>
      </c>
      <c r="F13" t="str">
        <v>November</v>
      </c>
      <c r="G13">
        <v>2016</v>
      </c>
      <c r="H13" s="2">
        <v>477170</v>
      </c>
      <c r="I13" s="2" t="str">
        <v/>
      </c>
      <c r="J13" s="2" t="str">
        <v/>
      </c>
      <c r="K13" s="2">
        <v>0.92172135653384968</v>
      </c>
      <c r="L13" s="2" t="str">
        <v/>
      </c>
      <c r="M13" s="2" t="str">
        <v/>
      </c>
      <c r="O13">
        <v>11</v>
      </c>
      <c r="P13">
        <v>477170</v>
      </c>
      <c r="Q13" t="str">
        <v/>
      </c>
      <c r="S13" t="str">
        <v>November</v>
      </c>
      <c r="T13">
        <v>2016</v>
      </c>
      <c r="U13">
        <v>477170</v>
      </c>
      <c r="V13" t="str">
        <v/>
      </c>
    </row>
    <row r="14" spans="1:22" x14ac:dyDescent="0.25">
      <c r="A14" s="26" t="s">
        <v>109</v>
      </c>
      <c r="B14">
        <v>2017</v>
      </c>
      <c r="C14">
        <v>361602</v>
      </c>
      <c r="D14">
        <v>12</v>
      </c>
      <c r="F14" t="str">
        <v>December</v>
      </c>
      <c r="G14">
        <v>2016</v>
      </c>
      <c r="H14" s="2">
        <v>498571</v>
      </c>
      <c r="I14" s="2" t="str">
        <v/>
      </c>
      <c r="J14" s="2" t="str">
        <v/>
      </c>
      <c r="K14" s="2">
        <v>0.96306041546710386</v>
      </c>
      <c r="L14" s="2" t="str">
        <v/>
      </c>
      <c r="M14" s="2" t="str">
        <v/>
      </c>
      <c r="O14">
        <v>12</v>
      </c>
      <c r="P14">
        <v>498571</v>
      </c>
      <c r="Q14" t="str">
        <v/>
      </c>
      <c r="S14" t="str">
        <v>December</v>
      </c>
      <c r="T14">
        <v>2016</v>
      </c>
      <c r="U14">
        <v>498571</v>
      </c>
      <c r="V14" t="str">
        <v/>
      </c>
    </row>
    <row r="15" spans="1:22" x14ac:dyDescent="0.25">
      <c r="A15" s="26" t="s">
        <v>98</v>
      </c>
      <c r="B15">
        <v>2017</v>
      </c>
      <c r="C15">
        <v>369894</v>
      </c>
      <c r="D15">
        <v>13</v>
      </c>
      <c r="F15" t="str">
        <v>January</v>
      </c>
      <c r="G15">
        <v>2017</v>
      </c>
      <c r="H15" s="2">
        <v>361602</v>
      </c>
      <c r="I15" s="2">
        <v>547089.73664052982</v>
      </c>
      <c r="J15" s="2">
        <v>29395.319973863137</v>
      </c>
      <c r="K15" s="2">
        <v>0.66095555405674489</v>
      </c>
      <c r="L15" s="2" t="str">
        <v/>
      </c>
      <c r="M15" s="2" t="str">
        <v/>
      </c>
      <c r="O15">
        <v>13</v>
      </c>
      <c r="P15">
        <v>361602</v>
      </c>
      <c r="Q15" t="str">
        <v/>
      </c>
      <c r="S15" t="str">
        <v>January</v>
      </c>
      <c r="T15">
        <v>2017</v>
      </c>
      <c r="U15">
        <v>361602</v>
      </c>
      <c r="V15" t="str">
        <v/>
      </c>
    </row>
    <row r="16" spans="1:22" x14ac:dyDescent="0.25">
      <c r="A16" s="26" t="s">
        <v>99</v>
      </c>
      <c r="B16">
        <v>2017</v>
      </c>
      <c r="C16">
        <v>534679</v>
      </c>
      <c r="D16">
        <v>14</v>
      </c>
      <c r="F16" t="str">
        <v>February</v>
      </c>
      <c r="G16">
        <v>2017</v>
      </c>
      <c r="H16" s="2">
        <v>369894</v>
      </c>
      <c r="I16" s="2">
        <v>571537.12859027623</v>
      </c>
      <c r="J16" s="2">
        <v>29023.060213090343</v>
      </c>
      <c r="K16" s="2">
        <v>0.65180424173436335</v>
      </c>
      <c r="L16" s="2">
        <v>407769.86125439469</v>
      </c>
      <c r="M16" s="2">
        <v>37875.861254394695</v>
      </c>
      <c r="O16">
        <v>14</v>
      </c>
      <c r="P16">
        <v>369894</v>
      </c>
      <c r="Q16">
        <v>407769.86125439469</v>
      </c>
      <c r="S16" t="str">
        <v>February</v>
      </c>
      <c r="T16">
        <v>2017</v>
      </c>
      <c r="U16">
        <v>369894</v>
      </c>
      <c r="V16">
        <v>407769.86125439469</v>
      </c>
    </row>
    <row r="17" spans="1:22" x14ac:dyDescent="0.25">
      <c r="A17" s="26" t="s">
        <v>100</v>
      </c>
      <c r="B17">
        <v>2017</v>
      </c>
      <c r="C17">
        <v>517876</v>
      </c>
      <c r="D17">
        <v>15</v>
      </c>
      <c r="F17" t="str">
        <v>March</v>
      </c>
      <c r="G17">
        <v>2017</v>
      </c>
      <c r="H17" s="2">
        <v>534679</v>
      </c>
      <c r="I17" s="2">
        <v>646176.32709074637</v>
      </c>
      <c r="J17" s="2">
        <v>32455.012465320215</v>
      </c>
      <c r="K17" s="2">
        <v>0.78719765677613029</v>
      </c>
      <c r="L17" s="2">
        <v>565290.18961896852</v>
      </c>
      <c r="M17" s="2">
        <v>30611.189618968521</v>
      </c>
      <c r="O17">
        <v>15</v>
      </c>
      <c r="P17">
        <v>534679</v>
      </c>
      <c r="Q17">
        <v>565290.18961896852</v>
      </c>
      <c r="S17" t="str">
        <v>March</v>
      </c>
      <c r="T17">
        <v>2017</v>
      </c>
      <c r="U17">
        <v>534679</v>
      </c>
      <c r="V17">
        <v>565290.18961896852</v>
      </c>
    </row>
    <row r="18" spans="1:22" x14ac:dyDescent="0.25">
      <c r="A18" s="26" t="s">
        <v>101</v>
      </c>
      <c r="B18">
        <v>2017</v>
      </c>
      <c r="C18">
        <v>632235</v>
      </c>
      <c r="D18">
        <v>16</v>
      </c>
      <c r="F18" t="str">
        <v>April</v>
      </c>
      <c r="G18">
        <v>2017</v>
      </c>
      <c r="H18" s="2">
        <v>517876</v>
      </c>
      <c r="I18" s="2">
        <v>640914.08969323151</v>
      </c>
      <c r="J18" s="2">
        <v>29617.336908499012</v>
      </c>
      <c r="K18" s="2">
        <v>0.85268096870462018</v>
      </c>
      <c r="L18" s="2">
        <v>691438.01703019021</v>
      </c>
      <c r="M18" s="2">
        <v>173562.01703019021</v>
      </c>
      <c r="O18">
        <v>16</v>
      </c>
      <c r="P18">
        <v>517876</v>
      </c>
      <c r="Q18">
        <v>691438.01703019021</v>
      </c>
      <c r="S18" t="str">
        <v>April</v>
      </c>
      <c r="T18">
        <v>2017</v>
      </c>
      <c r="U18">
        <v>517876</v>
      </c>
      <c r="V18">
        <v>691438.01703019021</v>
      </c>
    </row>
    <row r="19" spans="1:22" x14ac:dyDescent="0.25">
      <c r="A19" s="26" t="s">
        <v>102</v>
      </c>
      <c r="B19">
        <v>2017</v>
      </c>
      <c r="C19">
        <v>693952</v>
      </c>
      <c r="D19">
        <v>17</v>
      </c>
      <c r="F19" t="str">
        <v>May</v>
      </c>
      <c r="G19">
        <v>2017</v>
      </c>
      <c r="H19" s="2">
        <v>632235</v>
      </c>
      <c r="I19" s="2">
        <v>655847.08871591149</v>
      </c>
      <c r="J19" s="2">
        <v>28512.5536372311</v>
      </c>
      <c r="K19" s="2">
        <v>0.98238725948739258</v>
      </c>
      <c r="L19" s="2">
        <v>767670.26937306719</v>
      </c>
      <c r="M19" s="2">
        <v>135435.26937306719</v>
      </c>
      <c r="O19">
        <v>17</v>
      </c>
      <c r="P19">
        <v>632235</v>
      </c>
      <c r="Q19">
        <v>767670.26937306719</v>
      </c>
      <c r="S19" t="str">
        <v>May</v>
      </c>
      <c r="T19">
        <v>2017</v>
      </c>
      <c r="U19">
        <v>632235</v>
      </c>
      <c r="V19">
        <v>767670.26937306719</v>
      </c>
    </row>
    <row r="20" spans="1:22" x14ac:dyDescent="0.25">
      <c r="A20" s="26" t="s">
        <v>103</v>
      </c>
      <c r="B20">
        <v>2017</v>
      </c>
      <c r="C20">
        <v>592994</v>
      </c>
      <c r="D20">
        <v>18</v>
      </c>
      <c r="F20" t="str">
        <v>June</v>
      </c>
      <c r="G20">
        <v>2017</v>
      </c>
      <c r="H20" s="2">
        <v>693952</v>
      </c>
      <c r="I20" s="2">
        <v>661390.95170060568</v>
      </c>
      <c r="J20" s="2">
        <v>26784.493074122151</v>
      </c>
      <c r="K20" s="2">
        <v>1.0812818172031802</v>
      </c>
      <c r="L20" s="2">
        <v>875252.14855558635</v>
      </c>
      <c r="M20" s="2">
        <v>181300.14855558635</v>
      </c>
      <c r="O20">
        <v>18</v>
      </c>
      <c r="P20">
        <v>693952</v>
      </c>
      <c r="Q20">
        <v>875252.14855558635</v>
      </c>
      <c r="S20" t="str">
        <v>June</v>
      </c>
      <c r="T20">
        <v>2017</v>
      </c>
      <c r="U20">
        <v>693952</v>
      </c>
      <c r="V20">
        <v>875252.14855558635</v>
      </c>
    </row>
    <row r="21" spans="1:22" x14ac:dyDescent="0.25">
      <c r="A21" s="26" t="s">
        <v>104</v>
      </c>
      <c r="B21">
        <v>2017</v>
      </c>
      <c r="C21">
        <v>630169</v>
      </c>
      <c r="D21">
        <v>19</v>
      </c>
      <c r="F21" t="str">
        <v>July</v>
      </c>
      <c r="G21">
        <v>2017</v>
      </c>
      <c r="H21" s="2">
        <v>592994</v>
      </c>
      <c r="I21" s="2">
        <v>622247.46567423036</v>
      </c>
      <c r="J21" s="2">
        <v>21824.369642947928</v>
      </c>
      <c r="K21" s="2">
        <v>1.062221624535814</v>
      </c>
      <c r="L21" s="2">
        <v>778971.95972031949</v>
      </c>
      <c r="M21" s="2">
        <v>185977.95972031949</v>
      </c>
      <c r="O21">
        <v>19</v>
      </c>
      <c r="P21">
        <v>592994</v>
      </c>
      <c r="Q21">
        <v>778971.95972031949</v>
      </c>
      <c r="S21" t="str">
        <v>July</v>
      </c>
      <c r="T21">
        <v>2017</v>
      </c>
      <c r="U21">
        <v>592994</v>
      </c>
      <c r="V21">
        <v>778971.95972031949</v>
      </c>
    </row>
    <row r="22" spans="1:22" x14ac:dyDescent="0.25">
      <c r="A22" s="26" t="s">
        <v>105</v>
      </c>
      <c r="B22">
        <v>2017</v>
      </c>
      <c r="C22">
        <v>536456</v>
      </c>
      <c r="D22">
        <v>20</v>
      </c>
      <c r="F22" t="str">
        <v>August</v>
      </c>
      <c r="G22">
        <v>2017</v>
      </c>
      <c r="H22" s="2">
        <v>630169</v>
      </c>
      <c r="I22" s="2">
        <v>618420.20326360117</v>
      </c>
      <c r="J22" s="2">
        <v>19894.456684401812</v>
      </c>
      <c r="K22" s="2">
        <v>1.0568473286291102</v>
      </c>
      <c r="L22" s="2">
        <v>765636.36601940694</v>
      </c>
      <c r="M22" s="2">
        <v>135467.36601940694</v>
      </c>
      <c r="O22">
        <v>20</v>
      </c>
      <c r="P22">
        <v>630169</v>
      </c>
      <c r="Q22">
        <v>765636.36601940694</v>
      </c>
      <c r="S22" t="str">
        <v>August</v>
      </c>
      <c r="T22">
        <v>2017</v>
      </c>
      <c r="U22">
        <v>630169</v>
      </c>
      <c r="V22">
        <v>765636.36601940694</v>
      </c>
    </row>
    <row r="23" spans="1:22" x14ac:dyDescent="0.25">
      <c r="A23" s="26" t="s">
        <v>106</v>
      </c>
      <c r="B23">
        <v>2017</v>
      </c>
      <c r="C23">
        <v>527770</v>
      </c>
      <c r="D23">
        <v>21</v>
      </c>
      <c r="F23" t="str">
        <v>September</v>
      </c>
      <c r="G23">
        <v>2017</v>
      </c>
      <c r="H23" s="2">
        <v>536456</v>
      </c>
      <c r="I23" s="2">
        <v>583392.19166746445</v>
      </c>
      <c r="J23" s="2">
        <v>15762.338188839334</v>
      </c>
      <c r="K23" s="2">
        <v>1.009761531721646</v>
      </c>
      <c r="L23" s="2">
        <v>682308.643046777</v>
      </c>
      <c r="M23" s="2">
        <v>145852.643046777</v>
      </c>
      <c r="O23">
        <v>21</v>
      </c>
      <c r="P23">
        <v>536456</v>
      </c>
      <c r="Q23">
        <v>682308.643046777</v>
      </c>
      <c r="S23" t="str">
        <v>September</v>
      </c>
      <c r="T23">
        <v>2017</v>
      </c>
      <c r="U23">
        <v>536456</v>
      </c>
      <c r="V23">
        <v>682308.643046777</v>
      </c>
    </row>
    <row r="24" spans="1:22" x14ac:dyDescent="0.25">
      <c r="A24" s="26" t="s">
        <v>107</v>
      </c>
      <c r="B24">
        <v>2017</v>
      </c>
      <c r="C24">
        <v>496273</v>
      </c>
      <c r="D24">
        <v>22</v>
      </c>
      <c r="F24" t="str">
        <v>October</v>
      </c>
      <c r="G24">
        <v>2017</v>
      </c>
      <c r="H24" s="2">
        <v>527770</v>
      </c>
      <c r="I24" s="2">
        <v>568199.84945007786</v>
      </c>
      <c r="J24" s="2">
        <v>13433.447819647476</v>
      </c>
      <c r="K24" s="2">
        <v>0.97578912255360528</v>
      </c>
      <c r="L24" s="2">
        <v>583201.11135038652</v>
      </c>
      <c r="M24" s="2">
        <v>55431.11135038652</v>
      </c>
      <c r="O24">
        <v>22</v>
      </c>
      <c r="P24">
        <v>527770</v>
      </c>
      <c r="Q24">
        <v>583201.11135038652</v>
      </c>
      <c r="S24" t="str">
        <v>October</v>
      </c>
      <c r="T24">
        <v>2017</v>
      </c>
      <c r="U24">
        <v>527770</v>
      </c>
      <c r="V24">
        <v>583201.11135038652</v>
      </c>
    </row>
    <row r="25" spans="1:22" x14ac:dyDescent="0.25">
      <c r="A25" s="26" t="s">
        <v>108</v>
      </c>
      <c r="B25">
        <v>2017</v>
      </c>
      <c r="C25">
        <v>500256</v>
      </c>
      <c r="D25">
        <v>23</v>
      </c>
      <c r="F25" t="str">
        <v>November</v>
      </c>
      <c r="G25">
        <v>2017</v>
      </c>
      <c r="H25" s="2">
        <v>496273</v>
      </c>
      <c r="I25" s="2">
        <v>560553.81960988208</v>
      </c>
      <c r="J25" s="2">
        <v>11847.523110835748</v>
      </c>
      <c r="K25" s="2">
        <v>0.91483324666137333</v>
      </c>
      <c r="L25" s="2">
        <v>536103.83176470711</v>
      </c>
      <c r="M25" s="2">
        <v>39830.831764707109</v>
      </c>
      <c r="O25">
        <v>23</v>
      </c>
      <c r="P25">
        <v>496273</v>
      </c>
      <c r="Q25">
        <v>536103.83176470711</v>
      </c>
      <c r="S25" t="str">
        <v>November</v>
      </c>
      <c r="T25">
        <v>2017</v>
      </c>
      <c r="U25">
        <v>496273</v>
      </c>
      <c r="V25">
        <v>536103.83176470711</v>
      </c>
    </row>
    <row r="26" spans="1:22" x14ac:dyDescent="0.25">
      <c r="A26" s="26" t="s">
        <v>109</v>
      </c>
      <c r="B26">
        <v>2018</v>
      </c>
      <c r="C26">
        <v>366755</v>
      </c>
      <c r="D26">
        <v>24</v>
      </c>
      <c r="F26" t="str">
        <v>December</v>
      </c>
      <c r="G26">
        <v>2017</v>
      </c>
      <c r="H26" s="2">
        <v>500256</v>
      </c>
      <c r="I26" s="2">
        <v>563691.64443729445</v>
      </c>
      <c r="J26" s="2">
        <v>11192.244743085201</v>
      </c>
      <c r="K26" s="2">
        <v>0.89894452235972122</v>
      </c>
      <c r="L26" s="2">
        <v>551257.07493454253</v>
      </c>
      <c r="M26" s="2">
        <v>51001.074934542528</v>
      </c>
      <c r="O26">
        <v>24</v>
      </c>
      <c r="P26">
        <v>500256</v>
      </c>
      <c r="Q26">
        <v>551257.07493454253</v>
      </c>
      <c r="S26" t="str">
        <v>December</v>
      </c>
      <c r="T26">
        <v>2017</v>
      </c>
      <c r="U26">
        <v>500256</v>
      </c>
      <c r="V26">
        <v>551257.07493454253</v>
      </c>
    </row>
    <row r="27" spans="1:22" x14ac:dyDescent="0.25">
      <c r="A27" s="26" t="s">
        <v>98</v>
      </c>
      <c r="B27">
        <v>2018</v>
      </c>
      <c r="C27">
        <v>378247</v>
      </c>
      <c r="D27">
        <v>25</v>
      </c>
      <c r="F27" t="str">
        <v>January</v>
      </c>
      <c r="G27">
        <v>2018</v>
      </c>
      <c r="H27" s="2">
        <v>366755</v>
      </c>
      <c r="I27" s="2">
        <v>517898.07986529073</v>
      </c>
      <c r="J27" s="2">
        <v>6904.8897856803887</v>
      </c>
      <c r="K27" s="2">
        <v>0.79358443759951736</v>
      </c>
      <c r="L27" s="2">
        <v>379972.69949151418</v>
      </c>
      <c r="M27" s="2">
        <v>13217.699491514184</v>
      </c>
      <c r="O27">
        <v>25</v>
      </c>
      <c r="P27">
        <v>366755</v>
      </c>
      <c r="Q27">
        <v>379972.69949151418</v>
      </c>
      <c r="S27" t="str">
        <v>January</v>
      </c>
      <c r="T27">
        <v>2018</v>
      </c>
      <c r="U27">
        <v>366755</v>
      </c>
      <c r="V27">
        <v>379972.69949151418</v>
      </c>
    </row>
    <row r="28" spans="1:22" x14ac:dyDescent="0.25">
      <c r="A28" s="26" t="s">
        <v>99</v>
      </c>
      <c r="B28">
        <v>2018</v>
      </c>
      <c r="C28">
        <v>521241</v>
      </c>
      <c r="D28">
        <v>26</v>
      </c>
      <c r="F28" t="str">
        <v>February</v>
      </c>
      <c r="G28">
        <v>2018</v>
      </c>
      <c r="H28" s="2">
        <v>378247</v>
      </c>
      <c r="I28" s="2">
        <v>538742.45286806149</v>
      </c>
      <c r="J28" s="2">
        <v>7953.6335552740802</v>
      </c>
      <c r="K28" s="2">
        <v>0.68830634731114837</v>
      </c>
      <c r="L28" s="2">
        <v>342068.80169329332</v>
      </c>
      <c r="M28" s="2">
        <v>-36178.198306706676</v>
      </c>
      <c r="O28">
        <v>26</v>
      </c>
      <c r="P28">
        <v>378247</v>
      </c>
      <c r="Q28">
        <v>342068.80169329332</v>
      </c>
      <c r="S28" t="str">
        <v>February</v>
      </c>
      <c r="T28">
        <v>2018</v>
      </c>
      <c r="U28">
        <v>378247</v>
      </c>
      <c r="V28">
        <v>342068.80169329332</v>
      </c>
    </row>
    <row r="29" spans="1:22" x14ac:dyDescent="0.25">
      <c r="A29" s="26" t="s">
        <v>100</v>
      </c>
      <c r="B29">
        <v>2018</v>
      </c>
      <c r="C29">
        <v>545876</v>
      </c>
      <c r="D29">
        <v>27</v>
      </c>
      <c r="F29" t="str">
        <v>March</v>
      </c>
      <c r="G29">
        <v>2018</v>
      </c>
      <c r="H29" s="2">
        <v>521241</v>
      </c>
      <c r="I29" s="2">
        <v>620987.15472772764</v>
      </c>
      <c r="J29" s="2">
        <v>13542.958052265967</v>
      </c>
      <c r="K29" s="2">
        <v>0.77651484080249178</v>
      </c>
      <c r="L29" s="2">
        <v>430357.8782011306</v>
      </c>
      <c r="M29" s="2">
        <v>-90883.121798869397</v>
      </c>
      <c r="O29">
        <v>27</v>
      </c>
      <c r="P29">
        <v>521241</v>
      </c>
      <c r="Q29">
        <v>430357.8782011306</v>
      </c>
      <c r="S29" t="str">
        <v>March</v>
      </c>
      <c r="T29">
        <v>2018</v>
      </c>
      <c r="U29">
        <v>521241</v>
      </c>
      <c r="V29">
        <v>430357.8782011306</v>
      </c>
    </row>
    <row r="30" spans="1:22" x14ac:dyDescent="0.25">
      <c r="A30" s="26" t="s">
        <v>101</v>
      </c>
      <c r="B30">
        <v>2018</v>
      </c>
      <c r="C30">
        <v>635639</v>
      </c>
      <c r="D30">
        <v>28</v>
      </c>
      <c r="F30" t="str">
        <v>April</v>
      </c>
      <c r="G30">
        <v>2018</v>
      </c>
      <c r="H30" s="2">
        <v>545876</v>
      </c>
      <c r="I30" s="2">
        <v>651829.51586437656</v>
      </c>
      <c r="J30" s="2">
        <v>14844.487020010833</v>
      </c>
      <c r="K30" s="2">
        <v>0.82061047322349534</v>
      </c>
      <c r="L30" s="2">
        <v>541051.75123749685</v>
      </c>
      <c r="M30" s="2">
        <v>-4824.2487625031499</v>
      </c>
      <c r="O30">
        <v>28</v>
      </c>
      <c r="P30">
        <v>545876</v>
      </c>
      <c r="Q30">
        <v>541051.75123749685</v>
      </c>
      <c r="S30" t="str">
        <v>April</v>
      </c>
      <c r="T30">
        <v>2018</v>
      </c>
      <c r="U30">
        <v>545876</v>
      </c>
      <c r="V30">
        <v>541051.75123749685</v>
      </c>
    </row>
    <row r="31" spans="1:22" x14ac:dyDescent="0.25">
      <c r="A31" s="26" t="s">
        <v>102</v>
      </c>
      <c r="B31">
        <v>2018</v>
      </c>
      <c r="C31">
        <v>672726</v>
      </c>
      <c r="D31">
        <v>29</v>
      </c>
      <c r="F31" t="str">
        <v>May</v>
      </c>
      <c r="G31">
        <v>2018</v>
      </c>
      <c r="H31" s="2">
        <v>635639</v>
      </c>
      <c r="I31" s="2">
        <v>689809.18158833287</v>
      </c>
      <c r="J31" s="2">
        <v>16585.073392284103</v>
      </c>
      <c r="K31" s="2">
        <v>0.89841743995398637</v>
      </c>
      <c r="L31" s="2">
        <v>654932.04666508338</v>
      </c>
      <c r="M31" s="2">
        <v>19293.046665083384</v>
      </c>
      <c r="O31">
        <v>29</v>
      </c>
      <c r="P31">
        <v>635639</v>
      </c>
      <c r="Q31">
        <v>654932.04666508338</v>
      </c>
      <c r="S31" t="str">
        <v>May</v>
      </c>
      <c r="T31">
        <v>2018</v>
      </c>
      <c r="U31">
        <v>635639</v>
      </c>
      <c r="V31">
        <v>654932.04666508338</v>
      </c>
    </row>
    <row r="32" spans="1:22" x14ac:dyDescent="0.25">
      <c r="A32" s="26" t="s">
        <v>103</v>
      </c>
      <c r="B32">
        <v>2018</v>
      </c>
      <c r="C32">
        <v>625264</v>
      </c>
      <c r="D32">
        <v>30</v>
      </c>
      <c r="F32" t="str">
        <v>June</v>
      </c>
      <c r="G32">
        <v>2018</v>
      </c>
      <c r="H32" s="2">
        <v>672726</v>
      </c>
      <c r="I32" s="2">
        <v>700049.31521603512</v>
      </c>
      <c r="J32" s="2">
        <v>16107.708776758462</v>
      </c>
      <c r="K32" s="2">
        <v>0.96814713499223104</v>
      </c>
      <c r="L32" s="2">
        <v>763811.26368732809</v>
      </c>
      <c r="M32" s="2">
        <v>91085.263687328086</v>
      </c>
      <c r="O32">
        <v>30</v>
      </c>
      <c r="P32">
        <v>672726</v>
      </c>
      <c r="Q32">
        <v>763811.26368732809</v>
      </c>
      <c r="S32" t="str">
        <v>June</v>
      </c>
      <c r="T32">
        <v>2018</v>
      </c>
      <c r="U32">
        <v>672726</v>
      </c>
      <c r="V32">
        <v>763811.26368732809</v>
      </c>
    </row>
    <row r="33" spans="1:22" x14ac:dyDescent="0.25">
      <c r="A33" s="26" t="s">
        <v>104</v>
      </c>
      <c r="B33">
        <v>2018</v>
      </c>
      <c r="C33">
        <v>642379</v>
      </c>
      <c r="D33">
        <v>31</v>
      </c>
      <c r="F33" t="str">
        <v>July</v>
      </c>
      <c r="G33">
        <v>2018</v>
      </c>
      <c r="H33" s="2">
        <v>625264</v>
      </c>
      <c r="I33" s="2">
        <v>675664.34159139474</v>
      </c>
      <c r="J33" s="2">
        <v>13061.222208982585</v>
      </c>
      <c r="K33" s="2">
        <v>0.97764438502765827</v>
      </c>
      <c r="L33" s="2">
        <v>760717.47744835925</v>
      </c>
      <c r="M33" s="2">
        <v>135453.47744835925</v>
      </c>
      <c r="O33">
        <v>31</v>
      </c>
      <c r="P33">
        <v>625264</v>
      </c>
      <c r="Q33">
        <v>760717.47744835925</v>
      </c>
      <c r="S33" t="str">
        <v>July</v>
      </c>
      <c r="T33">
        <v>2018</v>
      </c>
      <c r="U33">
        <v>625264</v>
      </c>
      <c r="V33">
        <v>760717.47744835925</v>
      </c>
    </row>
    <row r="34" spans="1:22" x14ac:dyDescent="0.25">
      <c r="A34" s="26" t="s">
        <v>105</v>
      </c>
      <c r="B34">
        <v>2018</v>
      </c>
      <c r="C34">
        <v>500727</v>
      </c>
      <c r="D34">
        <v>32</v>
      </c>
      <c r="F34" t="str">
        <v>August</v>
      </c>
      <c r="G34">
        <v>2018</v>
      </c>
      <c r="H34" s="2">
        <v>642379</v>
      </c>
      <c r="I34" s="2">
        <v>664066.41747544357</v>
      </c>
      <c r="J34" s="2">
        <v>11205.979394810922</v>
      </c>
      <c r="K34" s="2">
        <v>0.99913840436895285</v>
      </c>
      <c r="L34" s="2">
        <v>727877.77226100664</v>
      </c>
      <c r="M34" s="2">
        <v>85498.772261006641</v>
      </c>
      <c r="O34">
        <v>32</v>
      </c>
      <c r="P34">
        <v>642379</v>
      </c>
      <c r="Q34">
        <v>727877.77226100664</v>
      </c>
      <c r="S34" t="str">
        <v>August</v>
      </c>
      <c r="T34">
        <v>2018</v>
      </c>
      <c r="U34">
        <v>642379</v>
      </c>
      <c r="V34">
        <v>727877.77226100664</v>
      </c>
    </row>
    <row r="35" spans="1:22" x14ac:dyDescent="0.25">
      <c r="A35" s="26" t="s">
        <v>106</v>
      </c>
      <c r="B35">
        <v>2018</v>
      </c>
      <c r="C35">
        <v>531411</v>
      </c>
      <c r="D35">
        <v>33</v>
      </c>
      <c r="F35" t="str">
        <v>September</v>
      </c>
      <c r="G35">
        <v>2018</v>
      </c>
      <c r="H35" s="2">
        <v>500727</v>
      </c>
      <c r="I35" s="2">
        <v>616108.36263103457</v>
      </c>
      <c r="J35" s="2">
        <v>6754.7446305022704</v>
      </c>
      <c r="K35" s="2">
        <v>0.89453738521137938</v>
      </c>
      <c r="L35" s="2">
        <v>681864.08979305543</v>
      </c>
      <c r="M35" s="2">
        <v>181137.08979305543</v>
      </c>
      <c r="O35">
        <v>33</v>
      </c>
      <c r="P35">
        <v>500727</v>
      </c>
      <c r="Q35">
        <v>681864.08979305543</v>
      </c>
      <c r="S35" t="str">
        <v>September</v>
      </c>
      <c r="T35">
        <v>2018</v>
      </c>
      <c r="U35">
        <v>500727</v>
      </c>
      <c r="V35">
        <v>681864.08979305543</v>
      </c>
    </row>
    <row r="36" spans="1:22" x14ac:dyDescent="0.25">
      <c r="A36" s="26" t="s">
        <v>107</v>
      </c>
      <c r="B36">
        <v>2018</v>
      </c>
      <c r="C36">
        <v>481660</v>
      </c>
      <c r="D36">
        <v>34</v>
      </c>
      <c r="F36" t="str">
        <v>October</v>
      </c>
      <c r="G36">
        <v>2018</v>
      </c>
      <c r="H36" s="2">
        <v>531411</v>
      </c>
      <c r="I36" s="2">
        <v>594499.81549827266</v>
      </c>
      <c r="J36" s="2">
        <v>4620.8186406620043</v>
      </c>
      <c r="K36" s="2">
        <v>0.93271449747919943</v>
      </c>
      <c r="L36" s="2">
        <v>607783.04490574717</v>
      </c>
      <c r="M36" s="2">
        <v>76372.044905747171</v>
      </c>
      <c r="O36">
        <v>34</v>
      </c>
      <c r="P36">
        <v>531411</v>
      </c>
      <c r="Q36">
        <v>607783.04490574717</v>
      </c>
      <c r="S36" t="str">
        <v>October</v>
      </c>
      <c r="T36">
        <v>2018</v>
      </c>
      <c r="U36">
        <v>531411</v>
      </c>
      <c r="V36">
        <v>607783.04490574717</v>
      </c>
    </row>
    <row r="37" spans="1:22" x14ac:dyDescent="0.25">
      <c r="A37" s="26" t="s">
        <v>108</v>
      </c>
      <c r="B37">
        <v>2018</v>
      </c>
      <c r="C37">
        <v>446530</v>
      </c>
      <c r="D37">
        <v>35</v>
      </c>
      <c r="F37" t="str">
        <v>November</v>
      </c>
      <c r="G37">
        <v>2018</v>
      </c>
      <c r="H37" s="2">
        <v>481660</v>
      </c>
      <c r="I37" s="2">
        <v>568137.84160479088</v>
      </c>
      <c r="J37" s="2">
        <v>2289.8132419138319</v>
      </c>
      <c r="K37" s="2">
        <v>0.89068413534728474</v>
      </c>
      <c r="L37" s="2">
        <v>548095.47487114242</v>
      </c>
      <c r="M37" s="2">
        <v>66435.474871142418</v>
      </c>
      <c r="O37">
        <v>35</v>
      </c>
      <c r="P37">
        <v>481660</v>
      </c>
      <c r="Q37">
        <v>548095.47487114242</v>
      </c>
      <c r="S37" t="str">
        <v>November</v>
      </c>
      <c r="T37">
        <v>2018</v>
      </c>
      <c r="U37">
        <v>481660</v>
      </c>
      <c r="V37">
        <v>548095.47487114242</v>
      </c>
    </row>
    <row r="38" spans="1:22" x14ac:dyDescent="0.25">
      <c r="A38" s="26" t="s">
        <v>109</v>
      </c>
      <c r="B38">
        <v>2019</v>
      </c>
      <c r="C38">
        <v>337520</v>
      </c>
      <c r="D38">
        <v>36</v>
      </c>
      <c r="F38" t="str">
        <v>December</v>
      </c>
      <c r="G38">
        <v>2018</v>
      </c>
      <c r="H38" s="2">
        <v>446530</v>
      </c>
      <c r="I38" s="2">
        <v>546252.24888740876</v>
      </c>
      <c r="J38" s="2">
        <v>470.96486838697024</v>
      </c>
      <c r="K38" s="2">
        <v>0.85008102508173466</v>
      </c>
      <c r="L38" s="2">
        <v>512782.81572694686</v>
      </c>
      <c r="M38" s="2">
        <v>66252.815726946865</v>
      </c>
      <c r="O38">
        <v>36</v>
      </c>
      <c r="P38">
        <v>446530</v>
      </c>
      <c r="Q38">
        <v>512782.81572694686</v>
      </c>
      <c r="S38" t="str">
        <v>December</v>
      </c>
      <c r="T38">
        <v>2018</v>
      </c>
      <c r="U38">
        <v>446530</v>
      </c>
      <c r="V38">
        <v>512782.81572694686</v>
      </c>
    </row>
    <row r="39" spans="1:22" x14ac:dyDescent="0.25">
      <c r="A39" s="26" t="s">
        <v>98</v>
      </c>
      <c r="B39">
        <v>2019</v>
      </c>
      <c r="C39">
        <v>376707</v>
      </c>
      <c r="D39">
        <v>37</v>
      </c>
      <c r="F39" t="str">
        <v>January</v>
      </c>
      <c r="G39">
        <v>2019</v>
      </c>
      <c r="H39" s="2">
        <v>337520</v>
      </c>
      <c r="I39" s="2">
        <v>496432.81947073073</v>
      </c>
      <c r="J39" s="2">
        <v>-3312.6572971900541</v>
      </c>
      <c r="K39" s="2">
        <v>0.75330151365501696</v>
      </c>
      <c r="L39" s="2">
        <v>433871.03411099385</v>
      </c>
      <c r="M39" s="2">
        <v>96351.034110993845</v>
      </c>
      <c r="O39">
        <v>37</v>
      </c>
      <c r="P39">
        <v>337520</v>
      </c>
      <c r="Q39">
        <v>433871.03411099385</v>
      </c>
      <c r="S39" t="str">
        <v>January</v>
      </c>
      <c r="T39">
        <v>2019</v>
      </c>
      <c r="U39">
        <v>337520</v>
      </c>
      <c r="V39">
        <v>433871.03411099385</v>
      </c>
    </row>
    <row r="40" spans="1:22" x14ac:dyDescent="0.25">
      <c r="A40" s="26" t="s">
        <v>99</v>
      </c>
      <c r="B40">
        <v>2019</v>
      </c>
      <c r="C40">
        <v>493410</v>
      </c>
      <c r="D40">
        <v>38</v>
      </c>
      <c r="F40" t="str">
        <v>February</v>
      </c>
      <c r="G40">
        <v>2019</v>
      </c>
      <c r="H40" s="2">
        <v>376707</v>
      </c>
      <c r="I40" s="2">
        <v>487708.32662757637</v>
      </c>
      <c r="J40" s="2">
        <v>-3719.8193650016624</v>
      </c>
      <c r="K40" s="2">
        <v>0.7795009647980633</v>
      </c>
      <c r="L40" s="2">
        <v>339417.73761115089</v>
      </c>
      <c r="M40" s="2">
        <v>-37289.262388849107</v>
      </c>
      <c r="O40">
        <v>38</v>
      </c>
      <c r="P40">
        <v>376707</v>
      </c>
      <c r="Q40">
        <v>339417.73761115089</v>
      </c>
      <c r="S40" t="str">
        <v>February</v>
      </c>
      <c r="T40">
        <v>2019</v>
      </c>
      <c r="U40">
        <v>376707</v>
      </c>
      <c r="V40">
        <v>339417.73761115089</v>
      </c>
    </row>
    <row r="41" spans="1:22" x14ac:dyDescent="0.25">
      <c r="A41" s="26" t="s">
        <v>100</v>
      </c>
      <c r="B41">
        <v>2019</v>
      </c>
      <c r="C41">
        <v>553621</v>
      </c>
      <c r="D41">
        <v>39</v>
      </c>
      <c r="F41" t="str">
        <v>March</v>
      </c>
      <c r="G41">
        <v>2019</v>
      </c>
      <c r="H41" s="2">
        <v>493410</v>
      </c>
      <c r="I41" s="2">
        <v>552366.84995622362</v>
      </c>
      <c r="J41" s="2">
        <v>1424.6583576147332</v>
      </c>
      <c r="K41" s="2">
        <v>0.82457781534056729</v>
      </c>
      <c r="L41" s="2">
        <v>375824.25866723381</v>
      </c>
      <c r="M41" s="2">
        <v>-117585.74133276619</v>
      </c>
      <c r="O41">
        <v>39</v>
      </c>
      <c r="P41">
        <v>493410</v>
      </c>
      <c r="Q41">
        <v>375824.25866723381</v>
      </c>
      <c r="S41" t="str">
        <v>March</v>
      </c>
      <c r="T41">
        <v>2019</v>
      </c>
      <c r="U41">
        <v>493410</v>
      </c>
      <c r="V41">
        <v>375824.25866723381</v>
      </c>
    </row>
    <row r="42" spans="1:22" x14ac:dyDescent="0.25">
      <c r="A42" s="26" t="s">
        <v>101</v>
      </c>
      <c r="B42">
        <v>2019</v>
      </c>
      <c r="C42">
        <v>651297</v>
      </c>
      <c r="D42">
        <v>40</v>
      </c>
      <c r="F42" t="str">
        <v>April</v>
      </c>
      <c r="G42">
        <v>2019</v>
      </c>
      <c r="H42" s="2">
        <v>553621</v>
      </c>
      <c r="I42" s="2">
        <v>600529.9142262165</v>
      </c>
      <c r="J42" s="2">
        <v>4941.0449580341174</v>
      </c>
      <c r="K42" s="2">
        <v>0.87316914681342372</v>
      </c>
      <c r="L42" s="2">
        <v>454447.11170457216</v>
      </c>
      <c r="M42" s="2">
        <v>-99173.888295427838</v>
      </c>
      <c r="O42">
        <v>40</v>
      </c>
      <c r="P42">
        <v>553621</v>
      </c>
      <c r="Q42">
        <v>454447.11170457216</v>
      </c>
      <c r="S42" t="str">
        <v>April</v>
      </c>
      <c r="T42">
        <v>2019</v>
      </c>
      <c r="U42">
        <v>553621</v>
      </c>
      <c r="V42">
        <v>454447.11170457216</v>
      </c>
    </row>
    <row r="43" spans="1:22" x14ac:dyDescent="0.25">
      <c r="A43" s="26" t="s">
        <v>102</v>
      </c>
      <c r="B43">
        <v>2019</v>
      </c>
      <c r="C43">
        <v>629149</v>
      </c>
      <c r="D43">
        <v>41</v>
      </c>
      <c r="F43" t="str">
        <v>May</v>
      </c>
      <c r="G43">
        <v>2019</v>
      </c>
      <c r="H43" s="2">
        <v>651297</v>
      </c>
      <c r="I43" s="2">
        <v>660736.38149548694</v>
      </c>
      <c r="J43" s="2">
        <v>9098.9657661608362</v>
      </c>
      <c r="K43" s="2">
        <v>0.9303832181634436</v>
      </c>
      <c r="L43" s="2">
        <v>543965.66911679902</v>
      </c>
      <c r="M43" s="2">
        <v>-107331.33088320098</v>
      </c>
      <c r="O43">
        <v>41</v>
      </c>
      <c r="P43">
        <v>651297</v>
      </c>
      <c r="Q43">
        <v>543965.66911679902</v>
      </c>
      <c r="S43" t="str">
        <v>May</v>
      </c>
      <c r="T43">
        <v>2019</v>
      </c>
      <c r="U43">
        <v>651297</v>
      </c>
      <c r="V43">
        <v>543965.66911679902</v>
      </c>
    </row>
    <row r="44" spans="1:22" x14ac:dyDescent="0.25">
      <c r="A44" s="26" t="s">
        <v>103</v>
      </c>
      <c r="B44">
        <v>2019</v>
      </c>
      <c r="C44">
        <v>641987</v>
      </c>
      <c r="D44">
        <v>42</v>
      </c>
      <c r="F44" t="str">
        <v>June</v>
      </c>
      <c r="G44">
        <v>2019</v>
      </c>
      <c r="H44" s="2">
        <v>629149</v>
      </c>
      <c r="I44" s="2">
        <v>678777.07723036641</v>
      </c>
      <c r="J44" s="2">
        <v>9771.7011501086108</v>
      </c>
      <c r="K44" s="2">
        <v>0.91734544107869675</v>
      </c>
      <c r="L44" s="2">
        <v>648499.17236789048</v>
      </c>
      <c r="M44" s="2">
        <v>19350.172367890482</v>
      </c>
      <c r="O44">
        <v>42</v>
      </c>
      <c r="P44">
        <v>629149</v>
      </c>
      <c r="Q44">
        <v>648499.17236789048</v>
      </c>
      <c r="S44" t="str">
        <v>June</v>
      </c>
      <c r="T44">
        <v>2019</v>
      </c>
      <c r="U44">
        <v>629149</v>
      </c>
      <c r="V44">
        <v>648499.17236789048</v>
      </c>
    </row>
    <row r="45" spans="1:22" x14ac:dyDescent="0.25">
      <c r="A45" s="26" t="s">
        <v>104</v>
      </c>
      <c r="B45">
        <v>2019</v>
      </c>
      <c r="C45">
        <v>633460</v>
      </c>
      <c r="D45">
        <v>43</v>
      </c>
      <c r="F45" t="str">
        <v>July</v>
      </c>
      <c r="G45">
        <v>2019</v>
      </c>
      <c r="H45" s="2">
        <v>641987</v>
      </c>
      <c r="I45" s="2">
        <v>681078.40827542206</v>
      </c>
      <c r="J45" s="2">
        <v>9209.6642379634159</v>
      </c>
      <c r="K45" s="2">
        <v>0.95116397241206752</v>
      </c>
      <c r="L45" s="2">
        <v>673155.84700132487</v>
      </c>
      <c r="M45" s="2">
        <v>31168.847001324873</v>
      </c>
      <c r="O45">
        <v>43</v>
      </c>
      <c r="P45">
        <v>641987</v>
      </c>
      <c r="Q45">
        <v>673155.84700132487</v>
      </c>
      <c r="S45" t="str">
        <v>July</v>
      </c>
      <c r="T45">
        <v>2019</v>
      </c>
      <c r="U45">
        <v>641987</v>
      </c>
      <c r="V45">
        <v>673155.84700132487</v>
      </c>
    </row>
    <row r="46" spans="1:22" x14ac:dyDescent="0.25">
      <c r="A46" s="26" t="s">
        <v>105</v>
      </c>
      <c r="B46">
        <v>2019</v>
      </c>
      <c r="C46">
        <v>537388</v>
      </c>
      <c r="D46">
        <v>44</v>
      </c>
      <c r="F46" t="str">
        <v>August</v>
      </c>
      <c r="G46">
        <v>2019</v>
      </c>
      <c r="H46" s="2">
        <v>633460</v>
      </c>
      <c r="I46" s="2">
        <v>677854.1663253638</v>
      </c>
      <c r="J46" s="2">
        <v>8274.1932851799866</v>
      </c>
      <c r="K46" s="2">
        <v>0.94896403659286033</v>
      </c>
      <c r="L46" s="2">
        <v>689693.3233259439</v>
      </c>
      <c r="M46" s="2">
        <v>56233.3233259439</v>
      </c>
      <c r="O46">
        <v>44</v>
      </c>
      <c r="P46">
        <v>633460</v>
      </c>
      <c r="Q46">
        <v>689693.3233259439</v>
      </c>
      <c r="S46" t="str">
        <v>August</v>
      </c>
      <c r="T46">
        <v>2019</v>
      </c>
      <c r="U46">
        <v>633460</v>
      </c>
      <c r="V46">
        <v>689693.3233259439</v>
      </c>
    </row>
    <row r="47" spans="1:22" x14ac:dyDescent="0.25">
      <c r="A47" s="26" t="s">
        <v>106</v>
      </c>
      <c r="B47">
        <v>2019</v>
      </c>
      <c r="C47">
        <v>548669</v>
      </c>
      <c r="D47">
        <v>45</v>
      </c>
      <c r="F47" t="str">
        <v>September</v>
      </c>
      <c r="G47">
        <v>2019</v>
      </c>
      <c r="H47" s="2">
        <v>537388</v>
      </c>
      <c r="I47" s="2">
        <v>642587.0936544704</v>
      </c>
      <c r="J47" s="2">
        <v>4998.3450574875606</v>
      </c>
      <c r="K47" s="2">
        <v>0.89086372603238051</v>
      </c>
      <c r="L47" s="2">
        <v>613767.46872538887</v>
      </c>
      <c r="M47" s="2">
        <v>76379.46872538887</v>
      </c>
      <c r="O47">
        <v>45</v>
      </c>
      <c r="P47">
        <v>537388</v>
      </c>
      <c r="Q47">
        <v>613767.46872538887</v>
      </c>
      <c r="S47" t="str">
        <v>September</v>
      </c>
      <c r="T47">
        <v>2019</v>
      </c>
      <c r="U47">
        <v>537388</v>
      </c>
      <c r="V47">
        <v>613767.46872538887</v>
      </c>
    </row>
    <row r="48" spans="1:22" x14ac:dyDescent="0.25">
      <c r="A48" s="26" t="s">
        <v>107</v>
      </c>
      <c r="B48">
        <v>2019</v>
      </c>
      <c r="C48">
        <v>484960</v>
      </c>
      <c r="D48">
        <v>46</v>
      </c>
      <c r="F48" t="str">
        <v>October</v>
      </c>
      <c r="G48">
        <v>2019</v>
      </c>
      <c r="H48" s="2">
        <v>548669</v>
      </c>
      <c r="I48" s="2">
        <v>637533.73769882217</v>
      </c>
      <c r="J48" s="2">
        <v>4242.1004645445282</v>
      </c>
      <c r="K48" s="2">
        <v>0.87198112573630215</v>
      </c>
      <c r="L48" s="2">
        <v>604012.32704307081</v>
      </c>
      <c r="M48" s="2">
        <v>55343.327043070807</v>
      </c>
      <c r="O48">
        <v>46</v>
      </c>
      <c r="P48">
        <v>548669</v>
      </c>
      <c r="Q48">
        <v>604012.32704307081</v>
      </c>
      <c r="S48" t="str">
        <v>October</v>
      </c>
      <c r="T48">
        <v>2019</v>
      </c>
      <c r="U48">
        <v>548669</v>
      </c>
      <c r="V48">
        <v>604012.32704307081</v>
      </c>
    </row>
    <row r="49" spans="1:22" x14ac:dyDescent="0.25">
      <c r="A49" s="26" t="s">
        <v>108</v>
      </c>
      <c r="B49">
        <v>2019</v>
      </c>
      <c r="C49">
        <v>516591</v>
      </c>
      <c r="D49">
        <v>47</v>
      </c>
      <c r="F49" t="str">
        <v>November</v>
      </c>
      <c r="G49">
        <v>2019</v>
      </c>
      <c r="H49" s="2">
        <v>484960</v>
      </c>
      <c r="I49" s="2">
        <v>606000.35093735904</v>
      </c>
      <c r="J49" s="2">
        <v>1550.5143599424591</v>
      </c>
      <c r="K49" s="2">
        <v>0.84465147139049135</v>
      </c>
      <c r="L49" s="2">
        <v>571619.55750131723</v>
      </c>
      <c r="M49" s="2">
        <v>86659.557501317235</v>
      </c>
      <c r="O49">
        <v>47</v>
      </c>
      <c r="P49">
        <v>484960</v>
      </c>
      <c r="Q49">
        <v>571619.55750131723</v>
      </c>
      <c r="S49" t="str">
        <v>November</v>
      </c>
      <c r="T49">
        <v>2019</v>
      </c>
      <c r="U49">
        <v>484960</v>
      </c>
      <c r="V49">
        <v>571619.55750131723</v>
      </c>
    </row>
    <row r="50" spans="1:22" x14ac:dyDescent="0.25">
      <c r="A50" s="26" t="s">
        <v>109</v>
      </c>
      <c r="B50">
        <v>2020</v>
      </c>
      <c r="C50">
        <v>381892</v>
      </c>
      <c r="D50">
        <v>48</v>
      </c>
      <c r="F50" t="str">
        <v>December</v>
      </c>
      <c r="G50">
        <v>2019</v>
      </c>
      <c r="H50" s="2">
        <v>516591</v>
      </c>
      <c r="I50" s="2">
        <v>599458.69034572993</v>
      </c>
      <c r="J50" s="2">
        <v>941.6956590800155</v>
      </c>
      <c r="K50" s="2">
        <v>0.87145490436793771</v>
      </c>
      <c r="L50" s="2">
        <v>516467.46236122493</v>
      </c>
      <c r="M50" s="2">
        <v>-123.53763877507299</v>
      </c>
      <c r="O50">
        <v>48</v>
      </c>
      <c r="P50">
        <v>516591</v>
      </c>
      <c r="Q50">
        <v>516467.46236122493</v>
      </c>
      <c r="S50" t="str">
        <v>December</v>
      </c>
      <c r="T50">
        <v>2019</v>
      </c>
      <c r="U50">
        <v>516591</v>
      </c>
      <c r="V50">
        <v>516467.46236122493</v>
      </c>
    </row>
    <row r="51" spans="1:22" x14ac:dyDescent="0.25">
      <c r="A51" s="26" t="s">
        <v>98</v>
      </c>
      <c r="B51">
        <v>2020</v>
      </c>
      <c r="C51">
        <v>410114</v>
      </c>
      <c r="D51">
        <v>49</v>
      </c>
      <c r="F51" t="str">
        <v>January</v>
      </c>
      <c r="G51">
        <v>2020</v>
      </c>
      <c r="H51" s="2">
        <v>381892</v>
      </c>
      <c r="I51" s="2">
        <v>556012.95668395015</v>
      </c>
      <c r="J51" s="2">
        <v>-2397.814079090087</v>
      </c>
      <c r="K51" s="2">
        <v>0.74154657744824193</v>
      </c>
      <c r="L51" s="2">
        <v>452282.51957647986</v>
      </c>
      <c r="M51" s="2">
        <v>70390.519576479855</v>
      </c>
      <c r="O51">
        <v>49</v>
      </c>
      <c r="P51">
        <v>381892</v>
      </c>
      <c r="Q51">
        <v>452282.51957647986</v>
      </c>
      <c r="S51" t="str">
        <v>January</v>
      </c>
      <c r="T51">
        <v>2020</v>
      </c>
      <c r="U51">
        <v>381892</v>
      </c>
      <c r="V51">
        <v>452282.51957647986</v>
      </c>
    </row>
    <row r="52" spans="1:22" x14ac:dyDescent="0.25">
      <c r="A52" s="26" t="s">
        <v>99</v>
      </c>
      <c r="B52">
        <v>2020</v>
      </c>
      <c r="C52">
        <v>513401</v>
      </c>
      <c r="D52">
        <v>50</v>
      </c>
      <c r="F52" t="str">
        <v>February</v>
      </c>
      <c r="G52">
        <v>2020</v>
      </c>
      <c r="H52" s="2">
        <v>410114</v>
      </c>
      <c r="I52" s="2">
        <v>550915.62489398615</v>
      </c>
      <c r="J52" s="2">
        <v>-2600.9136012241493</v>
      </c>
      <c r="K52" s="2">
        <v>0.74739811478775464</v>
      </c>
      <c r="L52" s="2">
        <v>431543.53778730577</v>
      </c>
      <c r="M52" s="2">
        <v>21429.537787305773</v>
      </c>
      <c r="O52">
        <v>50</v>
      </c>
      <c r="P52">
        <v>410114</v>
      </c>
      <c r="Q52">
        <v>431543.53778730577</v>
      </c>
      <c r="S52" t="str">
        <v>February</v>
      </c>
      <c r="T52">
        <v>2020</v>
      </c>
      <c r="U52">
        <v>410114</v>
      </c>
      <c r="V52">
        <v>431543.53778730577</v>
      </c>
    </row>
    <row r="53" spans="1:22" x14ac:dyDescent="0.25">
      <c r="A53" s="26" t="s">
        <v>100</v>
      </c>
      <c r="B53">
        <v>2020</v>
      </c>
      <c r="C53">
        <v>443039</v>
      </c>
      <c r="D53">
        <v>51</v>
      </c>
      <c r="F53" t="str">
        <v>March</v>
      </c>
      <c r="G53">
        <v>2020</v>
      </c>
      <c r="H53" s="2">
        <v>513401</v>
      </c>
      <c r="I53" s="2">
        <v>580707.95414421207</v>
      </c>
      <c r="J53" s="2">
        <v>-163.79228988727709</v>
      </c>
      <c r="K53" s="2">
        <v>0.8490426972050964</v>
      </c>
      <c r="L53" s="2">
        <v>452128.14675687952</v>
      </c>
      <c r="M53" s="2">
        <v>-61272.85324312048</v>
      </c>
      <c r="O53">
        <v>51</v>
      </c>
      <c r="P53">
        <v>513401</v>
      </c>
      <c r="Q53">
        <v>452128.14675687952</v>
      </c>
      <c r="S53" t="str">
        <v>March</v>
      </c>
      <c r="T53">
        <v>2020</v>
      </c>
      <c r="U53">
        <v>513401</v>
      </c>
      <c r="V53">
        <v>452128.14675687952</v>
      </c>
    </row>
    <row r="54" spans="1:22" x14ac:dyDescent="0.25">
      <c r="A54" s="26" t="s">
        <v>101</v>
      </c>
      <c r="B54">
        <v>2020</v>
      </c>
      <c r="C54">
        <v>428615</v>
      </c>
      <c r="D54">
        <v>52</v>
      </c>
      <c r="F54" t="str">
        <v>April</v>
      </c>
      <c r="G54">
        <v>2020</v>
      </c>
      <c r="H54" s="2">
        <v>443039</v>
      </c>
      <c r="I54" s="2">
        <v>567843.21778268227</v>
      </c>
      <c r="J54" s="2">
        <v>-1119.3539671496096</v>
      </c>
      <c r="K54" s="2">
        <v>0.79508125308081157</v>
      </c>
      <c r="L54" s="2">
        <v>506913.25049385492</v>
      </c>
      <c r="M54" s="2">
        <v>63874.250493854925</v>
      </c>
      <c r="O54">
        <v>52</v>
      </c>
      <c r="P54">
        <v>443039</v>
      </c>
      <c r="Q54">
        <v>506913.25049385492</v>
      </c>
      <c r="S54" t="str">
        <v>April</v>
      </c>
      <c r="T54">
        <v>2020</v>
      </c>
      <c r="U54">
        <v>443039</v>
      </c>
      <c r="V54">
        <v>506913.25049385492</v>
      </c>
    </row>
    <row r="55" spans="1:22" x14ac:dyDescent="0.25">
      <c r="A55" s="26" t="s">
        <v>102</v>
      </c>
      <c r="B55">
        <v>2020</v>
      </c>
      <c r="C55">
        <v>596563</v>
      </c>
      <c r="D55">
        <v>53</v>
      </c>
      <c r="F55" t="str">
        <v>May</v>
      </c>
      <c r="G55">
        <v>2020</v>
      </c>
      <c r="H55" s="2">
        <v>428615</v>
      </c>
      <c r="I55" s="2">
        <v>544450.33740809269</v>
      </c>
      <c r="J55" s="2">
        <v>-2795.1135116672904</v>
      </c>
      <c r="K55" s="2">
        <v>0.81603953306207355</v>
      </c>
      <c r="L55" s="2">
        <v>527270.37222671637</v>
      </c>
      <c r="M55" s="2">
        <v>98655.372226716368</v>
      </c>
      <c r="O55">
        <v>53</v>
      </c>
      <c r="P55">
        <v>428615</v>
      </c>
      <c r="Q55">
        <v>527270.37222671637</v>
      </c>
      <c r="S55" t="str">
        <v>May</v>
      </c>
      <c r="T55">
        <v>2020</v>
      </c>
      <c r="U55">
        <v>428615</v>
      </c>
      <c r="V55">
        <v>527270.37222671637</v>
      </c>
    </row>
    <row r="56" spans="1:22" x14ac:dyDescent="0.25">
      <c r="A56" s="26" t="s">
        <v>103</v>
      </c>
      <c r="B56">
        <v>2020</v>
      </c>
      <c r="C56">
        <v>712919</v>
      </c>
      <c r="D56">
        <v>54</v>
      </c>
      <c r="F56" t="str">
        <v>June</v>
      </c>
      <c r="G56">
        <v>2020</v>
      </c>
      <c r="H56" s="2">
        <v>596563</v>
      </c>
      <c r="I56" s="2">
        <v>570886.77689099743</v>
      </c>
      <c r="J56" s="2">
        <v>-595.86346766141241</v>
      </c>
      <c r="K56" s="2">
        <v>1.0065728665869285</v>
      </c>
      <c r="L56" s="2">
        <v>496884.95027784666</v>
      </c>
      <c r="M56" s="2">
        <v>-99678.049722153344</v>
      </c>
      <c r="O56">
        <v>54</v>
      </c>
      <c r="P56">
        <v>596563</v>
      </c>
      <c r="Q56">
        <v>496884.95027784666</v>
      </c>
      <c r="S56" t="str">
        <v>June</v>
      </c>
      <c r="T56">
        <v>2020</v>
      </c>
      <c r="U56">
        <v>596563</v>
      </c>
      <c r="V56">
        <v>496884.95027784666</v>
      </c>
    </row>
    <row r="57" spans="1:22" x14ac:dyDescent="0.25">
      <c r="A57" s="26" t="s">
        <v>104</v>
      </c>
      <c r="B57">
        <v>2020</v>
      </c>
      <c r="C57">
        <v>674206</v>
      </c>
      <c r="D57">
        <v>55</v>
      </c>
      <c r="F57" t="str">
        <v>July</v>
      </c>
      <c r="G57">
        <v>2020</v>
      </c>
      <c r="H57" s="2">
        <v>712919</v>
      </c>
      <c r="I57" s="2">
        <v>631035.99860809953</v>
      </c>
      <c r="J57" s="2">
        <v>3974.3224301093569</v>
      </c>
      <c r="K57" s="2">
        <v>1.0585738653639265</v>
      </c>
      <c r="L57" s="2">
        <v>542440.17064224673</v>
      </c>
      <c r="M57" s="2">
        <v>-170478.82935775327</v>
      </c>
      <c r="O57">
        <v>55</v>
      </c>
      <c r="P57">
        <v>712919</v>
      </c>
      <c r="Q57">
        <v>542440.17064224673</v>
      </c>
      <c r="S57" t="str">
        <v>July</v>
      </c>
      <c r="T57">
        <v>2020</v>
      </c>
      <c r="U57">
        <v>712919</v>
      </c>
      <c r="V57">
        <v>542440.17064224673</v>
      </c>
    </row>
    <row r="58" spans="1:22" x14ac:dyDescent="0.25">
      <c r="A58" s="26" t="s">
        <v>105</v>
      </c>
      <c r="B58">
        <v>2020</v>
      </c>
      <c r="C58">
        <v>671180</v>
      </c>
      <c r="D58">
        <v>56</v>
      </c>
      <c r="F58" t="str">
        <v>August</v>
      </c>
      <c r="G58">
        <v>2020</v>
      </c>
      <c r="H58" s="2">
        <v>674206</v>
      </c>
      <c r="I58" s="2">
        <v>656685.00671952567</v>
      </c>
      <c r="J58" s="2">
        <v>5605.0279026273911</v>
      </c>
      <c r="K58" s="2">
        <v>1.0013731717330314</v>
      </c>
      <c r="L58" s="2">
        <v>602601.95753054682</v>
      </c>
      <c r="M58" s="2">
        <v>-71604.042469453183</v>
      </c>
      <c r="O58">
        <v>56</v>
      </c>
      <c r="P58">
        <v>674206</v>
      </c>
      <c r="Q58">
        <v>602601.95753054682</v>
      </c>
      <c r="S58" t="str">
        <v>August</v>
      </c>
      <c r="T58">
        <v>2020</v>
      </c>
      <c r="U58">
        <v>674206</v>
      </c>
      <c r="V58">
        <v>602601.95753054682</v>
      </c>
    </row>
    <row r="59" spans="1:22" x14ac:dyDescent="0.25">
      <c r="A59" s="26" t="s">
        <v>106</v>
      </c>
      <c r="B59">
        <v>2020</v>
      </c>
      <c r="C59">
        <v>682199</v>
      </c>
      <c r="D59">
        <v>57</v>
      </c>
      <c r="F59" t="str">
        <v>September</v>
      </c>
      <c r="G59">
        <v>2020</v>
      </c>
      <c r="H59" s="2">
        <v>671180</v>
      </c>
      <c r="I59" s="2">
        <v>675500.24287200009</v>
      </c>
      <c r="J59" s="2">
        <v>6598.9043169320857</v>
      </c>
      <c r="K59" s="2">
        <v>0.97864418750609516</v>
      </c>
      <c r="L59" s="2">
        <v>590010.16795760556</v>
      </c>
      <c r="M59" s="2">
        <v>-81169.832042394439</v>
      </c>
      <c r="O59">
        <v>57</v>
      </c>
      <c r="P59">
        <v>671180</v>
      </c>
      <c r="Q59">
        <v>590010.16795760556</v>
      </c>
      <c r="S59" t="str">
        <v>September</v>
      </c>
      <c r="T59">
        <v>2020</v>
      </c>
      <c r="U59">
        <v>671180</v>
      </c>
      <c r="V59">
        <v>590010.16795760556</v>
      </c>
    </row>
    <row r="60" spans="1:22" x14ac:dyDescent="0.25">
      <c r="A60" s="26" t="s">
        <v>107</v>
      </c>
      <c r="B60">
        <v>2020</v>
      </c>
      <c r="C60">
        <v>591742</v>
      </c>
      <c r="D60">
        <v>58</v>
      </c>
      <c r="F60" t="str">
        <v>October</v>
      </c>
      <c r="G60">
        <v>2020</v>
      </c>
      <c r="H60" s="2">
        <v>682199</v>
      </c>
      <c r="I60" s="2">
        <v>706669.69933166436</v>
      </c>
      <c r="J60" s="2">
        <v>8447.4817049068715</v>
      </c>
      <c r="K60" s="2">
        <v>0.94040211947196317</v>
      </c>
      <c r="L60" s="2">
        <v>594777.58222957677</v>
      </c>
      <c r="M60" s="2">
        <v>-87421.417770423228</v>
      </c>
      <c r="O60">
        <v>58</v>
      </c>
      <c r="P60">
        <v>682199</v>
      </c>
      <c r="Q60">
        <v>594777.58222957677</v>
      </c>
      <c r="S60" t="str">
        <v>October</v>
      </c>
      <c r="T60">
        <v>2020</v>
      </c>
      <c r="U60">
        <v>682199</v>
      </c>
      <c r="V60">
        <v>594777.58222957677</v>
      </c>
    </row>
    <row r="61" spans="1:22" x14ac:dyDescent="0.25">
      <c r="A61" s="26" t="s">
        <v>108</v>
      </c>
      <c r="B61">
        <v>2020</v>
      </c>
      <c r="C61">
        <v>637377</v>
      </c>
      <c r="D61">
        <v>59</v>
      </c>
      <c r="F61" t="str">
        <v>November</v>
      </c>
      <c r="G61">
        <v>2020</v>
      </c>
      <c r="H61" s="2">
        <v>591742</v>
      </c>
      <c r="I61" s="2">
        <v>704399.23107289337</v>
      </c>
      <c r="J61" s="2">
        <v>7641.1115495597269</v>
      </c>
      <c r="K61" s="2">
        <v>0.85076177296925515</v>
      </c>
      <c r="L61" s="2">
        <v>604024.77917916025</v>
      </c>
      <c r="M61" s="2">
        <v>12282.77917916025</v>
      </c>
      <c r="O61">
        <v>59</v>
      </c>
      <c r="P61">
        <v>591742</v>
      </c>
      <c r="Q61">
        <v>604024.77917916025</v>
      </c>
      <c r="S61" t="str">
        <v>November</v>
      </c>
      <c r="T61">
        <v>2020</v>
      </c>
      <c r="U61">
        <v>591742</v>
      </c>
      <c r="V61">
        <v>604024.77917916025</v>
      </c>
    </row>
    <row r="62" spans="1:22" x14ac:dyDescent="0.25">
      <c r="A62" s="26" t="s">
        <v>109</v>
      </c>
      <c r="B62">
        <v>2021</v>
      </c>
      <c r="C62">
        <v>437573</v>
      </c>
      <c r="D62">
        <v>60</v>
      </c>
      <c r="F62" t="str">
        <v>December</v>
      </c>
      <c r="G62">
        <v>2020</v>
      </c>
      <c r="H62" s="2">
        <v>637377</v>
      </c>
      <c r="I62" s="2">
        <v>724538.95419475902</v>
      </c>
      <c r="J62" s="2">
        <v>8581.4506432613271</v>
      </c>
      <c r="K62" s="2">
        <v>0.86795436061969056</v>
      </c>
      <c r="L62" s="2">
        <v>620511.0486861635</v>
      </c>
      <c r="M62" s="2">
        <v>-16865.9513138365</v>
      </c>
      <c r="O62">
        <v>60</v>
      </c>
      <c r="P62">
        <v>637377</v>
      </c>
      <c r="Q62">
        <v>620511.0486861635</v>
      </c>
      <c r="S62" t="str">
        <v>December</v>
      </c>
      <c r="T62">
        <v>2020</v>
      </c>
      <c r="U62">
        <v>637377</v>
      </c>
      <c r="V62">
        <v>620511.0486861635</v>
      </c>
    </row>
    <row r="63" spans="1:22" x14ac:dyDescent="0.25">
      <c r="A63" s="26" t="s">
        <v>98</v>
      </c>
      <c r="B63">
        <v>2021</v>
      </c>
      <c r="C63">
        <v>442318</v>
      </c>
      <c r="D63">
        <v>61</v>
      </c>
      <c r="F63" t="str">
        <v>January</v>
      </c>
      <c r="G63">
        <v>2021</v>
      </c>
      <c r="H63" s="2">
        <v>437573</v>
      </c>
      <c r="I63" s="2">
        <v>665286.88872244919</v>
      </c>
      <c r="J63" s="2">
        <v>3477.9632120617298</v>
      </c>
      <c r="K63" s="2">
        <v>0.72934888340938642</v>
      </c>
      <c r="L63" s="2">
        <v>543642.92706510355</v>
      </c>
      <c r="M63" s="2">
        <v>106069.92706510355</v>
      </c>
      <c r="O63">
        <v>61</v>
      </c>
      <c r="P63">
        <v>437573</v>
      </c>
      <c r="Q63">
        <v>543642.92706510355</v>
      </c>
      <c r="S63" t="str">
        <v>January</v>
      </c>
      <c r="T63">
        <v>2021</v>
      </c>
      <c r="U63">
        <v>437573</v>
      </c>
      <c r="V63">
        <v>543642.92706510355</v>
      </c>
    </row>
    <row r="64" spans="1:22" x14ac:dyDescent="0.25">
      <c r="A64" s="26" t="s">
        <v>99</v>
      </c>
      <c r="B64">
        <v>2021</v>
      </c>
      <c r="C64">
        <v>595181</v>
      </c>
      <c r="D64">
        <v>62</v>
      </c>
      <c r="F64" t="str">
        <v>February</v>
      </c>
      <c r="G64">
        <v>2021</v>
      </c>
      <c r="H64" s="2">
        <v>442318</v>
      </c>
      <c r="I64" s="2">
        <v>647538.64979943319</v>
      </c>
      <c r="J64" s="2">
        <v>1880.9996163090293</v>
      </c>
      <c r="K64" s="2">
        <v>0.70267096612954538</v>
      </c>
      <c r="L64" s="2">
        <v>499833.58957216528</v>
      </c>
      <c r="M64" s="2">
        <v>57515.589572165278</v>
      </c>
      <c r="O64">
        <v>62</v>
      </c>
      <c r="P64">
        <v>442318</v>
      </c>
      <c r="Q64">
        <v>499833.58957216528</v>
      </c>
      <c r="S64" t="str">
        <v>February</v>
      </c>
      <c r="T64">
        <v>2021</v>
      </c>
      <c r="U64">
        <v>442318</v>
      </c>
      <c r="V64">
        <v>499833.58957216528</v>
      </c>
    </row>
    <row r="65" spans="1:22" x14ac:dyDescent="0.25">
      <c r="A65" s="26" t="s">
        <v>100</v>
      </c>
      <c r="B65">
        <v>2021</v>
      </c>
      <c r="C65">
        <v>628114</v>
      </c>
      <c r="D65">
        <v>63</v>
      </c>
      <c r="F65" t="str">
        <v>March</v>
      </c>
      <c r="G65">
        <v>2021</v>
      </c>
      <c r="H65" s="2">
        <v>595181</v>
      </c>
      <c r="I65" s="2">
        <v>692561.76099760714</v>
      </c>
      <c r="J65" s="2">
        <v>5126.8172713799431</v>
      </c>
      <c r="K65" s="2">
        <v>0.82185880940687839</v>
      </c>
      <c r="L65" s="2">
        <v>551385.01075792988</v>
      </c>
      <c r="M65" s="2">
        <v>-43795.989242070122</v>
      </c>
      <c r="O65">
        <v>63</v>
      </c>
      <c r="P65">
        <v>595181</v>
      </c>
      <c r="Q65">
        <v>551385.01075792988</v>
      </c>
      <c r="S65" t="str">
        <v>March</v>
      </c>
      <c r="T65">
        <v>2021</v>
      </c>
      <c r="U65">
        <v>595181</v>
      </c>
      <c r="V65">
        <v>551385.01075792988</v>
      </c>
    </row>
    <row r="66" spans="1:22" x14ac:dyDescent="0.25">
      <c r="A66" s="26" t="s">
        <v>101</v>
      </c>
      <c r="B66">
        <v>2021</v>
      </c>
      <c r="C66">
        <v>636243</v>
      </c>
      <c r="D66">
        <v>64</v>
      </c>
      <c r="F66" t="str">
        <v>April</v>
      </c>
      <c r="G66">
        <v>2021</v>
      </c>
      <c r="H66" s="2">
        <v>628114</v>
      </c>
      <c r="I66" s="2">
        <v>710051.83003779163</v>
      </c>
      <c r="J66" s="2">
        <v>6056.9725047213942</v>
      </c>
      <c r="K66" s="2">
        <v>0.87268579559395043</v>
      </c>
      <c r="L66" s="2">
        <v>554719.10907027614</v>
      </c>
      <c r="M66" s="2">
        <v>-73394.890929723857</v>
      </c>
      <c r="O66">
        <v>64</v>
      </c>
      <c r="P66">
        <v>628114</v>
      </c>
      <c r="Q66">
        <v>554719.10907027614</v>
      </c>
      <c r="S66" t="str">
        <v>April</v>
      </c>
      <c r="T66">
        <v>2021</v>
      </c>
      <c r="U66">
        <v>628114</v>
      </c>
      <c r="V66">
        <v>554719.10907027614</v>
      </c>
    </row>
    <row r="67" spans="1:22" x14ac:dyDescent="0.25">
      <c r="A67" s="26" t="s">
        <v>102</v>
      </c>
      <c r="B67">
        <v>2021</v>
      </c>
      <c r="C67">
        <v>734281</v>
      </c>
      <c r="D67">
        <v>65</v>
      </c>
      <c r="F67" t="str">
        <v>May</v>
      </c>
      <c r="G67">
        <v>2021</v>
      </c>
      <c r="H67" s="2">
        <v>636243</v>
      </c>
      <c r="I67" s="2">
        <v>740809.04550546408</v>
      </c>
      <c r="J67" s="2">
        <v>7915.3072443540432</v>
      </c>
      <c r="K67" s="2">
        <v>0.83747859781776557</v>
      </c>
      <c r="L67" s="2">
        <v>584373.09284843295</v>
      </c>
      <c r="M67" s="2">
        <v>-51869.907151567051</v>
      </c>
      <c r="O67">
        <v>65</v>
      </c>
      <c r="P67">
        <v>636243</v>
      </c>
      <c r="Q67">
        <v>584373.09284843295</v>
      </c>
      <c r="S67" t="str">
        <v>May</v>
      </c>
      <c r="T67">
        <v>2021</v>
      </c>
      <c r="U67">
        <v>636243</v>
      </c>
      <c r="V67">
        <v>584373.09284843295</v>
      </c>
    </row>
    <row r="68" spans="1:22" x14ac:dyDescent="0.25">
      <c r="A68" s="26" t="s">
        <v>103</v>
      </c>
      <c r="B68">
        <v>2021</v>
      </c>
      <c r="C68">
        <v>685723</v>
      </c>
      <c r="D68">
        <v>66</v>
      </c>
      <c r="F68" t="str">
        <v>June</v>
      </c>
      <c r="G68">
        <v>2021</v>
      </c>
      <c r="H68" s="2">
        <v>734281</v>
      </c>
      <c r="I68" s="2">
        <v>793090.55628417234</v>
      </c>
      <c r="J68" s="2">
        <v>11253.220050198481</v>
      </c>
      <c r="K68" s="2">
        <v>0.88904794193727721</v>
      </c>
      <c r="L68" s="2">
        <v>753645.61803082703</v>
      </c>
      <c r="M68" s="2">
        <v>19364.618030827027</v>
      </c>
      <c r="O68">
        <v>66</v>
      </c>
      <c r="P68">
        <v>734281</v>
      </c>
      <c r="Q68">
        <v>753645.61803082703</v>
      </c>
      <c r="S68" t="str">
        <v>June</v>
      </c>
      <c r="T68">
        <v>2021</v>
      </c>
      <c r="U68">
        <v>734281</v>
      </c>
      <c r="V68">
        <v>753645.61803082703</v>
      </c>
    </row>
    <row r="69" spans="1:22" x14ac:dyDescent="0.25">
      <c r="A69" s="26" t="s">
        <v>104</v>
      </c>
      <c r="B69">
        <v>2021</v>
      </c>
      <c r="C69">
        <v>677764</v>
      </c>
      <c r="D69">
        <v>67</v>
      </c>
      <c r="F69" t="str">
        <v>July</v>
      </c>
      <c r="G69">
        <v>2021</v>
      </c>
      <c r="H69" s="2">
        <v>685723</v>
      </c>
      <c r="I69" s="2">
        <v>768196.11469594482</v>
      </c>
      <c r="J69" s="2">
        <v>8533.633223464376</v>
      </c>
      <c r="K69" s="2">
        <v>0.9308223641691622</v>
      </c>
      <c r="L69" s="2">
        <v>851457.30039569247</v>
      </c>
      <c r="M69" s="2">
        <v>165734.30039569247</v>
      </c>
      <c r="O69">
        <v>67</v>
      </c>
      <c r="P69">
        <v>685723</v>
      </c>
      <c r="Q69">
        <v>851457.30039569247</v>
      </c>
      <c r="S69" t="str">
        <v>July</v>
      </c>
      <c r="T69">
        <v>2021</v>
      </c>
      <c r="U69">
        <v>685723</v>
      </c>
      <c r="V69">
        <v>851457.30039569247</v>
      </c>
    </row>
    <row r="70" spans="1:22" x14ac:dyDescent="0.25">
      <c r="A70" s="26" t="s">
        <v>105</v>
      </c>
      <c r="B70">
        <v>2021</v>
      </c>
      <c r="C70">
        <v>643752</v>
      </c>
      <c r="D70">
        <v>68</v>
      </c>
      <c r="F70" t="str">
        <v>August</v>
      </c>
      <c r="G70">
        <v>2021</v>
      </c>
      <c r="H70" s="2">
        <v>677764</v>
      </c>
      <c r="I70" s="2">
        <v>736656.06115475902</v>
      </c>
      <c r="J70" s="2">
        <v>5518.6699953047291</v>
      </c>
      <c r="K70" s="2">
        <v>0.96647635364311579</v>
      </c>
      <c r="L70" s="2">
        <v>777796.33125345677</v>
      </c>
      <c r="M70" s="2">
        <v>100032.33125345677</v>
      </c>
      <c r="O70">
        <v>68</v>
      </c>
      <c r="P70">
        <v>677764</v>
      </c>
      <c r="Q70">
        <v>777796.33125345677</v>
      </c>
      <c r="S70" t="str">
        <v>August</v>
      </c>
      <c r="T70">
        <v>2021</v>
      </c>
      <c r="U70">
        <v>677764</v>
      </c>
      <c r="V70">
        <v>777796.33125345677</v>
      </c>
    </row>
    <row r="71" spans="1:22" x14ac:dyDescent="0.25">
      <c r="A71" s="26" t="s">
        <v>106</v>
      </c>
      <c r="B71">
        <v>2021</v>
      </c>
      <c r="C71">
        <v>617376</v>
      </c>
      <c r="D71">
        <v>69</v>
      </c>
      <c r="F71" t="str">
        <v>September</v>
      </c>
      <c r="G71">
        <v>2021</v>
      </c>
      <c r="H71" s="2">
        <v>643752</v>
      </c>
      <c r="I71" s="2">
        <v>713013.84502502426</v>
      </c>
      <c r="J71" s="2">
        <v>3324.7366074463389</v>
      </c>
      <c r="K71" s="2">
        <v>0.93587473990663872</v>
      </c>
      <c r="L71" s="2">
        <v>726324.9867539088</v>
      </c>
      <c r="M71" s="2">
        <v>82572.986753908801</v>
      </c>
      <c r="O71">
        <v>69</v>
      </c>
      <c r="P71">
        <v>643752</v>
      </c>
      <c r="Q71">
        <v>726324.9867539088</v>
      </c>
      <c r="S71" t="str">
        <v>September</v>
      </c>
      <c r="T71">
        <v>2021</v>
      </c>
      <c r="U71">
        <v>643752</v>
      </c>
      <c r="V71">
        <v>726324.9867539088</v>
      </c>
    </row>
    <row r="72" spans="1:22" x14ac:dyDescent="0.25">
      <c r="A72" s="26" t="s">
        <v>107</v>
      </c>
      <c r="B72">
        <v>2021</v>
      </c>
      <c r="C72">
        <v>595192</v>
      </c>
      <c r="D72">
        <v>70</v>
      </c>
      <c r="F72" t="str">
        <v>October</v>
      </c>
      <c r="G72">
        <v>2021</v>
      </c>
      <c r="H72" s="2">
        <v>617376</v>
      </c>
      <c r="I72" s="2">
        <v>691234.50383630046</v>
      </c>
      <c r="J72" s="2">
        <v>1436.0191585921477</v>
      </c>
      <c r="K72" s="2">
        <v>0.92180133273004983</v>
      </c>
      <c r="L72" s="2">
        <v>673646.32042671531</v>
      </c>
      <c r="M72" s="2">
        <v>56270.320426715305</v>
      </c>
      <c r="O72">
        <v>70</v>
      </c>
      <c r="P72">
        <v>617376</v>
      </c>
      <c r="Q72">
        <v>673646.32042671531</v>
      </c>
      <c r="S72" t="str">
        <v>October</v>
      </c>
      <c r="T72">
        <v>2021</v>
      </c>
      <c r="U72">
        <v>617376</v>
      </c>
      <c r="V72">
        <v>673646.32042671531</v>
      </c>
    </row>
    <row r="73" spans="1:22" x14ac:dyDescent="0.25">
      <c r="A73" s="26" t="s">
        <v>108</v>
      </c>
      <c r="B73">
        <v>2021</v>
      </c>
      <c r="C73">
        <v>599994</v>
      </c>
      <c r="D73">
        <v>71</v>
      </c>
      <c r="F73" t="str">
        <v>November</v>
      </c>
      <c r="G73">
        <v>2021</v>
      </c>
      <c r="H73" s="2">
        <v>595192</v>
      </c>
      <c r="I73" s="2">
        <v>675122.60432047374</v>
      </c>
      <c r="J73" s="2">
        <v>115.79300009508074</v>
      </c>
      <c r="K73" s="2">
        <v>0.9013100412269297</v>
      </c>
      <c r="L73" s="2">
        <v>589297.60222667595</v>
      </c>
      <c r="M73" s="2">
        <v>-5894.3977733240463</v>
      </c>
      <c r="O73">
        <v>71</v>
      </c>
      <c r="P73">
        <v>595192</v>
      </c>
      <c r="Q73">
        <v>589297.60222667595</v>
      </c>
      <c r="S73" t="str">
        <v>November</v>
      </c>
      <c r="T73">
        <v>2021</v>
      </c>
      <c r="U73">
        <v>595192</v>
      </c>
      <c r="V73">
        <v>589297.60222667595</v>
      </c>
    </row>
    <row r="74" spans="1:22" x14ac:dyDescent="0.25">
      <c r="D74">
        <v>72</v>
      </c>
      <c r="F74" t="str">
        <v>December</v>
      </c>
      <c r="G74">
        <v>2021</v>
      </c>
      <c r="H74" s="2">
        <v>599994</v>
      </c>
      <c r="I74" s="2">
        <v>684049.2704407454</v>
      </c>
      <c r="J74" s="2">
        <v>778.68330567948499</v>
      </c>
      <c r="K74" s="2">
        <v>0.8682873258329058</v>
      </c>
      <c r="L74" s="2">
        <v>586076.11141223891</v>
      </c>
      <c r="M74" s="2">
        <v>-13917.888587761088</v>
      </c>
      <c r="O74">
        <v>72</v>
      </c>
      <c r="P74">
        <v>599994</v>
      </c>
      <c r="Q74">
        <v>586076.11141223891</v>
      </c>
      <c r="S74" t="str">
        <v>December</v>
      </c>
      <c r="T74">
        <v>2021</v>
      </c>
      <c r="U74">
        <v>599994</v>
      </c>
      <c r="V74">
        <v>586076.11141223891</v>
      </c>
    </row>
    <row r="75" spans="1:22" x14ac:dyDescent="0.25">
      <c r="D75">
        <v>73</v>
      </c>
      <c r="E75">
        <f>D75-72</f>
        <v>1</v>
      </c>
      <c r="F75" t="str">
        <v>Forecast_1</v>
      </c>
      <c r="G75" t="str">
        <v>Forecast_1</v>
      </c>
      <c r="H75" t="str">
        <v>Forecast_1</v>
      </c>
      <c r="I75" t="str">
        <v/>
      </c>
      <c r="J75" t="str">
        <v/>
      </c>
      <c r="K75" t="str">
        <v/>
      </c>
      <c r="L75">
        <v>499478.50339248992</v>
      </c>
      <c r="M75" t="str">
        <v/>
      </c>
      <c r="O75">
        <v>73</v>
      </c>
      <c r="P75" t="str">
        <v>Forecast_1</v>
      </c>
      <c r="Q75">
        <v>499478.50339248992</v>
      </c>
      <c r="S75" t="str">
        <v>Forecast_1</v>
      </c>
      <c r="T75" t="str">
        <v>Forecast_1</v>
      </c>
      <c r="U75" t="str">
        <v>Forecast_1</v>
      </c>
      <c r="V75">
        <v>499478.50339248992</v>
      </c>
    </row>
    <row r="76" spans="1:22" x14ac:dyDescent="0.25">
      <c r="D76">
        <v>74</v>
      </c>
      <c r="E76">
        <f t="shared" ref="E76:E86" si="0">D76-72</f>
        <v>2</v>
      </c>
      <c r="F76" t="str">
        <v>Forecast_2</v>
      </c>
      <c r="G76" t="str">
        <v>Forecast_2</v>
      </c>
      <c r="H76" t="str">
        <v>Forecast_2</v>
      </c>
      <c r="I76" t="str">
        <v/>
      </c>
      <c r="J76" t="str">
        <v/>
      </c>
      <c r="K76" t="str">
        <v/>
      </c>
      <c r="L76">
        <v>481755.87804223073</v>
      </c>
      <c r="M76" t="str">
        <v/>
      </c>
      <c r="O76">
        <v>74</v>
      </c>
      <c r="P76" t="str">
        <v>Forecast_2</v>
      </c>
      <c r="Q76">
        <v>481755.87804223073</v>
      </c>
      <c r="S76" t="str">
        <v>Forecast_2</v>
      </c>
      <c r="T76" t="str">
        <v>Forecast_2</v>
      </c>
      <c r="U76" t="str">
        <v>Forecast_2</v>
      </c>
      <c r="V76">
        <v>481755.87804223073</v>
      </c>
    </row>
    <row r="77" spans="1:22" x14ac:dyDescent="0.25">
      <c r="D77">
        <v>75</v>
      </c>
      <c r="E77">
        <f t="shared" si="0"/>
        <v>3</v>
      </c>
      <c r="F77" t="str">
        <v>Forecast_3</v>
      </c>
      <c r="G77" t="str">
        <v>Forecast_3</v>
      </c>
      <c r="H77" t="str">
        <v>Forecast_3</v>
      </c>
      <c r="I77" t="str">
        <v/>
      </c>
      <c r="J77" t="str">
        <v/>
      </c>
      <c r="K77" t="str">
        <v/>
      </c>
      <c r="L77">
        <v>564111.82218360703</v>
      </c>
      <c r="M77" t="str">
        <v/>
      </c>
      <c r="O77">
        <v>75</v>
      </c>
      <c r="P77" t="str">
        <v>Forecast_3</v>
      </c>
      <c r="Q77">
        <v>564111.82218360703</v>
      </c>
      <c r="S77" t="str">
        <v>Forecast_3</v>
      </c>
      <c r="T77" t="str">
        <v>Forecast_3</v>
      </c>
      <c r="U77" t="str">
        <v>Forecast_3</v>
      </c>
      <c r="V77">
        <v>564111.82218360703</v>
      </c>
    </row>
    <row r="78" spans="1:22" x14ac:dyDescent="0.25">
      <c r="D78">
        <v>76</v>
      </c>
      <c r="E78">
        <f t="shared" si="0"/>
        <v>4</v>
      </c>
      <c r="F78" t="str">
        <v>Forecast_4</v>
      </c>
      <c r="G78" t="str">
        <v>Forecast_4</v>
      </c>
      <c r="H78" t="str">
        <v>Forecast_4</v>
      </c>
      <c r="I78" t="str">
        <v/>
      </c>
      <c r="J78" t="str">
        <v/>
      </c>
      <c r="K78" t="str">
        <v/>
      </c>
      <c r="L78">
        <v>599678.26524057367</v>
      </c>
      <c r="M78" t="str">
        <v/>
      </c>
      <c r="O78">
        <v>76</v>
      </c>
      <c r="P78" t="str">
        <v>Forecast_4</v>
      </c>
      <c r="Q78">
        <v>599678.26524057367</v>
      </c>
      <c r="S78" t="str">
        <v>Forecast_4</v>
      </c>
      <c r="T78" t="str">
        <v>Forecast_4</v>
      </c>
      <c r="U78" t="str">
        <v>Forecast_4</v>
      </c>
      <c r="V78">
        <v>599678.26524057367</v>
      </c>
    </row>
    <row r="79" spans="1:22" x14ac:dyDescent="0.25">
      <c r="D79">
        <v>77</v>
      </c>
      <c r="E79">
        <f t="shared" si="0"/>
        <v>5</v>
      </c>
      <c r="F79" t="str">
        <v>Forecast_5</v>
      </c>
      <c r="G79" t="str">
        <v>Forecast_5</v>
      </c>
      <c r="H79" t="str">
        <v>Forecast_5</v>
      </c>
      <c r="I79" t="str">
        <v/>
      </c>
      <c r="J79" t="str">
        <v/>
      </c>
      <c r="K79" t="str">
        <v/>
      </c>
      <c r="L79">
        <v>576137.27686190384</v>
      </c>
      <c r="M79" t="str">
        <v/>
      </c>
      <c r="O79">
        <v>77</v>
      </c>
      <c r="P79" t="str">
        <v>Forecast_5</v>
      </c>
      <c r="Q79">
        <v>576137.27686190384</v>
      </c>
      <c r="S79" t="str">
        <v>Forecast_5</v>
      </c>
      <c r="T79" t="str">
        <v>Forecast_5</v>
      </c>
      <c r="U79" t="str">
        <v>Forecast_5</v>
      </c>
      <c r="V79">
        <v>576137.27686190384</v>
      </c>
    </row>
    <row r="80" spans="1:22" x14ac:dyDescent="0.25">
      <c r="D80">
        <v>78</v>
      </c>
      <c r="E80">
        <f t="shared" si="0"/>
        <v>6</v>
      </c>
      <c r="F80" t="str">
        <v>Forecast_6</v>
      </c>
      <c r="G80" t="str">
        <v>Forecast_6</v>
      </c>
      <c r="H80" t="str">
        <v>Forecast_6</v>
      </c>
      <c r="I80" t="str">
        <v/>
      </c>
      <c r="J80" t="str">
        <v/>
      </c>
      <c r="K80" t="str">
        <v/>
      </c>
      <c r="L80">
        <v>612306.31681105227</v>
      </c>
      <c r="M80" t="str">
        <v/>
      </c>
      <c r="O80">
        <v>78</v>
      </c>
      <c r="P80" t="str">
        <v>Forecast_6</v>
      </c>
      <c r="Q80">
        <v>612306.31681105227</v>
      </c>
      <c r="S80" t="str">
        <v>Forecast_6</v>
      </c>
      <c r="T80" t="str">
        <v>Forecast_6</v>
      </c>
      <c r="U80" t="str">
        <v>Forecast_6</v>
      </c>
      <c r="V80">
        <v>612306.31681105227</v>
      </c>
    </row>
    <row r="81" spans="4:22" x14ac:dyDescent="0.25">
      <c r="D81">
        <v>79</v>
      </c>
      <c r="E81">
        <f t="shared" si="0"/>
        <v>7</v>
      </c>
      <c r="F81" t="str">
        <v>Forecast_7</v>
      </c>
      <c r="G81" t="str">
        <v>Forecast_7</v>
      </c>
      <c r="H81" t="str">
        <v>Forecast_7</v>
      </c>
      <c r="I81" t="str">
        <v/>
      </c>
      <c r="J81" t="str">
        <v/>
      </c>
      <c r="K81" t="str">
        <v/>
      </c>
      <c r="L81">
        <v>641802.06996856676</v>
      </c>
      <c r="M81" t="str">
        <v/>
      </c>
      <c r="O81">
        <v>79</v>
      </c>
      <c r="P81" t="str">
        <v>Forecast_7</v>
      </c>
      <c r="Q81">
        <v>641802.06996856676</v>
      </c>
      <c r="S81" t="str">
        <v>Forecast_7</v>
      </c>
      <c r="T81" t="str">
        <v>Forecast_7</v>
      </c>
      <c r="U81" t="str">
        <v>Forecast_7</v>
      </c>
      <c r="V81">
        <v>641802.06996856676</v>
      </c>
    </row>
    <row r="82" spans="4:22" x14ac:dyDescent="0.25">
      <c r="D82">
        <v>80</v>
      </c>
      <c r="E82">
        <f t="shared" si="0"/>
        <v>8</v>
      </c>
      <c r="F82" t="str">
        <v>Forecast_8</v>
      </c>
      <c r="G82" t="str">
        <v>Forecast_8</v>
      </c>
      <c r="H82" t="str">
        <v>Forecast_8</v>
      </c>
      <c r="I82" t="str">
        <v/>
      </c>
      <c r="J82" t="str">
        <v/>
      </c>
      <c r="K82" t="str">
        <v/>
      </c>
      <c r="L82">
        <v>667138.07662313222</v>
      </c>
      <c r="M82" t="str">
        <v/>
      </c>
      <c r="O82">
        <v>80</v>
      </c>
      <c r="P82" t="str">
        <v>Forecast_8</v>
      </c>
      <c r="Q82">
        <v>667138.07662313222</v>
      </c>
      <c r="S82" t="str">
        <v>Forecast_8</v>
      </c>
      <c r="T82" t="str">
        <v>Forecast_8</v>
      </c>
      <c r="U82" t="str">
        <v>Forecast_8</v>
      </c>
      <c r="V82">
        <v>667138.07662313222</v>
      </c>
    </row>
    <row r="83" spans="4:22" x14ac:dyDescent="0.25">
      <c r="D83">
        <v>81</v>
      </c>
      <c r="E83">
        <f t="shared" si="0"/>
        <v>9</v>
      </c>
      <c r="F83" t="str">
        <v>Forecast_9</v>
      </c>
      <c r="G83" t="str">
        <v>Forecast_9</v>
      </c>
      <c r="H83" t="str">
        <v>Forecast_9</v>
      </c>
      <c r="I83" t="str">
        <v/>
      </c>
      <c r="J83" t="str">
        <v/>
      </c>
      <c r="K83" t="str">
        <v/>
      </c>
      <c r="L83">
        <v>646743.18338261044</v>
      </c>
      <c r="M83" t="str">
        <v/>
      </c>
      <c r="O83">
        <v>81</v>
      </c>
      <c r="P83" t="str">
        <v>Forecast_9</v>
      </c>
      <c r="Q83">
        <v>646743.18338261044</v>
      </c>
      <c r="S83" t="str">
        <v>Forecast_9</v>
      </c>
      <c r="T83" t="str">
        <v>Forecast_9</v>
      </c>
      <c r="U83" t="str">
        <v>Forecast_9</v>
      </c>
      <c r="V83">
        <v>646743.18338261044</v>
      </c>
    </row>
    <row r="84" spans="4:22" x14ac:dyDescent="0.25">
      <c r="D84">
        <v>82</v>
      </c>
      <c r="E84">
        <f t="shared" si="0"/>
        <v>10</v>
      </c>
      <c r="F84" t="str">
        <v>Forecast_10</v>
      </c>
      <c r="G84" t="str">
        <v>Forecast_10</v>
      </c>
      <c r="H84" t="str">
        <v>Forecast_10</v>
      </c>
      <c r="I84" t="str">
        <v/>
      </c>
      <c r="J84" t="str">
        <v/>
      </c>
      <c r="K84" t="str">
        <v/>
      </c>
      <c r="L84">
        <v>637735.44223479729</v>
      </c>
      <c r="M84" t="str">
        <v/>
      </c>
      <c r="O84">
        <v>82</v>
      </c>
      <c r="P84" t="str">
        <v>Forecast_10</v>
      </c>
      <c r="Q84">
        <v>637735.44223479729</v>
      </c>
      <c r="S84" t="str">
        <v>Forecast_10</v>
      </c>
      <c r="T84" t="str">
        <v>Forecast_10</v>
      </c>
      <c r="U84" t="str">
        <v>Forecast_10</v>
      </c>
      <c r="V84">
        <v>637735.44223479729</v>
      </c>
    </row>
    <row r="85" spans="4:22" x14ac:dyDescent="0.25">
      <c r="D85">
        <v>83</v>
      </c>
      <c r="E85">
        <f t="shared" si="0"/>
        <v>11</v>
      </c>
      <c r="F85" t="str">
        <v>Forecast_11</v>
      </c>
      <c r="G85" t="str">
        <v>Forecast_11</v>
      </c>
      <c r="H85" t="str">
        <v>Forecast_11</v>
      </c>
      <c r="I85" t="str">
        <v/>
      </c>
      <c r="J85" t="str">
        <v/>
      </c>
      <c r="K85" t="str">
        <v/>
      </c>
      <c r="L85">
        <v>624260.66204799106</v>
      </c>
      <c r="M85" t="str">
        <v/>
      </c>
      <c r="O85">
        <v>83</v>
      </c>
      <c r="P85" t="str">
        <v>Forecast_11</v>
      </c>
      <c r="Q85">
        <v>624260.66204799106</v>
      </c>
      <c r="S85" t="str">
        <v>Forecast_11</v>
      </c>
      <c r="T85" t="str">
        <v>Forecast_11</v>
      </c>
      <c r="U85" t="str">
        <v>Forecast_11</v>
      </c>
      <c r="V85">
        <v>624260.66204799106</v>
      </c>
    </row>
    <row r="86" spans="4:22" x14ac:dyDescent="0.25">
      <c r="D86">
        <v>84</v>
      </c>
      <c r="E86">
        <f t="shared" si="0"/>
        <v>12</v>
      </c>
      <c r="F86" t="str">
        <v>Forecast_12</v>
      </c>
      <c r="G86" t="str">
        <v>Forecast_12</v>
      </c>
      <c r="H86" t="str">
        <v>Forecast_12</v>
      </c>
      <c r="I86" t="str">
        <v/>
      </c>
      <c r="J86" t="str">
        <v/>
      </c>
      <c r="K86" t="str">
        <v/>
      </c>
      <c r="L86">
        <v>602064.76191085496</v>
      </c>
      <c r="M86" t="str">
        <v/>
      </c>
      <c r="O86">
        <v>84</v>
      </c>
      <c r="P86" t="str">
        <v>Forecast_12</v>
      </c>
      <c r="Q86">
        <v>602064.76191085496</v>
      </c>
      <c r="S86" t="str">
        <v>Forecast_12</v>
      </c>
      <c r="T86" t="str">
        <v>Forecast_12</v>
      </c>
      <c r="U86" t="str">
        <v>Forecast_12</v>
      </c>
      <c r="V86">
        <v>602064.76191085496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E647E-2CB1-4A9F-890C-B8B7FA822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Welcome</vt:lpstr>
      <vt:lpstr>Data</vt:lpstr>
      <vt:lpstr>1. Initial definitions</vt:lpstr>
      <vt:lpstr>2. Sizing, preparing the output</vt:lpstr>
      <vt:lpstr>3. Populating the output</vt:lpstr>
      <vt:lpstr>4. FORECAST.ETS.COMPARE</vt:lpstr>
      <vt:lpstr>Sheet1</vt:lpstr>
      <vt:lpstr>Sheet2</vt:lpstr>
      <vt:lpstr>redfin_usa_sales</vt:lpstr>
      <vt:lpstr>_alpha</vt:lpstr>
      <vt:lpstr>_beta</vt:lpstr>
      <vt:lpstr>_gamma</vt:lpstr>
      <vt:lpstr>forecast_last_X_values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2022-05-01T17:12:29Z</dcterms:created>
  <dcterms:modified xsi:type="dcterms:W3CDTF">2022-05-03T19:27:52Z</dcterms:modified>
</cp:coreProperties>
</file>