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392faa8a4283d0/ZEAB/"/>
    </mc:Choice>
  </mc:AlternateContent>
  <xr:revisionPtr revIDLastSave="320" documentId="8_{1319B268-2508-400B-854A-266DA822E208}" xr6:coauthVersionLast="47" xr6:coauthVersionMax="47" xr10:uidLastSave="{A1C937CA-BA0E-446A-B7DB-69103DF0941E}"/>
  <bookViews>
    <workbookView xWindow="-96" yWindow="-96" windowWidth="20928" windowHeight="12432" activeTab="4" xr2:uid="{8841AEE7-43B0-4929-A8C3-1E07B2E75B03}"/>
  </bookViews>
  <sheets>
    <sheet name="Capital costs" sheetId="1" r:id="rId1"/>
    <sheet name="Annual costs" sheetId="2" r:id="rId2"/>
    <sheet name="Lifetime Costs" sheetId="3" r:id="rId3"/>
    <sheet name="Lifetime Savings" sheetId="4" r:id="rId4"/>
    <sheet name="Federal Incentives" sheetId="6" r:id="rId5"/>
    <sheet name="P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 s="1"/>
  <c r="D6" i="6"/>
  <c r="D8" i="6" s="1"/>
  <c r="D10" i="5"/>
  <c r="C10" i="5"/>
  <c r="E8" i="5"/>
  <c r="E10" i="5"/>
  <c r="E8" i="4"/>
  <c r="E10" i="4" s="1"/>
  <c r="E7" i="4"/>
  <c r="D10" i="4"/>
  <c r="C10" i="4"/>
  <c r="I18" i="3"/>
  <c r="H18" i="3"/>
  <c r="F18" i="3"/>
  <c r="E18" i="3"/>
  <c r="D18" i="3"/>
  <c r="C18" i="3"/>
  <c r="I16" i="3"/>
  <c r="G16" i="3"/>
  <c r="I15" i="3"/>
  <c r="G15" i="3"/>
  <c r="G18" i="3" s="1"/>
  <c r="F9" i="3"/>
  <c r="G6" i="3"/>
  <c r="J6" i="3" s="1"/>
  <c r="J9" i="3" s="1"/>
  <c r="I9" i="3"/>
  <c r="H9" i="3"/>
  <c r="J7" i="3"/>
  <c r="I7" i="3"/>
  <c r="I6" i="3"/>
  <c r="G7" i="3"/>
  <c r="D9" i="3"/>
  <c r="G9" i="2"/>
  <c r="E7" i="2"/>
  <c r="E6" i="2"/>
  <c r="C9" i="2"/>
  <c r="E9" i="2"/>
  <c r="G6" i="1"/>
  <c r="E9" i="1"/>
  <c r="E7" i="1"/>
  <c r="G7" i="1" s="1"/>
  <c r="G9" i="1" s="1"/>
  <c r="C9" i="1"/>
  <c r="E14" i="6" l="1"/>
  <c r="D15" i="6"/>
  <c r="D16" i="6"/>
  <c r="D7" i="6"/>
  <c r="E6" i="6"/>
  <c r="J16" i="3"/>
  <c r="J15" i="3"/>
  <c r="G9" i="3"/>
  <c r="E9" i="3"/>
  <c r="C9" i="3"/>
  <c r="H9" i="2"/>
  <c r="E15" i="6" l="1"/>
  <c r="F14" i="6"/>
  <c r="E16" i="6"/>
  <c r="E7" i="6"/>
  <c r="E8" i="6"/>
  <c r="F6" i="6"/>
  <c r="J18" i="3"/>
  <c r="F8" i="6" l="1"/>
  <c r="F7" i="6"/>
  <c r="F15" i="6"/>
  <c r="F16" i="6"/>
</calcChain>
</file>

<file path=xl/sharedStrings.xml><?xml version="1.0" encoding="utf-8"?>
<sst xmlns="http://schemas.openxmlformats.org/spreadsheetml/2006/main" count="75" uniqueCount="43">
  <si>
    <t>Capital costs</t>
  </si>
  <si>
    <t>Option 2 - WSHP</t>
  </si>
  <si>
    <t>With Mass save incentives
(2nd set of GGD tables)</t>
  </si>
  <si>
    <t>Without any incentives
(1st set of GGD tables)</t>
  </si>
  <si>
    <t>Mass Save incentives</t>
  </si>
  <si>
    <t>Federal incentives</t>
  </si>
  <si>
    <t>With all incentives
(not shown in GGD tables)</t>
  </si>
  <si>
    <t>Costs comparison for WSHP vs GSHP without Photovoltaic options for either</t>
  </si>
  <si>
    <t>Option 3 - GSHP</t>
  </si>
  <si>
    <t>GSHP additional cost</t>
  </si>
  <si>
    <t>Annual electricity cost</t>
  </si>
  <si>
    <t>Annual maintenance cost</t>
  </si>
  <si>
    <t>Total annual cost</t>
  </si>
  <si>
    <t>Annual cost comparison for WSHP vs GSHP without Photovoltaic options for either</t>
  </si>
  <si>
    <t>Emissions Comparison</t>
  </si>
  <si>
    <t>Annual Electrical Use (kWh)</t>
  </si>
  <si>
    <t>Annual CO2 Emissions (mTONS)</t>
  </si>
  <si>
    <t>Annual costs</t>
  </si>
  <si>
    <t>20 year cost</t>
  </si>
  <si>
    <t>30 year cost</t>
  </si>
  <si>
    <t>40 year cost</t>
  </si>
  <si>
    <t>One-time costs</t>
  </si>
  <si>
    <t>50 year Annual costs</t>
  </si>
  <si>
    <t>Lifetime costs</t>
  </si>
  <si>
    <t>Total capital costs (with incentives)</t>
  </si>
  <si>
    <t>Total one-time costs</t>
  </si>
  <si>
    <t>GSHP savings</t>
  </si>
  <si>
    <t>Lifecycle savings with Mass Save incentives</t>
  </si>
  <si>
    <t>Lifecycle savings with all incentives</t>
  </si>
  <si>
    <t>Lifecycle savings for GSHP vs WSHP without Photovoltaic options for either</t>
  </si>
  <si>
    <t>PV installation costs</t>
  </si>
  <si>
    <t>PV Array Capital investment</t>
  </si>
  <si>
    <t>Annual Elecgtricity Generated (kWh)</t>
  </si>
  <si>
    <t>Annual PV Cost Savings</t>
  </si>
  <si>
    <t>Estimated Capital Cost</t>
  </si>
  <si>
    <t>Federal Incentives</t>
  </si>
  <si>
    <t>Penalty for paying with tax-exempt bonds</t>
  </si>
  <si>
    <t>Total incentive payment</t>
  </si>
  <si>
    <t>With Prevailing Wage Requirements</t>
  </si>
  <si>
    <t>With Domestic Content Requirements</t>
  </si>
  <si>
    <t>6% of Cost Base Incentives</t>
  </si>
  <si>
    <t>Estimated Capital Cost (with Mass Save Incentives)</t>
  </si>
  <si>
    <t>6% of Cost 
(Base Incentives)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</si>
</sst>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8" xfId="0" applyFont="1" applyBorder="1"/>
    <xf numFmtId="164" fontId="2" fillId="0" borderId="9" xfId="1" applyNumberFormat="1" applyFont="1" applyBorder="1"/>
    <xf numFmtId="0" fontId="2" fillId="0" borderId="9" xfId="0" applyFont="1" applyBorder="1"/>
    <xf numFmtId="164" fontId="2" fillId="0" borderId="10" xfId="1" applyNumberFormat="1" applyFont="1" applyBorder="1"/>
    <xf numFmtId="1" fontId="2" fillId="0" borderId="9" xfId="1" applyNumberFormat="1" applyFont="1" applyBorder="1"/>
    <xf numFmtId="0" fontId="0" fillId="0" borderId="13" xfId="0" applyBorder="1"/>
    <xf numFmtId="0" fontId="0" fillId="0" borderId="4" xfId="0" applyBorder="1" applyAlignment="1">
      <alignment vertical="top" wrapText="1"/>
    </xf>
    <xf numFmtId="2" fontId="0" fillId="0" borderId="7" xfId="0" applyNumberFormat="1" applyBorder="1"/>
    <xf numFmtId="1" fontId="0" fillId="0" borderId="1" xfId="1" applyNumberFormat="1" applyFont="1" applyBorder="1"/>
    <xf numFmtId="2" fontId="2" fillId="0" borderId="10" xfId="1" applyNumberFormat="1" applyFont="1" applyBorder="1"/>
    <xf numFmtId="0" fontId="0" fillId="0" borderId="5" xfId="0" applyBorder="1" applyAlignment="1">
      <alignment vertical="top" wrapText="1"/>
    </xf>
    <xf numFmtId="164" fontId="0" fillId="0" borderId="7" xfId="1" applyNumberFormat="1" applyFont="1" applyBorder="1"/>
    <xf numFmtId="164" fontId="0" fillId="0" borderId="24" xfId="1" applyNumberFormat="1" applyFont="1" applyBorder="1"/>
    <xf numFmtId="0" fontId="0" fillId="0" borderId="25" xfId="0" applyBorder="1" applyAlignment="1">
      <alignment vertical="top" wrapText="1"/>
    </xf>
    <xf numFmtId="0" fontId="0" fillId="0" borderId="24" xfId="0" applyBorder="1"/>
    <xf numFmtId="164" fontId="2" fillId="0" borderId="26" xfId="1" applyNumberFormat="1" applyFont="1" applyBorder="1"/>
    <xf numFmtId="0" fontId="0" fillId="0" borderId="23" xfId="0" applyBorder="1" applyAlignment="1">
      <alignment horizontal="left"/>
    </xf>
    <xf numFmtId="164" fontId="0" fillId="0" borderId="6" xfId="1" applyNumberFormat="1" applyFont="1" applyBorder="1"/>
    <xf numFmtId="164" fontId="2" fillId="0" borderId="8" xfId="1" applyNumberFormat="1" applyFont="1" applyBorder="1"/>
    <xf numFmtId="0" fontId="0" fillId="0" borderId="11" xfId="0" applyBorder="1" applyAlignment="1">
      <alignment vertical="top" wrapText="1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horizontal="center"/>
    </xf>
    <xf numFmtId="0" fontId="0" fillId="0" borderId="2" xfId="0" applyBorder="1"/>
    <xf numFmtId="0" fontId="0" fillId="0" borderId="31" xfId="0" applyBorder="1"/>
    <xf numFmtId="164" fontId="0" fillId="0" borderId="32" xfId="0" applyNumberFormat="1" applyBorder="1"/>
    <xf numFmtId="0" fontId="0" fillId="0" borderId="32" xfId="0" applyBorder="1"/>
    <xf numFmtId="164" fontId="2" fillId="0" borderId="33" xfId="1" applyNumberFormat="1" applyFont="1" applyBorder="1"/>
    <xf numFmtId="164" fontId="2" fillId="0" borderId="26" xfId="0" applyNumberFormat="1" applyFon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6" fontId="3" fillId="0" borderId="0" xfId="0" applyNumberFormat="1" applyFont="1"/>
    <xf numFmtId="0" fontId="4" fillId="0" borderId="8" xfId="0" applyFont="1" applyBorder="1"/>
    <xf numFmtId="0" fontId="2" fillId="0" borderId="0" xfId="0" applyFont="1"/>
    <xf numFmtId="44" fontId="0" fillId="0" borderId="1" xfId="0" applyNumberFormat="1" applyBorder="1"/>
    <xf numFmtId="44" fontId="2" fillId="0" borderId="9" xfId="0" applyNumberFormat="1" applyFont="1" applyBorder="1"/>
    <xf numFmtId="0" fontId="4" fillId="0" borderId="0" xfId="0" applyFont="1" applyBorder="1"/>
    <xf numFmtId="164" fontId="2" fillId="0" borderId="0" xfId="1" applyNumberFormat="1" applyFont="1" applyBorder="1"/>
    <xf numFmtId="44" fontId="2" fillId="0" borderId="0" xfId="0" applyNumberFormat="1" applyFont="1" applyBorder="1"/>
    <xf numFmtId="6" fontId="3" fillId="0" borderId="0" xfId="0" applyNumberFormat="1" applyFont="1" applyBorder="1"/>
    <xf numFmtId="44" fontId="0" fillId="0" borderId="7" xfId="0" applyNumberFormat="1" applyBorder="1"/>
    <xf numFmtId="44" fontId="2" fillId="0" borderId="1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15EB-7A55-4953-9A60-23487346845F}">
  <dimension ref="B2:G9"/>
  <sheetViews>
    <sheetView workbookViewId="0">
      <selection activeCell="J6" sqref="J6"/>
    </sheetView>
  </sheetViews>
  <sheetFormatPr defaultRowHeight="14.4" x14ac:dyDescent="0.55000000000000004"/>
  <cols>
    <col min="2" max="2" width="21.26171875" customWidth="1"/>
    <col min="3" max="3" width="20.3125" customWidth="1"/>
    <col min="4" max="4" width="18.578125" customWidth="1"/>
    <col min="5" max="5" width="21" bestFit="1" customWidth="1"/>
    <col min="6" max="6" width="17.3125" customWidth="1"/>
    <col min="7" max="7" width="22.734375" customWidth="1"/>
  </cols>
  <sheetData>
    <row r="2" spans="2:7" ht="14.7" thickBot="1" x14ac:dyDescent="0.6"/>
    <row r="3" spans="2:7" ht="14.7" thickBot="1" x14ac:dyDescent="0.6">
      <c r="B3" s="42" t="s">
        <v>7</v>
      </c>
      <c r="C3" s="43"/>
      <c r="D3" s="43"/>
      <c r="E3" s="43"/>
      <c r="F3" s="43"/>
      <c r="G3" s="44"/>
    </row>
    <row r="4" spans="2:7" ht="6.9" customHeight="1" thickBot="1" x14ac:dyDescent="0.6">
      <c r="B4" s="6"/>
      <c r="C4" s="7"/>
      <c r="D4" s="7"/>
      <c r="E4" s="7"/>
      <c r="F4" s="7"/>
      <c r="G4" s="8"/>
    </row>
    <row r="5" spans="2:7" ht="28.8" x14ac:dyDescent="0.55000000000000004">
      <c r="B5" s="9" t="s">
        <v>0</v>
      </c>
      <c r="C5" s="10" t="s">
        <v>3</v>
      </c>
      <c r="D5" s="10" t="s">
        <v>4</v>
      </c>
      <c r="E5" s="10" t="s">
        <v>2</v>
      </c>
      <c r="F5" s="10" t="s">
        <v>5</v>
      </c>
      <c r="G5" s="11" t="s">
        <v>6</v>
      </c>
    </row>
    <row r="6" spans="2:7" x14ac:dyDescent="0.55000000000000004">
      <c r="B6" s="3" t="s">
        <v>1</v>
      </c>
      <c r="C6" s="2">
        <v>14600578</v>
      </c>
      <c r="D6" s="2">
        <v>0</v>
      </c>
      <c r="E6" s="2">
        <v>14600578</v>
      </c>
      <c r="F6" s="2">
        <v>0</v>
      </c>
      <c r="G6" s="4">
        <f>E6-F6</f>
        <v>14600578</v>
      </c>
    </row>
    <row r="7" spans="2:7" x14ac:dyDescent="0.55000000000000004">
      <c r="B7" s="3" t="s">
        <v>8</v>
      </c>
      <c r="C7" s="2">
        <v>20855778</v>
      </c>
      <c r="D7" s="2">
        <v>2175349</v>
      </c>
      <c r="E7" s="2">
        <f>C7-D7</f>
        <v>18680429</v>
      </c>
      <c r="F7" s="2">
        <v>6351345.8600000003</v>
      </c>
      <c r="G7" s="4">
        <f>E7-F7</f>
        <v>12329083.140000001</v>
      </c>
    </row>
    <row r="8" spans="2:7" x14ac:dyDescent="0.55000000000000004">
      <c r="B8" s="3"/>
      <c r="C8" s="2"/>
      <c r="D8" s="2"/>
      <c r="E8" s="2"/>
      <c r="F8" s="1"/>
      <c r="G8" s="5"/>
    </row>
    <row r="9" spans="2:7" ht="14.7" thickBot="1" x14ac:dyDescent="0.6">
      <c r="B9" s="12" t="s">
        <v>9</v>
      </c>
      <c r="C9" s="13">
        <f>C7-C6</f>
        <v>6255200</v>
      </c>
      <c r="D9" s="13"/>
      <c r="E9" s="13">
        <f>E7-E6</f>
        <v>4079851</v>
      </c>
      <c r="F9" s="14"/>
      <c r="G9" s="15">
        <f>G7-G6</f>
        <v>-2271494.8599999994</v>
      </c>
    </row>
  </sheetData>
  <mergeCells count="1">
    <mergeCell ref="B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9C86-6E51-48E8-BB1F-B98FC72295D7}">
  <dimension ref="B2:H9"/>
  <sheetViews>
    <sheetView workbookViewId="0">
      <selection activeCell="K12" sqref="K12"/>
    </sheetView>
  </sheetViews>
  <sheetFormatPr defaultRowHeight="14.4" x14ac:dyDescent="0.55000000000000004"/>
  <cols>
    <col min="2" max="2" width="21.26171875" customWidth="1"/>
    <col min="3" max="3" width="20.3125" customWidth="1"/>
    <col min="4" max="4" width="18.578125" customWidth="1"/>
    <col min="5" max="5" width="21" bestFit="1" customWidth="1"/>
    <col min="6" max="6" width="2" customWidth="1"/>
    <col min="7" max="7" width="17.3125" customWidth="1"/>
    <col min="8" max="8" width="22.734375" customWidth="1"/>
  </cols>
  <sheetData>
    <row r="2" spans="2:8" ht="14.7" thickBot="1" x14ac:dyDescent="0.6"/>
    <row r="3" spans="2:8" ht="14.7" thickBot="1" x14ac:dyDescent="0.6">
      <c r="B3" s="45" t="s">
        <v>13</v>
      </c>
      <c r="C3" s="46"/>
      <c r="D3" s="46"/>
      <c r="E3" s="47"/>
      <c r="F3" s="17"/>
      <c r="G3" s="48" t="s">
        <v>14</v>
      </c>
      <c r="H3" s="49"/>
    </row>
    <row r="4" spans="2:8" ht="6.9" customHeight="1" thickBot="1" x14ac:dyDescent="0.6">
      <c r="B4" s="6"/>
      <c r="C4" s="7"/>
      <c r="D4" s="7"/>
      <c r="E4" s="7"/>
      <c r="F4" s="7"/>
      <c r="G4" s="7"/>
      <c r="H4" s="8"/>
    </row>
    <row r="5" spans="2:8" ht="28.8" x14ac:dyDescent="0.55000000000000004">
      <c r="B5" s="9" t="s">
        <v>17</v>
      </c>
      <c r="C5" s="18" t="s">
        <v>10</v>
      </c>
      <c r="D5" s="18" t="s">
        <v>11</v>
      </c>
      <c r="E5" s="18" t="s">
        <v>12</v>
      </c>
      <c r="F5" s="10"/>
      <c r="G5" s="10" t="s">
        <v>15</v>
      </c>
      <c r="H5" s="11" t="s">
        <v>16</v>
      </c>
    </row>
    <row r="6" spans="2:8" x14ac:dyDescent="0.55000000000000004">
      <c r="B6" s="3" t="s">
        <v>1</v>
      </c>
      <c r="C6" s="2">
        <v>421241</v>
      </c>
      <c r="D6" s="2">
        <v>109160</v>
      </c>
      <c r="E6" s="2">
        <f>D6+C6</f>
        <v>530401</v>
      </c>
      <c r="F6" s="2"/>
      <c r="G6" s="20">
        <v>1366234</v>
      </c>
      <c r="H6" s="19">
        <v>841.3</v>
      </c>
    </row>
    <row r="7" spans="2:8" x14ac:dyDescent="0.55000000000000004">
      <c r="B7" s="3" t="s">
        <v>8</v>
      </c>
      <c r="C7" s="2">
        <v>285614</v>
      </c>
      <c r="D7" s="2">
        <v>109660</v>
      </c>
      <c r="E7" s="2">
        <f>D7+C7</f>
        <v>395274</v>
      </c>
      <c r="F7" s="2"/>
      <c r="G7" s="20">
        <v>1074377</v>
      </c>
      <c r="H7" s="19">
        <v>661.6</v>
      </c>
    </row>
    <row r="8" spans="2:8" x14ac:dyDescent="0.55000000000000004">
      <c r="B8" s="3"/>
      <c r="C8" s="2"/>
      <c r="D8" s="2"/>
      <c r="E8" s="2"/>
      <c r="F8" s="2"/>
      <c r="G8" s="1"/>
      <c r="H8" s="5"/>
    </row>
    <row r="9" spans="2:8" ht="14.7" thickBot="1" x14ac:dyDescent="0.6">
      <c r="B9" s="12" t="s">
        <v>9</v>
      </c>
      <c r="C9" s="13">
        <f>C7-C6</f>
        <v>-135627</v>
      </c>
      <c r="D9" s="13"/>
      <c r="E9" s="13">
        <f>E7-E6</f>
        <v>-135127</v>
      </c>
      <c r="F9" s="13"/>
      <c r="G9" s="16">
        <f>G7-G6</f>
        <v>-291857</v>
      </c>
      <c r="H9" s="21">
        <f>H7-H6</f>
        <v>-179.69999999999993</v>
      </c>
    </row>
  </sheetData>
  <mergeCells count="2">
    <mergeCell ref="B3:E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BF71-E472-4B2E-A6EB-8BA851664DDC}">
  <dimension ref="B2:J18"/>
  <sheetViews>
    <sheetView workbookViewId="0">
      <selection activeCell="E21" sqref="A1:XFD1048576"/>
    </sheetView>
  </sheetViews>
  <sheetFormatPr defaultRowHeight="14.4" x14ac:dyDescent="0.55000000000000004"/>
  <cols>
    <col min="2" max="2" width="21.26171875" customWidth="1"/>
    <col min="3" max="3" width="27.68359375" customWidth="1"/>
    <col min="4" max="4" width="11.05078125" customWidth="1"/>
    <col min="5" max="5" width="18.83984375" customWidth="1"/>
    <col min="6" max="6" width="12.3125" customWidth="1"/>
    <col min="7" max="7" width="12.9453125" customWidth="1"/>
    <col min="8" max="8" width="11.9453125" customWidth="1"/>
    <col min="9" max="9" width="13.62890625" customWidth="1"/>
    <col min="10" max="10" width="12.83984375" customWidth="1"/>
  </cols>
  <sheetData>
    <row r="2" spans="2:10" ht="14.7" thickBot="1" x14ac:dyDescent="0.6"/>
    <row r="3" spans="2:10" ht="14.7" thickBot="1" x14ac:dyDescent="0.6">
      <c r="B3" s="45" t="s">
        <v>21</v>
      </c>
      <c r="C3" s="46"/>
      <c r="D3" s="46"/>
      <c r="E3" s="46"/>
      <c r="F3" s="46"/>
      <c r="G3" s="46"/>
      <c r="H3" s="50" t="s">
        <v>17</v>
      </c>
      <c r="I3" s="51"/>
      <c r="J3" s="35" t="s">
        <v>23</v>
      </c>
    </row>
    <row r="4" spans="2:10" ht="6.9" customHeight="1" thickBot="1" x14ac:dyDescent="0.6">
      <c r="B4" s="6"/>
      <c r="C4" s="7"/>
      <c r="D4" s="7"/>
      <c r="E4" s="7"/>
      <c r="F4" s="7"/>
      <c r="G4" s="28"/>
      <c r="H4" s="32"/>
      <c r="I4" s="33"/>
      <c r="J4" s="36"/>
    </row>
    <row r="5" spans="2:10" ht="28.8" x14ac:dyDescent="0.55000000000000004">
      <c r="B5" s="9"/>
      <c r="C5" s="18" t="s">
        <v>24</v>
      </c>
      <c r="D5" s="18" t="s">
        <v>18</v>
      </c>
      <c r="E5" s="18" t="s">
        <v>19</v>
      </c>
      <c r="F5" s="18" t="s">
        <v>20</v>
      </c>
      <c r="G5" s="25" t="s">
        <v>25</v>
      </c>
      <c r="H5" s="31" t="s">
        <v>17</v>
      </c>
      <c r="I5" s="34" t="s">
        <v>22</v>
      </c>
      <c r="J5" s="37"/>
    </row>
    <row r="6" spans="2:10" x14ac:dyDescent="0.55000000000000004">
      <c r="B6" s="3" t="s">
        <v>1</v>
      </c>
      <c r="C6" s="2">
        <v>14600578</v>
      </c>
      <c r="D6" s="2">
        <v>952862</v>
      </c>
      <c r="E6" s="2">
        <v>4235164</v>
      </c>
      <c r="F6" s="2">
        <v>0</v>
      </c>
      <c r="G6" s="24">
        <f>SUM(C6:F6)</f>
        <v>19788604</v>
      </c>
      <c r="H6" s="29">
        <v>530401</v>
      </c>
      <c r="I6" s="24">
        <f>530401*50</f>
        <v>26520050</v>
      </c>
      <c r="J6" s="38">
        <f>I6+G6</f>
        <v>46308654</v>
      </c>
    </row>
    <row r="7" spans="2:10" x14ac:dyDescent="0.55000000000000004">
      <c r="B7" s="3" t="s">
        <v>8</v>
      </c>
      <c r="C7" s="2">
        <v>11680429</v>
      </c>
      <c r="D7" s="2">
        <v>0</v>
      </c>
      <c r="E7" s="2">
        <v>4235164</v>
      </c>
      <c r="F7" s="2">
        <v>0</v>
      </c>
      <c r="G7" s="24">
        <f>SUM(C7:F7)</f>
        <v>15915593</v>
      </c>
      <c r="H7" s="29">
        <v>395274</v>
      </c>
      <c r="I7" s="24">
        <f>395274*50</f>
        <v>19763700</v>
      </c>
      <c r="J7" s="38">
        <f>I7+G7</f>
        <v>35679293</v>
      </c>
    </row>
    <row r="8" spans="2:10" x14ac:dyDescent="0.55000000000000004">
      <c r="B8" s="3"/>
      <c r="C8" s="2"/>
      <c r="D8" s="2"/>
      <c r="E8" s="2"/>
      <c r="F8" s="2"/>
      <c r="G8" s="26"/>
      <c r="H8" s="3"/>
      <c r="I8" s="26"/>
      <c r="J8" s="39"/>
    </row>
    <row r="9" spans="2:10" ht="14.7" thickBot="1" x14ac:dyDescent="0.6">
      <c r="B9" s="12" t="s">
        <v>9</v>
      </c>
      <c r="C9" s="13">
        <f t="shared" ref="C9:J9" si="0">C7-C6</f>
        <v>-2920149</v>
      </c>
      <c r="D9" s="13">
        <f t="shared" si="0"/>
        <v>-952862</v>
      </c>
      <c r="E9" s="13">
        <f t="shared" si="0"/>
        <v>0</v>
      </c>
      <c r="F9" s="13">
        <f t="shared" si="0"/>
        <v>0</v>
      </c>
      <c r="G9" s="27">
        <f t="shared" si="0"/>
        <v>-3873011</v>
      </c>
      <c r="H9" s="30">
        <f t="shared" si="0"/>
        <v>-135127</v>
      </c>
      <c r="I9" s="41">
        <f t="shared" si="0"/>
        <v>-6756350</v>
      </c>
      <c r="J9" s="40">
        <f t="shared" si="0"/>
        <v>-10629361</v>
      </c>
    </row>
    <row r="11" spans="2:10" ht="14.7" thickBot="1" x14ac:dyDescent="0.6"/>
    <row r="12" spans="2:10" ht="14.7" thickBot="1" x14ac:dyDescent="0.6">
      <c r="B12" s="45" t="s">
        <v>21</v>
      </c>
      <c r="C12" s="46"/>
      <c r="D12" s="46"/>
      <c r="E12" s="46"/>
      <c r="F12" s="46"/>
      <c r="G12" s="46"/>
      <c r="H12" s="50" t="s">
        <v>17</v>
      </c>
      <c r="I12" s="51"/>
      <c r="J12" s="35" t="s">
        <v>23</v>
      </c>
    </row>
    <row r="13" spans="2:10" ht="14.7" thickBot="1" x14ac:dyDescent="0.6">
      <c r="B13" s="6"/>
      <c r="C13" s="7"/>
      <c r="D13" s="7"/>
      <c r="E13" s="7"/>
      <c r="F13" s="7"/>
      <c r="G13" s="28"/>
      <c r="H13" s="32"/>
      <c r="I13" s="33"/>
      <c r="J13" s="36"/>
    </row>
    <row r="14" spans="2:10" ht="43.2" x14ac:dyDescent="0.55000000000000004">
      <c r="B14" s="9"/>
      <c r="C14" s="18" t="s">
        <v>27</v>
      </c>
      <c r="D14" s="18" t="s">
        <v>5</v>
      </c>
      <c r="E14" s="18" t="s">
        <v>28</v>
      </c>
      <c r="F14" s="18" t="s">
        <v>20</v>
      </c>
      <c r="G14" s="25" t="s">
        <v>25</v>
      </c>
      <c r="H14" s="31" t="s">
        <v>17</v>
      </c>
      <c r="I14" s="34" t="s">
        <v>22</v>
      </c>
      <c r="J14" s="37"/>
    </row>
    <row r="15" spans="2:10" x14ac:dyDescent="0.55000000000000004">
      <c r="B15" s="3" t="s">
        <v>1</v>
      </c>
      <c r="C15" s="2">
        <v>0</v>
      </c>
      <c r="D15" s="2">
        <v>0</v>
      </c>
      <c r="E15" s="2">
        <v>4235164</v>
      </c>
      <c r="F15" s="2">
        <v>0</v>
      </c>
      <c r="G15" s="24">
        <f>SUM(C15:F15)</f>
        <v>4235164</v>
      </c>
      <c r="H15" s="29">
        <v>530401</v>
      </c>
      <c r="I15" s="24">
        <f>530401*50</f>
        <v>26520050</v>
      </c>
      <c r="J15" s="38">
        <f>I15+G15</f>
        <v>30755214</v>
      </c>
    </row>
    <row r="16" spans="2:10" x14ac:dyDescent="0.55000000000000004">
      <c r="B16" s="3" t="s">
        <v>8</v>
      </c>
      <c r="C16" s="2">
        <v>3628336</v>
      </c>
      <c r="D16" s="2">
        <v>7000000</v>
      </c>
      <c r="E16" s="2">
        <v>4235164</v>
      </c>
      <c r="F16" s="2">
        <v>0</v>
      </c>
      <c r="G16" s="24">
        <f>SUM(C16:F16)</f>
        <v>14863500</v>
      </c>
      <c r="H16" s="29">
        <v>395274</v>
      </c>
      <c r="I16" s="24">
        <f>395274*50</f>
        <v>19763700</v>
      </c>
      <c r="J16" s="38">
        <f>I16+G16</f>
        <v>34627200</v>
      </c>
    </row>
    <row r="17" spans="2:10" x14ac:dyDescent="0.55000000000000004">
      <c r="B17" s="3"/>
      <c r="C17" s="2"/>
      <c r="D17" s="2"/>
      <c r="E17" s="2"/>
      <c r="F17" s="2"/>
      <c r="G17" s="26"/>
      <c r="H17" s="3"/>
      <c r="I17" s="26"/>
      <c r="J17" s="39"/>
    </row>
    <row r="18" spans="2:10" ht="14.7" thickBot="1" x14ac:dyDescent="0.6">
      <c r="B18" s="12" t="s">
        <v>26</v>
      </c>
      <c r="C18" s="13">
        <f t="shared" ref="C18:J18" si="1">C16-C15</f>
        <v>3628336</v>
      </c>
      <c r="D18" s="13">
        <f t="shared" si="1"/>
        <v>7000000</v>
      </c>
      <c r="E18" s="13">
        <f t="shared" si="1"/>
        <v>0</v>
      </c>
      <c r="F18" s="13">
        <f t="shared" si="1"/>
        <v>0</v>
      </c>
      <c r="G18" s="27">
        <f t="shared" si="1"/>
        <v>10628336</v>
      </c>
      <c r="H18" s="30">
        <f t="shared" si="1"/>
        <v>-135127</v>
      </c>
      <c r="I18" s="41">
        <f t="shared" si="1"/>
        <v>-6756350</v>
      </c>
      <c r="J18" s="40">
        <f t="shared" si="1"/>
        <v>3871986</v>
      </c>
    </row>
  </sheetData>
  <mergeCells count="4">
    <mergeCell ref="B3:G3"/>
    <mergeCell ref="H3:I3"/>
    <mergeCell ref="B12:G12"/>
    <mergeCell ref="H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B34C-FCA9-4E30-9E03-8A1776B4CB3C}">
  <dimension ref="B3:E10"/>
  <sheetViews>
    <sheetView workbookViewId="0">
      <selection activeCell="H13" sqref="H13"/>
    </sheetView>
  </sheetViews>
  <sheetFormatPr defaultRowHeight="14.4" x14ac:dyDescent="0.55000000000000004"/>
  <cols>
    <col min="2" max="2" width="21.26171875" customWidth="1"/>
    <col min="3" max="3" width="27.68359375" customWidth="1"/>
    <col min="4" max="4" width="14.89453125" customWidth="1"/>
    <col min="5" max="5" width="23.89453125" customWidth="1"/>
  </cols>
  <sheetData>
    <row r="3" spans="2:5" ht="14.7" thickBot="1" x14ac:dyDescent="0.6"/>
    <row r="4" spans="2:5" ht="14.7" thickBot="1" x14ac:dyDescent="0.6">
      <c r="B4" s="45" t="s">
        <v>29</v>
      </c>
      <c r="C4" s="46"/>
      <c r="D4" s="46"/>
      <c r="E4" s="47"/>
    </row>
    <row r="5" spans="2:5" ht="6.6" customHeight="1" thickBot="1" x14ac:dyDescent="0.6">
      <c r="B5" s="6"/>
      <c r="C5" s="7"/>
      <c r="D5" s="7"/>
      <c r="E5" s="8"/>
    </row>
    <row r="6" spans="2:5" ht="28.8" x14ac:dyDescent="0.55000000000000004">
      <c r="B6" s="9"/>
      <c r="C6" s="18" t="s">
        <v>27</v>
      </c>
      <c r="D6" s="18" t="s">
        <v>5</v>
      </c>
      <c r="E6" s="22" t="s">
        <v>28</v>
      </c>
    </row>
    <row r="7" spans="2:5" x14ac:dyDescent="0.55000000000000004">
      <c r="B7" s="3" t="s">
        <v>1</v>
      </c>
      <c r="C7" s="2">
        <v>0</v>
      </c>
      <c r="D7" s="2">
        <v>0</v>
      </c>
      <c r="E7" s="23">
        <f>D7+C7</f>
        <v>0</v>
      </c>
    </row>
    <row r="8" spans="2:5" x14ac:dyDescent="0.55000000000000004">
      <c r="B8" s="3" t="s">
        <v>8</v>
      </c>
      <c r="C8" s="2">
        <v>3628336</v>
      </c>
      <c r="D8" s="2">
        <v>6351345.8600000003</v>
      </c>
      <c r="E8" s="23">
        <f>D8+C8</f>
        <v>9979681.8599999994</v>
      </c>
    </row>
    <row r="9" spans="2:5" x14ac:dyDescent="0.55000000000000004">
      <c r="B9" s="3"/>
      <c r="C9" s="2"/>
      <c r="D9" s="2"/>
      <c r="E9" s="23"/>
    </row>
    <row r="10" spans="2:5" ht="14.7" thickBot="1" x14ac:dyDescent="0.6">
      <c r="B10" s="12" t="s">
        <v>26</v>
      </c>
      <c r="C10" s="13">
        <f>C8-C7</f>
        <v>3628336</v>
      </c>
      <c r="D10" s="13">
        <f>D8-D7</f>
        <v>6351345.8600000003</v>
      </c>
      <c r="E10" s="15">
        <f>E8-E7</f>
        <v>9979681.8599999994</v>
      </c>
    </row>
  </sheetData>
  <mergeCells count="1"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0A2-01FD-43D7-8B0A-F8F6987271CC}">
  <dimension ref="B2:F26"/>
  <sheetViews>
    <sheetView tabSelected="1" workbookViewId="0">
      <selection activeCell="B11" sqref="B11:F16"/>
    </sheetView>
  </sheetViews>
  <sheetFormatPr defaultRowHeight="14.4" x14ac:dyDescent="0.55000000000000004"/>
  <cols>
    <col min="2" max="2" width="35.26171875" customWidth="1"/>
    <col min="3" max="3" width="23.578125" customWidth="1"/>
    <col min="4" max="4" width="18.578125" customWidth="1"/>
    <col min="5" max="5" width="21" bestFit="1" customWidth="1"/>
    <col min="6" max="6" width="18.734375" customWidth="1"/>
    <col min="7" max="7" width="11.89453125" bestFit="1" customWidth="1"/>
  </cols>
  <sheetData>
    <row r="2" spans="2:6" ht="14.7" thickBot="1" x14ac:dyDescent="0.6"/>
    <row r="3" spans="2:6" ht="14.7" thickBot="1" x14ac:dyDescent="0.6">
      <c r="B3" s="42" t="s">
        <v>35</v>
      </c>
      <c r="C3" s="42"/>
      <c r="D3" s="42"/>
      <c r="E3" s="42"/>
      <c r="F3" s="42"/>
    </row>
    <row r="4" spans="2:6" ht="7" customHeight="1" thickBot="1" x14ac:dyDescent="0.6">
      <c r="B4" s="6"/>
      <c r="C4" s="7"/>
      <c r="D4" s="7"/>
      <c r="E4" s="7"/>
      <c r="F4" s="7"/>
    </row>
    <row r="5" spans="2:6" ht="28.8" x14ac:dyDescent="0.55000000000000004">
      <c r="B5" s="9"/>
      <c r="C5" s="10" t="s">
        <v>34</v>
      </c>
      <c r="D5" s="10" t="s">
        <v>40</v>
      </c>
      <c r="E5" s="10" t="s">
        <v>38</v>
      </c>
      <c r="F5" s="10" t="s">
        <v>39</v>
      </c>
    </row>
    <row r="6" spans="2:6" x14ac:dyDescent="0.55000000000000004">
      <c r="B6" s="3"/>
      <c r="C6" s="52">
        <v>20855778</v>
      </c>
      <c r="D6" s="2">
        <f>C6*0.06</f>
        <v>1251346.68</v>
      </c>
      <c r="E6" s="2">
        <f>D6*5</f>
        <v>6256733.3999999994</v>
      </c>
      <c r="F6" s="2">
        <f>E6+(C6*0.1)</f>
        <v>8342311.1999999993</v>
      </c>
    </row>
    <row r="7" spans="2:6" x14ac:dyDescent="0.55000000000000004">
      <c r="B7" s="3" t="s">
        <v>36</v>
      </c>
      <c r="C7" s="2"/>
      <c r="D7" s="2">
        <f>D6*-0.15</f>
        <v>-187702.00199999998</v>
      </c>
      <c r="E7" s="2">
        <f>E6*-0.15</f>
        <v>-938510.00999999989</v>
      </c>
      <c r="F7" s="55">
        <f>F6*-0.15</f>
        <v>-1251346.68</v>
      </c>
    </row>
    <row r="8" spans="2:6" s="54" customFormat="1" ht="14.7" thickBot="1" x14ac:dyDescent="0.6">
      <c r="B8" s="53" t="s">
        <v>37</v>
      </c>
      <c r="C8" s="13"/>
      <c r="D8" s="13">
        <f>D6*0.85</f>
        <v>1063644.6779999998</v>
      </c>
      <c r="E8" s="13">
        <f>E6*0.85</f>
        <v>5318223.3899999997</v>
      </c>
      <c r="F8" s="56">
        <f>F6*0.85</f>
        <v>7090964.5199999996</v>
      </c>
    </row>
    <row r="10" spans="2:6" ht="14.7" thickBot="1" x14ac:dyDescent="0.6"/>
    <row r="11" spans="2:6" ht="14.7" thickBot="1" x14ac:dyDescent="0.6">
      <c r="B11" s="42" t="s">
        <v>35</v>
      </c>
      <c r="C11" s="43"/>
      <c r="D11" s="43"/>
      <c r="E11" s="43"/>
      <c r="F11" s="44"/>
    </row>
    <row r="12" spans="2:6" ht="6.9" customHeight="1" thickBot="1" x14ac:dyDescent="0.6">
      <c r="B12" s="6"/>
      <c r="C12" s="7"/>
      <c r="D12" s="48"/>
      <c r="E12" s="46"/>
      <c r="F12" s="49"/>
    </row>
    <row r="13" spans="2:6" ht="28.8" x14ac:dyDescent="0.55000000000000004">
      <c r="B13" s="9"/>
      <c r="C13" s="10" t="s">
        <v>41</v>
      </c>
      <c r="D13" s="10" t="s">
        <v>42</v>
      </c>
      <c r="E13" s="10" t="s">
        <v>38</v>
      </c>
      <c r="F13" s="11" t="s">
        <v>39</v>
      </c>
    </row>
    <row r="14" spans="2:6" x14ac:dyDescent="0.55000000000000004">
      <c r="B14" s="3"/>
      <c r="C14" s="60">
        <f>C6-2175349</f>
        <v>18680429</v>
      </c>
      <c r="D14" s="2">
        <f>C14*0.06</f>
        <v>1120825.74</v>
      </c>
      <c r="E14" s="2">
        <f>D14*5</f>
        <v>5604128.7000000002</v>
      </c>
      <c r="F14" s="23">
        <f>E14+(C14*0.1)</f>
        <v>7472171.6000000006</v>
      </c>
    </row>
    <row r="15" spans="2:6" x14ac:dyDescent="0.55000000000000004">
      <c r="B15" s="3" t="s">
        <v>36</v>
      </c>
      <c r="C15" s="2"/>
      <c r="D15" s="2">
        <f>D14*-0.15</f>
        <v>-168123.861</v>
      </c>
      <c r="E15" s="2">
        <f>E14*-0.15</f>
        <v>-840619.30500000005</v>
      </c>
      <c r="F15" s="61">
        <f>F14*-0.15</f>
        <v>-1120825.74</v>
      </c>
    </row>
    <row r="16" spans="2:6" ht="14.7" thickBot="1" x14ac:dyDescent="0.6">
      <c r="B16" s="53" t="s">
        <v>37</v>
      </c>
      <c r="C16" s="13"/>
      <c r="D16" s="13">
        <f>D14*0.85</f>
        <v>952701.87899999996</v>
      </c>
      <c r="E16" s="13">
        <f>E14*0.85</f>
        <v>4763509.3950000005</v>
      </c>
      <c r="F16" s="62">
        <f>F14*0.85</f>
        <v>6351345.8600000003</v>
      </c>
    </row>
    <row r="19" spans="2:6" x14ac:dyDescent="0.55000000000000004">
      <c r="B19" s="57"/>
      <c r="C19" s="58"/>
      <c r="D19" s="58"/>
      <c r="E19" s="58"/>
      <c r="F19" s="59"/>
    </row>
    <row r="20" spans="2:6" x14ac:dyDescent="0.55000000000000004">
      <c r="B20" s="57"/>
      <c r="C20" s="58"/>
      <c r="D20" s="58"/>
      <c r="E20" s="58"/>
      <c r="F20" s="59"/>
    </row>
    <row r="21" spans="2:6" x14ac:dyDescent="0.55000000000000004">
      <c r="B21" s="57"/>
      <c r="C21" s="58"/>
      <c r="D21" s="58"/>
      <c r="E21" s="58"/>
      <c r="F21" s="59"/>
    </row>
    <row r="22" spans="2:6" x14ac:dyDescent="0.55000000000000004">
      <c r="B22" s="57"/>
      <c r="C22" s="58"/>
      <c r="D22" s="58"/>
      <c r="E22" s="58"/>
      <c r="F22" s="59"/>
    </row>
    <row r="23" spans="2:6" x14ac:dyDescent="0.55000000000000004">
      <c r="B23" s="57"/>
      <c r="C23" s="58"/>
      <c r="D23" s="58"/>
      <c r="E23" s="58"/>
      <c r="F23" s="59"/>
    </row>
    <row r="24" spans="2:6" x14ac:dyDescent="0.55000000000000004">
      <c r="B24" s="57"/>
      <c r="C24" s="58"/>
      <c r="D24" s="58"/>
      <c r="E24" s="58"/>
      <c r="F24" s="59"/>
    </row>
    <row r="25" spans="2:6" x14ac:dyDescent="0.55000000000000004">
      <c r="B25" s="57"/>
      <c r="C25" s="58"/>
      <c r="D25" s="58"/>
      <c r="E25" s="58"/>
      <c r="F25" s="59"/>
    </row>
    <row r="26" spans="2:6" x14ac:dyDescent="0.55000000000000004">
      <c r="B26" s="57"/>
      <c r="C26" s="58"/>
      <c r="D26" s="58"/>
      <c r="E26" s="58"/>
      <c r="F26" s="59"/>
    </row>
  </sheetData>
  <mergeCells count="3">
    <mergeCell ref="B3:F3"/>
    <mergeCell ref="B11:F11"/>
    <mergeCell ref="D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0696-5891-4809-8C76-6FD2499C7746}">
  <dimension ref="B3:E10"/>
  <sheetViews>
    <sheetView workbookViewId="0">
      <selection activeCell="G14" sqref="G14"/>
    </sheetView>
  </sheetViews>
  <sheetFormatPr defaultRowHeight="14.4" x14ac:dyDescent="0.55000000000000004"/>
  <cols>
    <col min="2" max="2" width="21.26171875" customWidth="1"/>
    <col min="3" max="3" width="27.68359375" customWidth="1"/>
    <col min="4" max="4" width="14.89453125" customWidth="1"/>
    <col min="5" max="5" width="23.89453125" customWidth="1"/>
  </cols>
  <sheetData>
    <row r="3" spans="2:5" ht="14.7" thickBot="1" x14ac:dyDescent="0.6"/>
    <row r="4" spans="2:5" ht="14.7" thickBot="1" x14ac:dyDescent="0.6">
      <c r="B4" s="45" t="s">
        <v>30</v>
      </c>
      <c r="C4" s="46"/>
      <c r="D4" s="46"/>
      <c r="E4" s="47"/>
    </row>
    <row r="5" spans="2:5" ht="6.6" customHeight="1" thickBot="1" x14ac:dyDescent="0.6">
      <c r="B5" s="6"/>
      <c r="C5" s="7"/>
      <c r="D5" s="7"/>
      <c r="E5" s="8"/>
    </row>
    <row r="6" spans="2:5" ht="43.2" x14ac:dyDescent="0.55000000000000004">
      <c r="B6" s="9"/>
      <c r="C6" s="18" t="s">
        <v>31</v>
      </c>
      <c r="D6" s="18" t="s">
        <v>32</v>
      </c>
      <c r="E6" s="22" t="s">
        <v>33</v>
      </c>
    </row>
    <row r="7" spans="2:5" x14ac:dyDescent="0.55000000000000004">
      <c r="B7" s="3" t="s">
        <v>1</v>
      </c>
      <c r="C7" s="2">
        <v>2071440</v>
      </c>
      <c r="D7" s="2">
        <v>645915</v>
      </c>
      <c r="E7" s="23">
        <v>158887</v>
      </c>
    </row>
    <row r="8" spans="2:5" x14ac:dyDescent="0.55000000000000004">
      <c r="B8" s="3" t="s">
        <v>8</v>
      </c>
      <c r="C8" s="2">
        <v>2153868</v>
      </c>
      <c r="D8" s="2">
        <v>671617</v>
      </c>
      <c r="E8" s="23">
        <f>D8+C8</f>
        <v>2825485</v>
      </c>
    </row>
    <row r="9" spans="2:5" x14ac:dyDescent="0.55000000000000004">
      <c r="B9" s="3"/>
      <c r="C9" s="2"/>
      <c r="D9" s="2"/>
      <c r="E9" s="23"/>
    </row>
    <row r="10" spans="2:5" ht="14.7" thickBot="1" x14ac:dyDescent="0.6">
      <c r="B10" s="12" t="s">
        <v>26</v>
      </c>
      <c r="C10" s="13">
        <f>C8-C7</f>
        <v>82428</v>
      </c>
      <c r="D10" s="13">
        <f>D8-D7</f>
        <v>25702</v>
      </c>
      <c r="E10" s="15">
        <f>E8-E7</f>
        <v>2666598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Capital costs</vt:lpstr>
      <vt:lpstr>Annual costs</vt:lpstr>
      <vt:lpstr>Lifetime Costs</vt:lpstr>
      <vt:lpstr>Lifetime Savings</vt:lpstr>
      <vt:lpstr>Federal Incentives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Caramello</dc:creator>
  <cp:lastModifiedBy>Nick Caramello</cp:lastModifiedBy>
  <dcterms:created xsi:type="dcterms:W3CDTF">2024-05-14T00:16:27Z</dcterms:created>
  <dcterms:modified xsi:type="dcterms:W3CDTF">2024-05-23T01:02:01Z</dcterms:modified>
</cp:coreProperties>
</file>