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Universidad\9 Semestre\Tesis\Experimento\"/>
    </mc:Choice>
  </mc:AlternateContent>
  <bookViews>
    <workbookView xWindow="0" yWindow="0" windowWidth="13920" windowHeight="7965" xr2:uid="{00000000-000D-0000-FFFF-FFFF00000000}"/>
  </bookViews>
  <sheets>
    <sheet name="Participants" sheetId="1" r:id="rId1"/>
    <sheet name="Metrics" sheetId="2" r:id="rId2"/>
    <sheet name="Version control tim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5" i="3"/>
  <c r="F7" i="3"/>
  <c r="F8" i="3"/>
  <c r="F9" i="3"/>
  <c r="F10" i="3"/>
  <c r="L20" i="1" l="1"/>
  <c r="L19" i="1"/>
  <c r="L18" i="1"/>
  <c r="L17" i="1"/>
  <c r="P14" i="2"/>
  <c r="P13" i="2"/>
  <c r="P12" i="2"/>
  <c r="P11" i="2"/>
  <c r="N7" i="1"/>
  <c r="N5" i="1"/>
  <c r="L5" i="2"/>
  <c r="L4" i="2"/>
  <c r="K18" i="1"/>
  <c r="K19" i="1"/>
  <c r="K20" i="1"/>
  <c r="K17" i="1"/>
  <c r="M9" i="1"/>
  <c r="M7" i="1"/>
  <c r="M5" i="1"/>
  <c r="E19" i="3"/>
  <c r="E18" i="3"/>
  <c r="E17" i="3"/>
  <c r="E16" i="3"/>
  <c r="F11" i="3"/>
  <c r="L6" i="2" s="1"/>
  <c r="N9" i="1" s="1"/>
  <c r="M12" i="2"/>
  <c r="M13" i="2"/>
  <c r="M14" i="2"/>
  <c r="M11" i="2"/>
  <c r="J12" i="2"/>
  <c r="J13" i="2"/>
  <c r="J14" i="2"/>
  <c r="J11" i="2"/>
  <c r="G12" i="2"/>
  <c r="G13" i="2"/>
  <c r="G14" i="2"/>
  <c r="G11" i="2"/>
  <c r="E10" i="3"/>
  <c r="E9" i="3"/>
  <c r="E6" i="3"/>
  <c r="E5" i="3"/>
  <c r="E7" i="3"/>
  <c r="E8" i="3"/>
  <c r="D6" i="3"/>
  <c r="D9" i="3"/>
  <c r="D10" i="3"/>
  <c r="D5" i="3"/>
  <c r="K5" i="2"/>
  <c r="K6" i="2"/>
  <c r="K4" i="2"/>
  <c r="O14" i="2" l="1"/>
  <c r="O13" i="2"/>
  <c r="O12" i="2"/>
  <c r="O11" i="2"/>
</calcChain>
</file>

<file path=xl/sharedStrings.xml><?xml version="1.0" encoding="utf-8"?>
<sst xmlns="http://schemas.openxmlformats.org/spreadsheetml/2006/main" count="152" uniqueCount="92">
  <si>
    <t>Desarrollador 7</t>
  </si>
  <si>
    <t>Desarrollador 8</t>
  </si>
  <si>
    <t>Desarrollador 9</t>
  </si>
  <si>
    <t>Desarrollador 10</t>
  </si>
  <si>
    <t>ISIS y MATE</t>
  </si>
  <si>
    <t>ISIS y DISE</t>
  </si>
  <si>
    <t>ISIS y IIND</t>
  </si>
  <si>
    <t>ISIS</t>
  </si>
  <si>
    <t>ISIS Y IELEC</t>
  </si>
  <si>
    <t>CollabIDE</t>
  </si>
  <si>
    <t>IDE</t>
  </si>
  <si>
    <t>Sublime</t>
  </si>
  <si>
    <t>Eclipse</t>
  </si>
  <si>
    <t>Grupo</t>
  </si>
  <si>
    <t>Punto 1</t>
  </si>
  <si>
    <t>Punto 2</t>
  </si>
  <si>
    <t>Punto 3</t>
  </si>
  <si>
    <t>Punto 4</t>
  </si>
  <si>
    <t>Punto 5</t>
  </si>
  <si>
    <t>Punto 6</t>
  </si>
  <si>
    <t>Punto 7</t>
  </si>
  <si>
    <t>Punto 8</t>
  </si>
  <si>
    <t>Completitud prueba colavorativa</t>
  </si>
  <si>
    <t>Completitud prueba lineas de producto</t>
  </si>
  <si>
    <t>Total</t>
  </si>
  <si>
    <t>Commit 1</t>
  </si>
  <si>
    <t>Commit 2</t>
  </si>
  <si>
    <t>Commit 3</t>
  </si>
  <si>
    <t>Commit 4</t>
  </si>
  <si>
    <t>Commit 5</t>
  </si>
  <si>
    <t>Commit 6</t>
  </si>
  <si>
    <t>Tiempo promedio add, commit y push</t>
  </si>
  <si>
    <t>Segundos</t>
  </si>
  <si>
    <t>Tiempo promedio pull</t>
  </si>
  <si>
    <t>Tiempo versionamiento colaborativo</t>
  </si>
  <si>
    <t>Tiempo primer push</t>
  </si>
  <si>
    <t>Tiempo ultimo push</t>
  </si>
  <si>
    <t>-</t>
  </si>
  <si>
    <t>Tiempo gastado entre push (minutos)</t>
  </si>
  <si>
    <t>Tiempo gastado entre push (segundos)</t>
  </si>
  <si>
    <t>Tiempo total invertido en versionamiento</t>
  </si>
  <si>
    <t>Variante 1</t>
  </si>
  <si>
    <t>Buscar A.</t>
  </si>
  <si>
    <t>Buscar G.</t>
  </si>
  <si>
    <t>Agregar A.</t>
  </si>
  <si>
    <t>Agregar G.</t>
  </si>
  <si>
    <t>Variante 2</t>
  </si>
  <si>
    <t>Buscar L.</t>
  </si>
  <si>
    <t>Agregar L.</t>
  </si>
  <si>
    <t>Variante 3</t>
  </si>
  <si>
    <t>Imprimir A.</t>
  </si>
  <si>
    <t>Imprimir G.</t>
  </si>
  <si>
    <t>Base</t>
  </si>
  <si>
    <t>Imprimir L.</t>
  </si>
  <si>
    <t>Total completitud</t>
  </si>
  <si>
    <t>Creacion nuevo producto CollabIDE</t>
  </si>
  <si>
    <t>Cambiar de version de producto CollabIDE</t>
  </si>
  <si>
    <t>Cambiar de version de producto (Checkout) git</t>
  </si>
  <si>
    <t>Creacion nuevo producto (branch) git</t>
  </si>
  <si>
    <t>Tiempo versionamiento lineas de producto</t>
  </si>
  <si>
    <t>Cambio entre variantes</t>
  </si>
  <si>
    <t>Tiempo total</t>
  </si>
  <si>
    <t>Desarrolladores</t>
  </si>
  <si>
    <t>Numero variantes</t>
  </si>
  <si>
    <t>Tiempo total versioanmiento</t>
  </si>
  <si>
    <t>Tiempo total versionamiento (m)</t>
  </si>
  <si>
    <t>Group 1</t>
  </si>
  <si>
    <t>Group 2</t>
  </si>
  <si>
    <t>Group 3</t>
  </si>
  <si>
    <t>Developer 1</t>
  </si>
  <si>
    <t>Developer 2</t>
  </si>
  <si>
    <t>Developer 3</t>
  </si>
  <si>
    <t>Developer 4</t>
  </si>
  <si>
    <t>Developer Profile</t>
  </si>
  <si>
    <t>Participant</t>
  </si>
  <si>
    <t>Experiment Results</t>
  </si>
  <si>
    <t>Language Experience</t>
  </si>
  <si>
    <t>Versioning tools experience</t>
  </si>
  <si>
    <t>Semester</t>
  </si>
  <si>
    <t>Program(s)</t>
  </si>
  <si>
    <t>Collaborative development experience</t>
  </si>
  <si>
    <t>Group</t>
  </si>
  <si>
    <t>Completion percentage</t>
  </si>
  <si>
    <t>Developer 5</t>
  </si>
  <si>
    <t>Developer 6</t>
  </si>
  <si>
    <t>Less than 1 year</t>
  </si>
  <si>
    <t>Between 2 and 3 years</t>
  </si>
  <si>
    <t>Between 1 and 2 years</t>
  </si>
  <si>
    <t>More than 3 years</t>
  </si>
  <si>
    <t>COLLABORATIVE EXPERIMENT</t>
  </si>
  <si>
    <t>PRODUCT LINE EXPERIMENT</t>
  </si>
  <si>
    <t>Minutes spent in version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</si>
</sst>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20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20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3" fillId="0" borderId="0" xfId="0" applyFont="1"/>
    <xf numFmtId="0" fontId="3" fillId="0" borderId="8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" xfId="0" applyFont="1" applyBorder="1"/>
    <xf numFmtId="2" fontId="3" fillId="0" borderId="9" xfId="0" applyNumberFormat="1" applyFont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/>
    <xf numFmtId="2" fontId="3" fillId="0" borderId="12" xfId="0" applyNumberFormat="1" applyFont="1" applyBorder="1"/>
    <xf numFmtId="0" fontId="3" fillId="0" borderId="8" xfId="0" applyFont="1" applyBorder="1"/>
    <xf numFmtId="0" fontId="0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1A5-4FDC-9189-6423F5A1F6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Metrics!$B$4:$B$6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Metrics!$K$4:$K$6</c:f>
              <c:numCache>
                <c:formatCode>General</c:formatCode>
                <c:ptCount val="3"/>
                <c:pt idx="0">
                  <c:v>73</c:v>
                </c:pt>
                <c:pt idx="1">
                  <c:v>69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A5-4FDC-9189-6423F5A1F6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6989032"/>
        <c:axId val="246987064"/>
      </c:barChart>
      <c:catAx>
        <c:axId val="24698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87064"/>
        <c:crosses val="autoZero"/>
        <c:auto val="1"/>
        <c:lblAlgn val="ctr"/>
        <c:lblOffset val="100"/>
        <c:noMultiLvlLbl val="0"/>
      </c:catAx>
      <c:valAx>
        <c:axId val="246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8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EBE-4DB4-89EA-AA20C4D8A7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BE-4DB4-89EA-AA20C4D8A7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Metrics!$B$11:$B$14</c:f>
              <c:strCache>
                <c:ptCount val="4"/>
                <c:pt idx="0">
                  <c:v>Developer 1</c:v>
                </c:pt>
                <c:pt idx="1">
                  <c:v>Developer 2</c:v>
                </c:pt>
                <c:pt idx="2">
                  <c:v>Developer 3</c:v>
                </c:pt>
                <c:pt idx="3">
                  <c:v>Developer 4</c:v>
                </c:pt>
              </c:strCache>
            </c:strRef>
          </c:cat>
          <c:val>
            <c:numRef>
              <c:f>Metrics!$O$11:$O$14</c:f>
              <c:numCache>
                <c:formatCode>General</c:formatCode>
                <c:ptCount val="4"/>
                <c:pt idx="0">
                  <c:v>60</c:v>
                </c:pt>
                <c:pt idx="1">
                  <c:v>44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E-4DB4-89EA-AA20C4D8A7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174672"/>
        <c:axId val="281763752"/>
      </c:barChart>
      <c:catAx>
        <c:axId val="6191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63752"/>
        <c:crosses val="autoZero"/>
        <c:auto val="1"/>
        <c:lblAlgn val="ctr"/>
        <c:lblOffset val="100"/>
        <c:noMultiLvlLbl val="0"/>
      </c:catAx>
      <c:valAx>
        <c:axId val="2817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Completion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9BC-4541-A858-FD87568736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Metrics!$B$4:$B$6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Metrics!$L$4:$L$6</c:f>
              <c:numCache>
                <c:formatCode>0.00</c:formatCode>
                <c:ptCount val="3"/>
                <c:pt idx="0">
                  <c:v>0.51</c:v>
                </c:pt>
                <c:pt idx="1">
                  <c:v>0.51</c:v>
                </c:pt>
                <c:pt idx="2">
                  <c:v>33.707666666666661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C-4541-A858-FD87568736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106408"/>
        <c:axId val="279106736"/>
      </c:barChart>
      <c:catAx>
        <c:axId val="27910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6736"/>
        <c:crosses val="autoZero"/>
        <c:auto val="1"/>
        <c:lblAlgn val="ctr"/>
        <c:lblOffset val="100"/>
        <c:noMultiLvlLbl val="0"/>
      </c:catAx>
      <c:valAx>
        <c:axId val="279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versioning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AD-4C6B-83A8-04549E573DE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7AD-4C6B-83A8-04549E573D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Metrics!$B$11:$B$14</c:f>
              <c:strCache>
                <c:ptCount val="4"/>
                <c:pt idx="0">
                  <c:v>Developer 1</c:v>
                </c:pt>
                <c:pt idx="1">
                  <c:v>Developer 2</c:v>
                </c:pt>
                <c:pt idx="2">
                  <c:v>Developer 3</c:v>
                </c:pt>
                <c:pt idx="3">
                  <c:v>Developer 4</c:v>
                </c:pt>
              </c:strCache>
            </c:strRef>
          </c:cat>
          <c:val>
            <c:numRef>
              <c:f>Metrics!$P$11:$P$14</c:f>
              <c:numCache>
                <c:formatCode>0.00</c:formatCode>
                <c:ptCount val="4"/>
                <c:pt idx="0">
                  <c:v>2.1</c:v>
                </c:pt>
                <c:pt idx="1">
                  <c:v>1.5649999999999999</c:v>
                </c:pt>
                <c:pt idx="2">
                  <c:v>3.6599999999999997</c:v>
                </c:pt>
                <c:pt idx="3">
                  <c:v>2.8441666666666663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D-4C6B-83A8-04549E573D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271608"/>
        <c:axId val="616270624"/>
      </c:barChart>
      <c:catAx>
        <c:axId val="61627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70624"/>
        <c:crosses val="autoZero"/>
        <c:auto val="1"/>
        <c:lblAlgn val="ctr"/>
        <c:lblOffset val="100"/>
        <c:noMultiLvlLbl val="0"/>
      </c:catAx>
      <c:valAx>
        <c:axId val="6162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7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7D-44E0-AC6E-126E0F155E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Metrics!$B$4:$B$6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Metrics!$L$4:$L$6</c:f>
              <c:numCache>
                <c:formatCode>0.00</c:formatCode>
                <c:ptCount val="3"/>
                <c:pt idx="0">
                  <c:v>0.51</c:v>
                </c:pt>
                <c:pt idx="1">
                  <c:v>0.51</c:v>
                </c:pt>
                <c:pt idx="2">
                  <c:v>33.707666666666661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7D-44E0-AC6E-126E0F155E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106408"/>
        <c:axId val="279106736"/>
      </c:barChart>
      <c:catAx>
        <c:axId val="279106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6736"/>
        <c:crosses val="autoZero"/>
        <c:auto val="1"/>
        <c:lblAlgn val="ctr"/>
        <c:lblOffset val="100"/>
        <c:noMultiLvlLbl val="0"/>
      </c:catAx>
      <c:valAx>
        <c:axId val="279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spent in version control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106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38-41B3-BB7D-60EC64CDD4E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38-41B3-BB7D-60EC64CDD4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Metrics!$B$11:$B$14</c:f>
              <c:strCache>
                <c:ptCount val="4"/>
                <c:pt idx="0">
                  <c:v>Developer 1</c:v>
                </c:pt>
                <c:pt idx="1">
                  <c:v>Developer 2</c:v>
                </c:pt>
                <c:pt idx="2">
                  <c:v>Developer 3</c:v>
                </c:pt>
                <c:pt idx="3">
                  <c:v>Developer 4</c:v>
                </c:pt>
              </c:strCache>
            </c:strRef>
          </c:cat>
          <c:val>
            <c:numRef>
              <c:f>Metrics!$P$11:$P$14</c:f>
              <c:numCache>
                <c:formatCode>0.00</c:formatCode>
                <c:ptCount val="4"/>
                <c:pt idx="0">
                  <c:v>2.1</c:v>
                </c:pt>
                <c:pt idx="1">
                  <c:v>1.5649999999999999</c:v>
                </c:pt>
                <c:pt idx="2">
                  <c:v>3.6599999999999997</c:v>
                </c:pt>
                <c:pt idx="3">
                  <c:v>2.8441666666666663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38-41B3-BB7D-60EC64CDD4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6271608"/>
        <c:axId val="616270624"/>
      </c:barChart>
      <c:catAx>
        <c:axId val="616271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70624"/>
        <c:crosses val="autoZero"/>
        <c:auto val="1"/>
        <c:lblAlgn val="ctr"/>
        <c:lblOffset val="100"/>
        <c:noMultiLvlLbl val="0"/>
      </c:catAx>
      <c:valAx>
        <c:axId val="6162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Minutes</a:t>
                </a:r>
                <a:r>
                  <a:rPr lang="en-US" sz="1600" baseline="0"/>
                  <a:t> spent in version control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27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3-4591-B49A-1AB603F202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3-4591-B49A-1AB603F20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Metrics!$B$11:$B$14</c:f>
              <c:strCache>
                <c:ptCount val="4"/>
                <c:pt idx="0">
                  <c:v>Developer 1</c:v>
                </c:pt>
                <c:pt idx="1">
                  <c:v>Developer 2</c:v>
                </c:pt>
                <c:pt idx="2">
                  <c:v>Developer 3</c:v>
                </c:pt>
                <c:pt idx="3">
                  <c:v>Developer 4</c:v>
                </c:pt>
              </c:strCache>
            </c:strRef>
          </c:cat>
          <c:val>
            <c:numRef>
              <c:f>Metrics!$O$11:$O$14</c:f>
              <c:numCache>
                <c:formatCode>General</c:formatCode>
                <c:ptCount val="4"/>
                <c:pt idx="0">
                  <c:v>60</c:v>
                </c:pt>
                <c:pt idx="1">
                  <c:v>44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83-4591-B49A-1AB603F202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174672"/>
        <c:axId val="281763752"/>
      </c:barChart>
      <c:catAx>
        <c:axId val="6191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63752"/>
        <c:crosses val="autoZero"/>
        <c:auto val="1"/>
        <c:lblAlgn val="ctr"/>
        <c:lblOffset val="100"/>
        <c:noMultiLvlLbl val="0"/>
      </c:catAx>
      <c:valAx>
        <c:axId val="2817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Completion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7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419-4360-AF65-532C79624F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Metrics!$B$4:$B$6</c:f>
              <c:strCache>
                <c:ptCount val="3"/>
                <c:pt idx="0">
                  <c:v>Group 1</c:v>
                </c:pt>
                <c:pt idx="1">
                  <c:v>Group 2</c:v>
                </c:pt>
                <c:pt idx="2">
                  <c:v>Group 3</c:v>
                </c:pt>
              </c:strCache>
            </c:strRef>
          </c:cat>
          <c:val>
            <c:numRef>
              <c:f>Metrics!$K$4:$K$6</c:f>
              <c:numCache>
                <c:formatCode>General</c:formatCode>
                <c:ptCount val="3"/>
                <c:pt idx="0">
                  <c:v>73</c:v>
                </c:pt>
                <c:pt idx="1">
                  <c:v>69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19-4360-AF65-532C79624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6989032"/>
        <c:axId val="246987064"/>
      </c:barChart>
      <c:catAx>
        <c:axId val="24698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87064"/>
        <c:crosses val="autoZero"/>
        <c:auto val="1"/>
        <c:lblAlgn val="ctr"/>
        <c:lblOffset val="100"/>
        <c:noMultiLvlLbl val="0"/>
      </c:catAx>
      <c:valAx>
        <c:axId val="24698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Completion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98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971550</xdr:colOff>
      <xdr:row>21</xdr:row>
      <xdr:rowOff>161925</xdr:rowOff>
    </xdr:from>
    <xdr:to>
      <xdr:col>6</xdr:col>
      <xdr:colOff>133350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F644A4-DB8E-4695-A7BA-588C47189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733425</xdr:colOff>
      <xdr:row>21</xdr:row>
      <xdr:rowOff>171450</xdr:rowOff>
    </xdr:from>
    <xdr:to>
      <xdr:col>10</xdr:col>
      <xdr:colOff>552450</xdr:colOff>
      <xdr:row>36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DD92F-C335-44F1-8AAE-5775CAD7C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1009650</xdr:colOff>
      <xdr:row>39</xdr:row>
      <xdr:rowOff>28575</xdr:rowOff>
    </xdr:from>
    <xdr:to>
      <xdr:col>6</xdr:col>
      <xdr:colOff>171450</xdr:colOff>
      <xdr:row>53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4E10DB-D853-4693-8181-936A65AA3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757237</xdr:colOff>
      <xdr:row>39</xdr:row>
      <xdr:rowOff>28575</xdr:rowOff>
    </xdr:from>
    <xdr:to>
      <xdr:col>10</xdr:col>
      <xdr:colOff>576262</xdr:colOff>
      <xdr:row>53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FFB831-3F31-44CA-B25C-C8E772034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375398</xdr:colOff>
      <xdr:row>21</xdr:row>
      <xdr:rowOff>54784</xdr:rowOff>
    </xdr:from>
    <xdr:to>
      <xdr:col>19</xdr:col>
      <xdr:colOff>257735</xdr:colOff>
      <xdr:row>33</xdr:row>
      <xdr:rowOff>112059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B5FFED-5C62-471C-8AE3-2316ABCF0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138830</xdr:colOff>
      <xdr:row>21</xdr:row>
      <xdr:rowOff>75951</xdr:rowOff>
    </xdr:from>
    <xdr:to>
      <xdr:col>31</xdr:col>
      <xdr:colOff>381001</xdr:colOff>
      <xdr:row>33</xdr:row>
      <xdr:rowOff>134471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E0EC39-0EB2-45EC-8D33-866A7597E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380999</xdr:colOff>
      <xdr:row>36</xdr:row>
      <xdr:rowOff>0</xdr:rowOff>
    </xdr:from>
    <xdr:to>
      <xdr:col>19</xdr:col>
      <xdr:colOff>538369</xdr:colOff>
      <xdr:row>50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B8D3371-9947-4739-80A0-93EF382A3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200243</xdr:colOff>
      <xdr:row>36</xdr:row>
      <xdr:rowOff>8770</xdr:rowOff>
    </xdr:from>
    <xdr:to>
      <xdr:col>29</xdr:col>
      <xdr:colOff>201705</xdr:colOff>
      <xdr:row>50</xdr:row>
      <xdr:rowOff>84970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BBA10D6-9C3C-4B06-824B-F9A5FBCC0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Y35"/>
  <sheetViews>
    <sheetView tabSelected="1" topLeftCell="A5" zoomScale="85" zoomScaleNormal="85" workbookViewId="0">
      <selection activeCell="S56" sqref="S56"/>
    </sheetView>
  </sheetViews>
  <sheetFormatPr defaultRowHeight="15" x14ac:dyDescent="0.25"/>
  <cols>
    <col min="2" max="2" width="11" bestFit="1" customWidth="1"/>
    <col min="3" max="3" width="15.5703125" customWidth="1"/>
    <col min="4" max="4" width="20.7109375" customWidth="1"/>
    <col min="5" max="5" width="14" customWidth="1"/>
    <col min="6" max="6" width="23.5703125" customWidth="1"/>
    <col min="7" max="7" width="22.28515625" customWidth="1"/>
    <col min="8" max="8" width="11" customWidth="1"/>
    <col min="9" max="10" width="11" bestFit="1" customWidth="1"/>
    <col min="11" max="11" width="11.7109375" customWidth="1"/>
    <col min="12" max="12" width="15.85546875" customWidth="1"/>
    <col min="13" max="13" width="13" customWidth="1"/>
    <col min="14" max="14" width="15.5703125" customWidth="1"/>
  </cols>
  <sheetData>
    <row r="2" spans="3:25" x14ac:dyDescent="0.25"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3:25" ht="30" customHeight="1" x14ac:dyDescent="0.25">
      <c r="D3" s="51" t="s">
        <v>89</v>
      </c>
      <c r="E3" s="47" t="s">
        <v>74</v>
      </c>
      <c r="F3" s="48" t="s">
        <v>73</v>
      </c>
      <c r="G3" s="48"/>
      <c r="H3" s="48"/>
      <c r="I3" s="48"/>
      <c r="J3" s="48"/>
      <c r="K3" s="49" t="s">
        <v>75</v>
      </c>
      <c r="L3" s="49"/>
      <c r="M3" s="49"/>
      <c r="N3" s="49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3:25" ht="45" x14ac:dyDescent="0.25">
      <c r="D4" s="51"/>
      <c r="E4" s="47"/>
      <c r="F4" s="13" t="s">
        <v>76</v>
      </c>
      <c r="G4" s="13" t="s">
        <v>77</v>
      </c>
      <c r="H4" s="13" t="s">
        <v>80</v>
      </c>
      <c r="I4" s="14" t="s">
        <v>78</v>
      </c>
      <c r="J4" s="14" t="s">
        <v>79</v>
      </c>
      <c r="K4" s="16" t="s">
        <v>81</v>
      </c>
      <c r="L4" s="15" t="s">
        <v>10</v>
      </c>
      <c r="M4" s="16" t="s">
        <v>82</v>
      </c>
      <c r="N4" s="16" t="s">
        <v>91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3:25" x14ac:dyDescent="0.25">
      <c r="D5" s="51"/>
      <c r="E5" s="3" t="s">
        <v>69</v>
      </c>
      <c r="F5" s="3" t="s">
        <v>85</v>
      </c>
      <c r="G5" s="3" t="s">
        <v>86</v>
      </c>
      <c r="H5" s="3" t="s">
        <v>86</v>
      </c>
      <c r="I5" s="3">
        <v>9</v>
      </c>
      <c r="J5" s="3" t="s">
        <v>4</v>
      </c>
      <c r="K5" s="32" t="s">
        <v>66</v>
      </c>
      <c r="L5" s="32" t="s">
        <v>9</v>
      </c>
      <c r="M5" s="31" t="str">
        <f>_xlfn.CONCAT(Metrics!K4,"%")</f>
        <v>73%</v>
      </c>
      <c r="N5" s="50">
        <f>Metrics!L4</f>
        <v>0.51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3:25" x14ac:dyDescent="0.25">
      <c r="D6" s="51"/>
      <c r="E6" s="3" t="s">
        <v>70</v>
      </c>
      <c r="F6" s="3" t="s">
        <v>86</v>
      </c>
      <c r="G6" s="3" t="s">
        <v>88</v>
      </c>
      <c r="H6" s="3" t="s">
        <v>86</v>
      </c>
      <c r="I6" s="3">
        <v>8</v>
      </c>
      <c r="J6" s="3" t="s">
        <v>5</v>
      </c>
      <c r="K6" s="32"/>
      <c r="L6" s="32"/>
      <c r="M6" s="31"/>
      <c r="N6" s="50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3:25" x14ac:dyDescent="0.25">
      <c r="D7" s="51"/>
      <c r="E7" s="3" t="s">
        <v>71</v>
      </c>
      <c r="F7" s="3" t="s">
        <v>87</v>
      </c>
      <c r="G7" s="3" t="s">
        <v>86</v>
      </c>
      <c r="H7" s="3" t="s">
        <v>86</v>
      </c>
      <c r="I7" s="3">
        <v>8</v>
      </c>
      <c r="J7" s="3" t="s">
        <v>7</v>
      </c>
      <c r="K7" s="32" t="s">
        <v>67</v>
      </c>
      <c r="L7" s="32" t="s">
        <v>9</v>
      </c>
      <c r="M7" s="31" t="str">
        <f>_xlfn.CONCAT(Metrics!K5,"%")</f>
        <v>69%</v>
      </c>
      <c r="N7" s="50">
        <f>Metrics!L5</f>
        <v>0.51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3:25" x14ac:dyDescent="0.25">
      <c r="D8" s="51"/>
      <c r="E8" s="3" t="s">
        <v>72</v>
      </c>
      <c r="F8" s="3" t="s">
        <v>85</v>
      </c>
      <c r="G8" s="3" t="s">
        <v>87</v>
      </c>
      <c r="H8" s="3" t="s">
        <v>85</v>
      </c>
      <c r="I8" s="3">
        <v>5</v>
      </c>
      <c r="J8" s="3" t="s">
        <v>7</v>
      </c>
      <c r="K8" s="32"/>
      <c r="L8" s="32"/>
      <c r="M8" s="31"/>
      <c r="N8" s="50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3:25" x14ac:dyDescent="0.25">
      <c r="D9" s="51"/>
      <c r="E9" s="3" t="s">
        <v>83</v>
      </c>
      <c r="F9" s="3" t="s">
        <v>85</v>
      </c>
      <c r="G9" s="3" t="s">
        <v>85</v>
      </c>
      <c r="H9" s="3" t="s">
        <v>85</v>
      </c>
      <c r="I9" s="3">
        <v>4</v>
      </c>
      <c r="J9" s="3" t="s">
        <v>6</v>
      </c>
      <c r="K9" s="32" t="s">
        <v>68</v>
      </c>
      <c r="L9" s="32" t="s">
        <v>11</v>
      </c>
      <c r="M9" s="31" t="str">
        <f>_xlfn.CONCAT(Metrics!K6,"%")</f>
        <v>60%</v>
      </c>
      <c r="N9" s="50">
        <f>Metrics!L6</f>
        <v>33.707666666666661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3:25" x14ac:dyDescent="0.25">
      <c r="D10" s="51"/>
      <c r="E10" s="3" t="s">
        <v>84</v>
      </c>
      <c r="F10" s="3" t="s">
        <v>85</v>
      </c>
      <c r="G10" s="3" t="s">
        <v>87</v>
      </c>
      <c r="H10" s="3" t="s">
        <v>87</v>
      </c>
      <c r="I10" s="3">
        <v>4</v>
      </c>
      <c r="J10" s="3" t="s">
        <v>7</v>
      </c>
      <c r="K10" s="32"/>
      <c r="L10" s="32"/>
      <c r="M10" s="31"/>
      <c r="N10" s="5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3:25" x14ac:dyDescent="0.25"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3:25" x14ac:dyDescent="0.25"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3:25" x14ac:dyDescent="0.25"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3:25" x14ac:dyDescent="0.25"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3:25" ht="30" customHeight="1" x14ac:dyDescent="0.25">
      <c r="C15" s="1"/>
      <c r="D15" s="51" t="s">
        <v>90</v>
      </c>
      <c r="E15" s="47" t="s">
        <v>74</v>
      </c>
      <c r="F15" s="48" t="s">
        <v>73</v>
      </c>
      <c r="G15" s="48"/>
      <c r="H15" s="48"/>
      <c r="I15" s="48"/>
      <c r="J15" s="49" t="s">
        <v>75</v>
      </c>
      <c r="K15" s="49"/>
      <c r="L15" s="4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3:25" ht="45" x14ac:dyDescent="0.25">
      <c r="C16" s="1"/>
      <c r="D16" s="51"/>
      <c r="E16" s="47"/>
      <c r="F16" s="13" t="s">
        <v>76</v>
      </c>
      <c r="G16" s="13" t="s">
        <v>77</v>
      </c>
      <c r="H16" s="14" t="s">
        <v>78</v>
      </c>
      <c r="I16" s="14" t="s">
        <v>79</v>
      </c>
      <c r="J16" s="15" t="s">
        <v>10</v>
      </c>
      <c r="K16" s="16" t="s">
        <v>82</v>
      </c>
      <c r="L16" s="16" t="s">
        <v>91</v>
      </c>
      <c r="M16" s="2"/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3:25" x14ac:dyDescent="0.25">
      <c r="C17" s="1"/>
      <c r="D17" s="51"/>
      <c r="E17" s="3" t="s">
        <v>69</v>
      </c>
      <c r="F17" s="3" t="s">
        <v>85</v>
      </c>
      <c r="G17" s="3" t="s">
        <v>85</v>
      </c>
      <c r="H17" s="3">
        <v>4</v>
      </c>
      <c r="I17" s="3" t="s">
        <v>8</v>
      </c>
      <c r="J17" s="3" t="s">
        <v>9</v>
      </c>
      <c r="K17" s="17" t="str">
        <f>_xlfn.CONCAT(Metrics!O11,"%")</f>
        <v>60%</v>
      </c>
      <c r="L17" s="7">
        <f>Metrics!P11</f>
        <v>2.1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3:25" x14ac:dyDescent="0.25">
      <c r="C18" s="1"/>
      <c r="D18" s="51"/>
      <c r="E18" s="3" t="s">
        <v>70</v>
      </c>
      <c r="F18" s="3" t="s">
        <v>85</v>
      </c>
      <c r="G18" s="3" t="s">
        <v>87</v>
      </c>
      <c r="H18" s="3">
        <v>4</v>
      </c>
      <c r="I18" s="3" t="s">
        <v>7</v>
      </c>
      <c r="J18" s="3" t="s">
        <v>9</v>
      </c>
      <c r="K18" s="17" t="str">
        <f>_xlfn.CONCAT(Metrics!O12,"%")</f>
        <v>44%</v>
      </c>
      <c r="L18" s="7">
        <f>Metrics!P12</f>
        <v>1.5649999999999999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3:25" x14ac:dyDescent="0.25">
      <c r="D19" s="51"/>
      <c r="E19" s="3" t="s">
        <v>71</v>
      </c>
      <c r="F19" s="3" t="s">
        <v>88</v>
      </c>
      <c r="G19" s="3" t="s">
        <v>87</v>
      </c>
      <c r="H19" s="3">
        <v>8</v>
      </c>
      <c r="I19" s="3" t="s">
        <v>7</v>
      </c>
      <c r="J19" s="3" t="s">
        <v>12</v>
      </c>
      <c r="K19" s="17" t="str">
        <f>_xlfn.CONCAT(Metrics!O13,"%")</f>
        <v>45%</v>
      </c>
      <c r="L19" s="7">
        <f>Metrics!P13</f>
        <v>3.6599999999999997</v>
      </c>
      <c r="M19" s="11"/>
      <c r="N19" s="11"/>
      <c r="O19" s="11"/>
      <c r="P19" s="11"/>
      <c r="Q19" s="1"/>
      <c r="R19" s="1"/>
      <c r="S19" s="1"/>
      <c r="T19" s="1"/>
      <c r="U19" s="1"/>
      <c r="V19" s="1"/>
      <c r="W19" s="1"/>
      <c r="X19" s="1"/>
    </row>
    <row r="20" spans="3:25" x14ac:dyDescent="0.25">
      <c r="D20" s="51"/>
      <c r="E20" s="3" t="s">
        <v>72</v>
      </c>
      <c r="F20" s="3" t="s">
        <v>87</v>
      </c>
      <c r="G20" s="3" t="s">
        <v>85</v>
      </c>
      <c r="H20" s="3">
        <v>3</v>
      </c>
      <c r="I20" s="3" t="s">
        <v>7</v>
      </c>
      <c r="J20" s="3" t="s">
        <v>12</v>
      </c>
      <c r="K20" s="17" t="str">
        <f>_xlfn.CONCAT(Metrics!O14,"%")</f>
        <v>55%</v>
      </c>
      <c r="L20" s="7">
        <f>Metrics!P14</f>
        <v>2.8441666666666663</v>
      </c>
      <c r="M20" s="11"/>
      <c r="N20" s="11"/>
      <c r="O20" s="11"/>
      <c r="P20" s="11"/>
      <c r="Q20" s="1"/>
      <c r="R20" s="1"/>
      <c r="S20" s="1"/>
      <c r="T20" s="1"/>
      <c r="U20" s="1"/>
      <c r="V20" s="1"/>
      <c r="W20" s="1"/>
      <c r="X20" s="1"/>
    </row>
    <row r="21" spans="3:25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1"/>
      <c r="N21" s="12"/>
      <c r="O21" s="11"/>
      <c r="P21" s="11"/>
      <c r="Q21" s="1"/>
      <c r="R21" s="1"/>
      <c r="S21" s="1"/>
      <c r="T21" s="1"/>
      <c r="U21" s="1"/>
      <c r="V21" s="1"/>
      <c r="W21" s="1"/>
      <c r="X21" s="1"/>
      <c r="Y21" s="1"/>
    </row>
    <row r="22" spans="3:25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1"/>
      <c r="N22" s="11"/>
      <c r="O22" s="11"/>
      <c r="P22" s="11"/>
      <c r="Q22" s="1"/>
      <c r="R22" s="1"/>
      <c r="S22" s="1"/>
      <c r="T22" s="1"/>
      <c r="U22" s="1"/>
      <c r="V22" s="1"/>
      <c r="W22" s="1"/>
      <c r="X22" s="1"/>
      <c r="Y22" s="1"/>
    </row>
    <row r="23" spans="3:25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1"/>
      <c r="N23" s="11"/>
      <c r="O23" s="11"/>
      <c r="P23" s="11"/>
      <c r="Q23" s="1"/>
      <c r="R23" s="1"/>
      <c r="S23" s="1"/>
      <c r="T23" s="1"/>
      <c r="U23" s="1"/>
      <c r="V23" s="1"/>
      <c r="W23" s="1"/>
      <c r="X23" s="1"/>
      <c r="Y23" s="1"/>
    </row>
    <row r="24" spans="3:25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1"/>
      <c r="N24" s="11"/>
      <c r="O24" s="11"/>
      <c r="P24" s="11"/>
      <c r="Q24" s="1"/>
      <c r="R24" s="1"/>
      <c r="S24" s="1"/>
      <c r="T24" s="1"/>
      <c r="U24" s="1"/>
      <c r="V24" s="1"/>
      <c r="W24" s="1"/>
      <c r="X24" s="1"/>
      <c r="Y24" s="1"/>
    </row>
    <row r="25" spans="3:25" x14ac:dyDescent="0.25">
      <c r="L25" s="1"/>
      <c r="M25" s="11"/>
      <c r="N25" s="11"/>
      <c r="O25" s="11"/>
      <c r="P25" s="11"/>
      <c r="Q25" s="1"/>
      <c r="R25" s="1"/>
      <c r="S25" s="1"/>
      <c r="T25" s="1"/>
      <c r="U25" s="1"/>
      <c r="V25" s="1"/>
      <c r="W25" s="1"/>
      <c r="X25" s="1"/>
      <c r="Y25" s="1"/>
    </row>
    <row r="26" spans="3:25" x14ac:dyDescent="0.25">
      <c r="L26" s="1"/>
      <c r="M26" s="11"/>
      <c r="N26" s="11"/>
      <c r="O26" s="11"/>
      <c r="P26" s="11"/>
      <c r="Q26" s="1"/>
      <c r="R26" s="1"/>
      <c r="S26" s="1"/>
      <c r="T26" s="1"/>
      <c r="U26" s="1"/>
      <c r="V26" s="1"/>
      <c r="W26" s="1"/>
      <c r="X26" s="1"/>
      <c r="Y26" s="1"/>
    </row>
    <row r="27" spans="3:25" x14ac:dyDescent="0.25"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3:25" x14ac:dyDescent="0.25"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3:25" x14ac:dyDescent="0.25"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3:25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3:25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3:25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3:25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3:25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3:25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</sheetData>
  <mergeCells count="20">
    <mergeCell ref="E3:E4"/>
    <mergeCell ref="E15:E16"/>
    <mergeCell ref="D15:D20"/>
    <mergeCell ref="D3:D10"/>
    <mergeCell ref="K5:K6"/>
    <mergeCell ref="K7:K8"/>
    <mergeCell ref="K9:K10"/>
    <mergeCell ref="K3:N3"/>
    <mergeCell ref="F3:J3"/>
    <mergeCell ref="F15:I15"/>
    <mergeCell ref="J15:L15"/>
    <mergeCell ref="M5:M6"/>
    <mergeCell ref="M7:M8"/>
    <mergeCell ref="M9:M10"/>
    <mergeCell ref="N5:N6"/>
    <mergeCell ref="N7:N8"/>
    <mergeCell ref="N9:N10"/>
    <mergeCell ref="L5:L6"/>
    <mergeCell ref="L7:L8"/>
    <mergeCell ref="L9:L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14"/>
  <sheetViews>
    <sheetView zoomScale="90" zoomScaleNormal="90" workbookViewId="0">
      <selection activeCell="B4" sqref="B4"/>
    </sheetView>
  </sheetViews>
  <sheetFormatPr defaultRowHeight="15" x14ac:dyDescent="0.25"/>
  <cols>
    <col min="1" max="1" width="9.140625" style="18"/>
    <col min="2" max="2" width="15.5703125" style="18" bestFit="1" customWidth="1"/>
    <col min="3" max="3" width="10" style="18" customWidth="1"/>
    <col min="4" max="4" width="9.140625" style="18"/>
    <col min="5" max="5" width="10.7109375" style="18" customWidth="1"/>
    <col min="6" max="6" width="10" style="18" customWidth="1"/>
    <col min="7" max="8" width="9.140625" style="18"/>
    <col min="9" max="9" width="10.42578125" style="18" customWidth="1"/>
    <col min="10" max="10" width="9.140625" style="18"/>
    <col min="11" max="11" width="11" style="18" bestFit="1" customWidth="1"/>
    <col min="12" max="12" width="18.140625" style="18" customWidth="1"/>
    <col min="13" max="13" width="9.140625" style="18"/>
    <col min="14" max="14" width="10.5703125" style="18" bestFit="1" customWidth="1"/>
    <col min="15" max="15" width="13.5703125" style="18" customWidth="1"/>
    <col min="16" max="16" width="18.28515625" style="18" customWidth="1"/>
    <col min="17" max="16384" width="9.140625" style="18"/>
  </cols>
  <sheetData>
    <row r="1" spans="2:16" ht="15.75" thickBot="1" x14ac:dyDescent="0.3"/>
    <row r="2" spans="2:16" x14ac:dyDescent="0.25">
      <c r="B2" s="33" t="s">
        <v>22</v>
      </c>
      <c r="C2" s="34"/>
      <c r="D2" s="34"/>
      <c r="E2" s="34"/>
      <c r="F2" s="34"/>
      <c r="G2" s="34"/>
      <c r="H2" s="34"/>
      <c r="I2" s="34"/>
      <c r="J2" s="34"/>
      <c r="K2" s="34"/>
      <c r="L2" s="35"/>
    </row>
    <row r="3" spans="2:16" ht="45" x14ac:dyDescent="0.25">
      <c r="B3" s="19" t="s">
        <v>13</v>
      </c>
      <c r="C3" s="20" t="s">
        <v>14</v>
      </c>
      <c r="D3" s="20" t="s">
        <v>15</v>
      </c>
      <c r="E3" s="20" t="s">
        <v>16</v>
      </c>
      <c r="F3" s="20" t="s">
        <v>17</v>
      </c>
      <c r="G3" s="20" t="s">
        <v>18</v>
      </c>
      <c r="H3" s="20" t="s">
        <v>19</v>
      </c>
      <c r="I3" s="20" t="s">
        <v>20</v>
      </c>
      <c r="J3" s="20" t="s">
        <v>21</v>
      </c>
      <c r="K3" s="20" t="s">
        <v>24</v>
      </c>
      <c r="L3" s="21" t="s">
        <v>65</v>
      </c>
    </row>
    <row r="4" spans="2:16" x14ac:dyDescent="0.25">
      <c r="B4" s="29" t="s">
        <v>66</v>
      </c>
      <c r="C4" s="20">
        <v>8</v>
      </c>
      <c r="D4" s="20">
        <v>8</v>
      </c>
      <c r="E4" s="20">
        <v>8</v>
      </c>
      <c r="F4" s="20">
        <v>8</v>
      </c>
      <c r="G4" s="20">
        <v>8</v>
      </c>
      <c r="H4" s="20">
        <v>15</v>
      </c>
      <c r="I4" s="20">
        <v>18</v>
      </c>
      <c r="J4" s="20">
        <v>0</v>
      </c>
      <c r="K4" s="22">
        <f>SUM(C4:J4)</f>
        <v>73</v>
      </c>
      <c r="L4" s="23">
        <f>5.1*6/60</f>
        <v>0.51</v>
      </c>
    </row>
    <row r="5" spans="2:16" x14ac:dyDescent="0.25">
      <c r="B5" s="29" t="s">
        <v>67</v>
      </c>
      <c r="C5" s="20">
        <v>8</v>
      </c>
      <c r="D5" s="20">
        <v>8</v>
      </c>
      <c r="E5" s="20">
        <v>8</v>
      </c>
      <c r="F5" s="20">
        <v>8</v>
      </c>
      <c r="G5" s="20">
        <v>8</v>
      </c>
      <c r="H5" s="20">
        <v>13</v>
      </c>
      <c r="I5" s="20">
        <v>16</v>
      </c>
      <c r="J5" s="20">
        <v>0</v>
      </c>
      <c r="K5" s="22">
        <f t="shared" ref="K5:K6" si="0">SUM(C5:J5)</f>
        <v>69</v>
      </c>
      <c r="L5" s="23">
        <f>5.1*6/60</f>
        <v>0.51</v>
      </c>
    </row>
    <row r="6" spans="2:16" ht="15.75" thickBot="1" x14ac:dyDescent="0.3">
      <c r="B6" s="30" t="s">
        <v>68</v>
      </c>
      <c r="C6" s="24">
        <v>8</v>
      </c>
      <c r="D6" s="24">
        <v>8</v>
      </c>
      <c r="E6" s="24">
        <v>8</v>
      </c>
      <c r="F6" s="24">
        <v>8</v>
      </c>
      <c r="G6" s="24">
        <v>8</v>
      </c>
      <c r="H6" s="24">
        <v>3</v>
      </c>
      <c r="I6" s="24">
        <v>14</v>
      </c>
      <c r="J6" s="24">
        <v>3</v>
      </c>
      <c r="K6" s="25">
        <f t="shared" si="0"/>
        <v>60</v>
      </c>
      <c r="L6" s="26">
        <f>'Version control times'!F11/60</f>
        <v>33.707666666666661</v>
      </c>
    </row>
    <row r="7" spans="2:16" ht="15.75" thickBot="1" x14ac:dyDescent="0.3"/>
    <row r="8" spans="2:16" x14ac:dyDescent="0.25">
      <c r="B8" s="37" t="s">
        <v>23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9"/>
    </row>
    <row r="9" spans="2:16" ht="15" customHeight="1" x14ac:dyDescent="0.25">
      <c r="B9" s="27"/>
      <c r="C9" s="40" t="s">
        <v>52</v>
      </c>
      <c r="D9" s="40"/>
      <c r="E9" s="40"/>
      <c r="F9" s="40"/>
      <c r="G9" s="40"/>
      <c r="H9" s="41" t="s">
        <v>41</v>
      </c>
      <c r="I9" s="41"/>
      <c r="J9" s="41"/>
      <c r="K9" s="41" t="s">
        <v>46</v>
      </c>
      <c r="L9" s="41"/>
      <c r="M9" s="41"/>
      <c r="N9" s="20" t="s">
        <v>49</v>
      </c>
      <c r="O9" s="42" t="s">
        <v>54</v>
      </c>
      <c r="P9" s="36" t="s">
        <v>65</v>
      </c>
    </row>
    <row r="10" spans="2:16" x14ac:dyDescent="0.25">
      <c r="B10" s="27"/>
      <c r="C10" s="20" t="s">
        <v>42</v>
      </c>
      <c r="D10" s="20" t="s">
        <v>43</v>
      </c>
      <c r="E10" s="20" t="s">
        <v>44</v>
      </c>
      <c r="F10" s="20" t="s">
        <v>45</v>
      </c>
      <c r="G10" s="20" t="s">
        <v>24</v>
      </c>
      <c r="H10" s="20" t="s">
        <v>47</v>
      </c>
      <c r="I10" s="20" t="s">
        <v>48</v>
      </c>
      <c r="J10" s="20" t="s">
        <v>24</v>
      </c>
      <c r="K10" s="20" t="s">
        <v>50</v>
      </c>
      <c r="L10" s="20" t="s">
        <v>51</v>
      </c>
      <c r="M10" s="20" t="s">
        <v>24</v>
      </c>
      <c r="N10" s="20" t="s">
        <v>53</v>
      </c>
      <c r="O10" s="42"/>
      <c r="P10" s="36"/>
    </row>
    <row r="11" spans="2:16" x14ac:dyDescent="0.25">
      <c r="B11" s="28" t="s">
        <v>69</v>
      </c>
      <c r="C11" s="22">
        <v>0</v>
      </c>
      <c r="D11" s="22">
        <v>11</v>
      </c>
      <c r="E11" s="22">
        <v>0</v>
      </c>
      <c r="F11" s="22">
        <v>0</v>
      </c>
      <c r="G11" s="22">
        <f>SUM(C11:F11)</f>
        <v>11</v>
      </c>
      <c r="H11" s="22">
        <v>11</v>
      </c>
      <c r="I11" s="22">
        <v>11</v>
      </c>
      <c r="J11" s="22">
        <f>SUM(H11:I11)</f>
        <v>22</v>
      </c>
      <c r="K11" s="22">
        <v>9</v>
      </c>
      <c r="L11" s="22">
        <v>9</v>
      </c>
      <c r="M11" s="22">
        <f>SUM(K11:L11)</f>
        <v>18</v>
      </c>
      <c r="N11" s="22">
        <v>9</v>
      </c>
      <c r="O11" s="22">
        <f>G11+J11+M11+N11</f>
        <v>60</v>
      </c>
      <c r="P11" s="23">
        <f>'Version control times'!E16/60</f>
        <v>2.1</v>
      </c>
    </row>
    <row r="12" spans="2:16" x14ac:dyDescent="0.25">
      <c r="B12" s="28" t="s">
        <v>70</v>
      </c>
      <c r="C12" s="22">
        <v>11</v>
      </c>
      <c r="D12" s="22">
        <v>11</v>
      </c>
      <c r="E12" s="22">
        <v>0</v>
      </c>
      <c r="F12" s="22">
        <v>0</v>
      </c>
      <c r="G12" s="22">
        <f t="shared" ref="G12:G14" si="1">SUM(C12:F12)</f>
        <v>22</v>
      </c>
      <c r="H12" s="22">
        <v>0</v>
      </c>
      <c r="I12" s="22">
        <v>11</v>
      </c>
      <c r="J12" s="22">
        <f t="shared" ref="J12:J14" si="2">SUM(H12:I12)</f>
        <v>11</v>
      </c>
      <c r="K12" s="22">
        <v>11</v>
      </c>
      <c r="L12" s="22">
        <v>0</v>
      </c>
      <c r="M12" s="22">
        <f t="shared" ref="M12:M14" si="3">SUM(K12:L12)</f>
        <v>11</v>
      </c>
      <c r="N12" s="22">
        <v>0</v>
      </c>
      <c r="O12" s="22">
        <f t="shared" ref="O12:O14" si="4">G12+J12+M12+N12</f>
        <v>44</v>
      </c>
      <c r="P12" s="23">
        <f>'Version control times'!E17/60</f>
        <v>1.5649999999999999</v>
      </c>
    </row>
    <row r="13" spans="2:16" x14ac:dyDescent="0.25">
      <c r="B13" s="28" t="s">
        <v>71</v>
      </c>
      <c r="C13" s="22">
        <v>7</v>
      </c>
      <c r="D13" s="22">
        <v>0</v>
      </c>
      <c r="E13" s="22">
        <v>10</v>
      </c>
      <c r="F13" s="22">
        <v>3</v>
      </c>
      <c r="G13" s="22">
        <f t="shared" si="1"/>
        <v>20</v>
      </c>
      <c r="H13" s="22">
        <v>7</v>
      </c>
      <c r="I13" s="22">
        <v>5</v>
      </c>
      <c r="J13" s="22">
        <f t="shared" si="2"/>
        <v>12</v>
      </c>
      <c r="K13" s="22">
        <v>6</v>
      </c>
      <c r="L13" s="22">
        <v>2</v>
      </c>
      <c r="M13" s="22">
        <f t="shared" si="3"/>
        <v>8</v>
      </c>
      <c r="N13" s="22">
        <v>5</v>
      </c>
      <c r="O13" s="22">
        <f t="shared" si="4"/>
        <v>45</v>
      </c>
      <c r="P13" s="23">
        <f>'Version control times'!E18/60</f>
        <v>3.6599999999999997</v>
      </c>
    </row>
    <row r="14" spans="2:16" ht="15.75" thickBot="1" x14ac:dyDescent="0.3">
      <c r="B14" s="28" t="s">
        <v>72</v>
      </c>
      <c r="C14" s="25">
        <v>11</v>
      </c>
      <c r="D14" s="25">
        <v>0</v>
      </c>
      <c r="E14" s="25">
        <v>11</v>
      </c>
      <c r="F14" s="25">
        <v>0</v>
      </c>
      <c r="G14" s="25">
        <f t="shared" si="1"/>
        <v>22</v>
      </c>
      <c r="H14" s="25">
        <v>11</v>
      </c>
      <c r="I14" s="25">
        <v>11</v>
      </c>
      <c r="J14" s="25">
        <f t="shared" si="2"/>
        <v>22</v>
      </c>
      <c r="K14" s="25">
        <v>11</v>
      </c>
      <c r="L14" s="25">
        <v>0</v>
      </c>
      <c r="M14" s="25">
        <f t="shared" si="3"/>
        <v>11</v>
      </c>
      <c r="N14" s="25">
        <v>0</v>
      </c>
      <c r="O14" s="25">
        <f t="shared" si="4"/>
        <v>55</v>
      </c>
      <c r="P14" s="26">
        <f>'Version control times'!E19/60</f>
        <v>2.8441666666666663</v>
      </c>
    </row>
  </sheetData>
  <mergeCells count="7">
    <mergeCell ref="B2:L2"/>
    <mergeCell ref="P9:P10"/>
    <mergeCell ref="B8:P8"/>
    <mergeCell ref="C9:G9"/>
    <mergeCell ref="H9:J9"/>
    <mergeCell ref="K9:M9"/>
    <mergeCell ref="O9:O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5"/>
  <sheetViews>
    <sheetView topLeftCell="D3" workbookViewId="0">
      <selection activeCell="F7" sqref="F7"/>
    </sheetView>
  </sheetViews>
  <sheetFormatPr defaultRowHeight="15" x14ac:dyDescent="0.25"/>
  <cols>
    <col min="1" max="1" width="11.42578125" customWidth="1"/>
    <col min="2" max="2" width="24.140625" customWidth="1"/>
    <col min="3" max="3" width="21.28515625" customWidth="1"/>
    <col min="4" max="4" width="22.140625" customWidth="1"/>
    <col min="5" max="5" width="27.85546875" customWidth="1"/>
    <col min="6" max="6" width="17.42578125" customWidth="1"/>
    <col min="7" max="7" width="21.5703125" bestFit="1" customWidth="1"/>
    <col min="8" max="8" width="43.140625" bestFit="1" customWidth="1"/>
    <col min="9" max="9" width="9.855468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0" customHeight="1" x14ac:dyDescent="0.25">
      <c r="A3" s="3"/>
      <c r="B3" s="43" t="s">
        <v>34</v>
      </c>
      <c r="C3" s="43"/>
      <c r="D3" s="43"/>
      <c r="E3" s="43"/>
      <c r="F3" s="4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45" x14ac:dyDescent="0.25">
      <c r="A4" s="3"/>
      <c r="B4" s="6" t="s">
        <v>35</v>
      </c>
      <c r="C4" s="3" t="s">
        <v>36</v>
      </c>
      <c r="D4" s="4" t="s">
        <v>38</v>
      </c>
      <c r="E4" s="4" t="s">
        <v>39</v>
      </c>
      <c r="F4" s="4" t="s">
        <v>40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3" t="s">
        <v>25</v>
      </c>
      <c r="B5" s="6">
        <v>0.10833333333333334</v>
      </c>
      <c r="C5" s="6">
        <v>0.1111111111111111</v>
      </c>
      <c r="D5" s="6">
        <f>C5-B5</f>
        <v>2.7777777777777679E-3</v>
      </c>
      <c r="E5" s="7">
        <f>4*60</f>
        <v>240</v>
      </c>
      <c r="F5" s="7">
        <f>E5+$I$6+$I$7</f>
        <v>274.52999999999997</v>
      </c>
      <c r="G5" s="1"/>
      <c r="H5" s="1"/>
      <c r="I5" s="3" t="s">
        <v>32</v>
      </c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3" t="s">
        <v>26</v>
      </c>
      <c r="B6" s="6">
        <v>0.11597222222222221</v>
      </c>
      <c r="C6" s="6">
        <v>0.12013888888888889</v>
      </c>
      <c r="D6" s="6">
        <f t="shared" ref="D6:D10" si="0">C6-B6</f>
        <v>4.1666666666666796E-3</v>
      </c>
      <c r="E6" s="7">
        <f>6*60</f>
        <v>360</v>
      </c>
      <c r="F6" s="7">
        <f>E6+$I$6+$I$7</f>
        <v>394.53</v>
      </c>
      <c r="G6" s="1"/>
      <c r="H6" s="3" t="s">
        <v>31</v>
      </c>
      <c r="I6" s="3">
        <v>26.32</v>
      </c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3" t="s">
        <v>27</v>
      </c>
      <c r="B7" s="6">
        <v>0.12430555555555556</v>
      </c>
      <c r="C7" s="8" t="s">
        <v>37</v>
      </c>
      <c r="D7" s="9" t="s">
        <v>37</v>
      </c>
      <c r="E7" s="10" t="str">
        <f t="shared" ref="E7:E8" si="1">D7</f>
        <v>-</v>
      </c>
      <c r="F7" s="3">
        <f>(($E$5+$E$6+$E$9+$E$10)/4)+($I$6*2)+$I$7</f>
        <v>345.84999999999997</v>
      </c>
      <c r="G7" s="1"/>
      <c r="H7" s="4" t="s">
        <v>33</v>
      </c>
      <c r="I7" s="3">
        <v>8.2100000000000009</v>
      </c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3" t="s">
        <v>28</v>
      </c>
      <c r="B8" s="6">
        <v>0.12847222222222224</v>
      </c>
      <c r="C8" s="8" t="s">
        <v>37</v>
      </c>
      <c r="D8" s="9" t="s">
        <v>37</v>
      </c>
      <c r="E8" s="10" t="str">
        <f t="shared" si="1"/>
        <v>-</v>
      </c>
      <c r="F8" s="3">
        <f>(($E$5+$E$6+$E$9+$E$10)/4)+($I$6*2)+$I$7</f>
        <v>345.84999999999997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3" t="s">
        <v>29</v>
      </c>
      <c r="B9" s="6">
        <v>0.13541666666666666</v>
      </c>
      <c r="C9" s="6">
        <v>0.13749999999999998</v>
      </c>
      <c r="D9" s="6">
        <f t="shared" si="0"/>
        <v>2.0833333333333259E-3</v>
      </c>
      <c r="E9" s="7">
        <f>3*60</f>
        <v>180</v>
      </c>
      <c r="F9" s="3">
        <f>E9+(2*$I$6)+$I$7</f>
        <v>240.85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3" t="s">
        <v>30</v>
      </c>
      <c r="B10" s="6">
        <v>0.1423611111111111</v>
      </c>
      <c r="C10" s="6">
        <v>0.14652777777777778</v>
      </c>
      <c r="D10" s="6">
        <f t="shared" si="0"/>
        <v>4.1666666666666796E-3</v>
      </c>
      <c r="E10" s="7">
        <f>6*60</f>
        <v>360</v>
      </c>
      <c r="F10" s="3">
        <f>E10+(2*$I$6)+$I$7</f>
        <v>420.84999999999997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32" t="s">
        <v>61</v>
      </c>
      <c r="B11" s="32"/>
      <c r="C11" s="32"/>
      <c r="D11" s="32"/>
      <c r="E11" s="32"/>
      <c r="F11" s="3">
        <f>SUM(F5:F10)</f>
        <v>2022.4599999999996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3" t="s">
        <v>32</v>
      </c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44" t="s">
        <v>59</v>
      </c>
      <c r="C14" s="45"/>
      <c r="D14" s="45"/>
      <c r="E14" s="46"/>
      <c r="F14" s="1"/>
      <c r="G14" s="1"/>
      <c r="H14" s="3" t="s">
        <v>55</v>
      </c>
      <c r="I14" s="3">
        <v>29.7</v>
      </c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5" t="s">
        <v>62</v>
      </c>
      <c r="C15" s="3" t="s">
        <v>63</v>
      </c>
      <c r="D15" s="3" t="s">
        <v>60</v>
      </c>
      <c r="E15" s="3" t="s">
        <v>64</v>
      </c>
      <c r="F15" s="1"/>
      <c r="G15" s="1"/>
      <c r="H15" s="3" t="s">
        <v>58</v>
      </c>
      <c r="I15" s="3">
        <v>25.15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5" t="s">
        <v>0</v>
      </c>
      <c r="C16" s="3">
        <v>4</v>
      </c>
      <c r="D16" s="3">
        <v>3</v>
      </c>
      <c r="E16" s="3">
        <f>(C16*$I$14)+(D16*$I$16)</f>
        <v>126</v>
      </c>
      <c r="F16" s="1"/>
      <c r="G16" s="1"/>
      <c r="H16" s="3" t="s">
        <v>56</v>
      </c>
      <c r="I16" s="3">
        <v>2.4</v>
      </c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5" t="s">
        <v>1</v>
      </c>
      <c r="C17" s="3">
        <v>3</v>
      </c>
      <c r="D17" s="3">
        <v>2</v>
      </c>
      <c r="E17" s="3">
        <f t="shared" ref="E17" si="2">(C17*$I$14)+(D17*$I$16)</f>
        <v>93.899999999999991</v>
      </c>
      <c r="F17" s="1"/>
      <c r="G17" s="1"/>
      <c r="H17" s="3" t="s">
        <v>57</v>
      </c>
      <c r="I17" s="3">
        <v>23.8</v>
      </c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5" t="s">
        <v>2</v>
      </c>
      <c r="C18" s="3">
        <v>4</v>
      </c>
      <c r="D18" s="3">
        <v>5</v>
      </c>
      <c r="E18" s="3">
        <f>(C18*$I$15)+(D18*$I$17)</f>
        <v>219.6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5" t="s">
        <v>3</v>
      </c>
      <c r="C19" s="3">
        <v>3</v>
      </c>
      <c r="D19" s="3">
        <v>4</v>
      </c>
      <c r="E19" s="3">
        <f>(C19*$I$15)+(D19*$I$17)</f>
        <v>170.64999999999998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</sheetData>
  <mergeCells count="3">
    <mergeCell ref="A11:E11"/>
    <mergeCell ref="B3:F3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Participants</vt:lpstr>
      <vt:lpstr>Metrics</vt:lpstr>
      <vt:lpstr>Version control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Beltran Caicedo</dc:creator>
  <cp:lastModifiedBy>Santiago Beltran Caicedo</cp:lastModifiedBy>
  <dcterms:created xsi:type="dcterms:W3CDTF">2017-05-15T13:41:01Z</dcterms:created>
  <dcterms:modified xsi:type="dcterms:W3CDTF">2017-12-05T04:53:47Z</dcterms:modified>
</cp:coreProperties>
</file>