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n/Documents/Python Programming/"/>
    </mc:Choice>
  </mc:AlternateContent>
  <xr:revisionPtr revIDLastSave="0" documentId="8_{992F89B7-EA0B-514F-8155-E284DCAD084F}" xr6:coauthVersionLast="47" xr6:coauthVersionMax="47" xr10:uidLastSave="{00000000-0000-0000-0000-000000000000}"/>
  <bookViews>
    <workbookView xWindow="0" yWindow="720" windowWidth="29400" windowHeight="18400" xr2:uid="{8218354C-2BCB-4B7F-953B-8C9058A309D8}"/>
  </bookViews>
  <sheets>
    <sheet name="Backpropogation" sheetId="1" r:id="rId1"/>
    <sheet name="Sheet1" sheetId="3" r:id="rId2"/>
    <sheet name="Solver" sheetId="2" r:id="rId3"/>
  </sheets>
  <definedNames>
    <definedName name="b_1" localSheetId="2">Solver!$F$8</definedName>
    <definedName name="b_1">Backpropogation!$F$8</definedName>
    <definedName name="b_2" localSheetId="2">Solver!$F$14</definedName>
    <definedName name="b_2">Backpropogation!$F$14</definedName>
    <definedName name="b1_new">Backpropogation!$L$54</definedName>
    <definedName name="b2_new">Backpropogation!$H$41</definedName>
    <definedName name="E_1" localSheetId="2">Solver!$B$26</definedName>
    <definedName name="E_1">Backpropogation!$B$26</definedName>
    <definedName name="E_2" localSheetId="2">Solver!$C$26</definedName>
    <definedName name="E_2">Backpropogation!$C$26</definedName>
    <definedName name="H_1" localSheetId="2">Solver!$B$11</definedName>
    <definedName name="H_1">Backpropogation!$B$11</definedName>
    <definedName name="H_2" localSheetId="2">Solver!$C$11</definedName>
    <definedName name="H_2">Backpropogation!$C$11</definedName>
    <definedName name="H1_Final" localSheetId="2">Solver!$E$11</definedName>
    <definedName name="H1_Final">Backpropogation!$E$11</definedName>
    <definedName name="H2_Final" localSheetId="2">Solver!$F$11</definedName>
    <definedName name="H2_Final">Backpropogation!$F$11</definedName>
    <definedName name="Learning_Rate">Backpropogation!$G$29</definedName>
    <definedName name="solver_adj" localSheetId="2" hidden="1">Solver!$B$8:$F$8,Solver!$B$14,Solver!$B$14,Solver!$B$14:$F$14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Solver!$D$26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w_1" localSheetId="2">Solver!$B$8</definedName>
    <definedName name="w_1">Backpropogation!$B$8</definedName>
    <definedName name="w_2" localSheetId="2">Solver!$C$8</definedName>
    <definedName name="w_2">Backpropogation!$C$8</definedName>
    <definedName name="w_3" localSheetId="2">Solver!$D$8</definedName>
    <definedName name="w_3">Backpropogation!$D$8</definedName>
    <definedName name="w_4" localSheetId="2">Solver!$E$8</definedName>
    <definedName name="w_4">Backpropogation!$E$8</definedName>
    <definedName name="w_5" localSheetId="2">Solver!$B$14</definedName>
    <definedName name="w_5">Backpropogation!$B$14</definedName>
    <definedName name="w_6" localSheetId="2">Solver!$C$14</definedName>
    <definedName name="w_6">Backpropogation!$C$14</definedName>
    <definedName name="w_7" localSheetId="2">Solver!$D$14</definedName>
    <definedName name="w_7">Backpropogation!$D$14</definedName>
    <definedName name="w_8" localSheetId="2">Solver!$E$14</definedName>
    <definedName name="w_8">Backpropogation!$E$14</definedName>
    <definedName name="w1_new">Backpropogation!$K$47</definedName>
    <definedName name="w2_new">Backpropogation!$K$48</definedName>
    <definedName name="w3_new">Backpropogation!$K$49</definedName>
    <definedName name="w4_new">Backpropogation!$K$50</definedName>
    <definedName name="w5_new">Backpropogation!$G$34</definedName>
    <definedName name="w6_new">Backpropogation!$G$35</definedName>
    <definedName name="w7_new">Backpropogation!$G$36</definedName>
    <definedName name="w8_new">Backpropogation!$G$37</definedName>
    <definedName name="X_1" localSheetId="2">Solver!$B$5</definedName>
    <definedName name="X_1">Backpropogation!$B$5</definedName>
    <definedName name="X_2" localSheetId="2">Solver!$C$5</definedName>
    <definedName name="X_2">Backpropogation!$C$5</definedName>
    <definedName name="Y_1" localSheetId="2">Solver!$B$17</definedName>
    <definedName name="Y_1">Backpropogation!$B$17</definedName>
    <definedName name="Y_2" localSheetId="2">Solver!$C$17</definedName>
    <definedName name="Y_2">Backpropogation!$C$17</definedName>
    <definedName name="Y1_Final" localSheetId="2">Solver!$E$17</definedName>
    <definedName name="Y1_Final">Backpropogation!$E$17</definedName>
    <definedName name="Y1_Target" localSheetId="2">Solver!$B$20</definedName>
    <definedName name="Y1_Target">Backpropogation!$B$20</definedName>
    <definedName name="Y2_Final" localSheetId="2">Solver!$F$17</definedName>
    <definedName name="Y2_Final">Backpropogation!$F$17</definedName>
    <definedName name="Y2_Target" localSheetId="2">Solver!$C$20</definedName>
    <definedName name="Y2_Target">Backpropogation!$C$20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E55" i="1"/>
  <c r="E54" i="1"/>
  <c r="H2" i="3"/>
  <c r="H1" i="3"/>
  <c r="I50" i="1"/>
  <c r="I49" i="1"/>
  <c r="I48" i="1"/>
  <c r="I47" i="1"/>
  <c r="C11" i="2"/>
  <c r="F11" i="2" s="1"/>
  <c r="B11" i="2"/>
  <c r="E11" i="2" s="1"/>
  <c r="C11" i="1"/>
  <c r="F11" i="1" s="1"/>
  <c r="E37" i="1" s="1"/>
  <c r="B11" i="1"/>
  <c r="E11" i="1" s="1"/>
  <c r="E36" i="1" s="1"/>
  <c r="G55" i="1" l="1"/>
  <c r="G54" i="1"/>
  <c r="N1" i="3"/>
  <c r="N2" i="3"/>
  <c r="H4" i="3"/>
  <c r="H5" i="3"/>
  <c r="H48" i="1"/>
  <c r="H50" i="1"/>
  <c r="H49" i="1"/>
  <c r="H47" i="1"/>
  <c r="E35" i="1"/>
  <c r="E34" i="1"/>
  <c r="B17" i="2"/>
  <c r="E17" i="2" s="1"/>
  <c r="B26" i="2" s="1"/>
  <c r="C17" i="2"/>
  <c r="F17" i="2" s="1"/>
  <c r="C26" i="2" s="1"/>
  <c r="C17" i="1"/>
  <c r="B17" i="1"/>
  <c r="I54" i="1" l="1"/>
  <c r="I55" i="1"/>
  <c r="E17" i="1"/>
  <c r="N4" i="3"/>
  <c r="F17" i="1"/>
  <c r="N5" i="3"/>
  <c r="D26" i="2"/>
  <c r="C37" i="1" l="1"/>
  <c r="C85" i="1"/>
  <c r="C35" i="1"/>
  <c r="B85" i="1"/>
  <c r="C34" i="1"/>
  <c r="D34" i="1"/>
  <c r="C50" i="1" s="1"/>
  <c r="E50" i="1" s="1"/>
  <c r="B26" i="1"/>
  <c r="D85" i="1" s="1"/>
  <c r="D35" i="1"/>
  <c r="F35" i="1" s="1"/>
  <c r="G35" i="1" s="1"/>
  <c r="C73" i="1" s="1"/>
  <c r="D55" i="1"/>
  <c r="C55" i="1"/>
  <c r="J55" i="1" s="1"/>
  <c r="D54" i="1"/>
  <c r="C54" i="1"/>
  <c r="J54" i="1" s="1"/>
  <c r="K54" i="1" s="1"/>
  <c r="L54" i="1" s="1"/>
  <c r="F67" i="1" s="1"/>
  <c r="D37" i="1"/>
  <c r="F37" i="1" s="1"/>
  <c r="G37" i="1" s="1"/>
  <c r="E73" i="1" s="1"/>
  <c r="D42" i="1"/>
  <c r="C42" i="1"/>
  <c r="C41" i="1"/>
  <c r="D41" i="1"/>
  <c r="C26" i="1"/>
  <c r="C36" i="1"/>
  <c r="D36" i="1"/>
  <c r="D47" i="1" s="1"/>
  <c r="F47" i="1" s="1"/>
  <c r="D26" i="1" l="1"/>
  <c r="C49" i="1"/>
  <c r="E49" i="1" s="1"/>
  <c r="C48" i="1"/>
  <c r="E48" i="1" s="1"/>
  <c r="C47" i="1"/>
  <c r="E47" i="1" s="1"/>
  <c r="G47" i="1" s="1"/>
  <c r="J47" i="1" s="1"/>
  <c r="K47" i="1" s="1"/>
  <c r="F34" i="1"/>
  <c r="G34" i="1" s="1"/>
  <c r="B73" i="1" s="1"/>
  <c r="F42" i="1"/>
  <c r="F36" i="1"/>
  <c r="G36" i="1" s="1"/>
  <c r="D73" i="1" s="1"/>
  <c r="F41" i="1"/>
  <c r="G41" i="1" s="1"/>
  <c r="H41" i="1" s="1"/>
  <c r="F73" i="1" s="1"/>
  <c r="D49" i="1"/>
  <c r="F49" i="1" s="1"/>
  <c r="D50" i="1"/>
  <c r="F50" i="1" s="1"/>
  <c r="G50" i="1" s="1"/>
  <c r="J50" i="1" s="1"/>
  <c r="K50" i="1" s="1"/>
  <c r="E67" i="1" s="1"/>
  <c r="D48" i="1"/>
  <c r="F48" i="1" s="1"/>
  <c r="B67" i="1" l="1"/>
  <c r="G49" i="1"/>
  <c r="J49" i="1" s="1"/>
  <c r="K49" i="1" s="1"/>
  <c r="G48" i="1"/>
  <c r="J48" i="1" s="1"/>
  <c r="K48" i="1" s="1"/>
  <c r="C67" i="1" s="1"/>
  <c r="D67" i="1" l="1"/>
  <c r="C70" i="1"/>
  <c r="F70" i="1" s="1"/>
  <c r="B70" i="1"/>
  <c r="C76" i="1" l="1"/>
  <c r="F76" i="1" s="1"/>
  <c r="E70" i="1"/>
  <c r="B76" i="1" s="1"/>
  <c r="E76" i="1" s="1"/>
</calcChain>
</file>

<file path=xl/sharedStrings.xml><?xml version="1.0" encoding="utf-8"?>
<sst xmlns="http://schemas.openxmlformats.org/spreadsheetml/2006/main" count="124" uniqueCount="48">
  <si>
    <t>X1</t>
  </si>
  <si>
    <t>X2</t>
  </si>
  <si>
    <t>w1</t>
  </si>
  <si>
    <t>w2</t>
  </si>
  <si>
    <t>w3</t>
  </si>
  <si>
    <t>w4</t>
  </si>
  <si>
    <t>w5</t>
  </si>
  <si>
    <t>w6</t>
  </si>
  <si>
    <t>w7</t>
  </si>
  <si>
    <t>w8</t>
  </si>
  <si>
    <t>b1</t>
  </si>
  <si>
    <t>b2</t>
  </si>
  <si>
    <t>H1</t>
  </si>
  <si>
    <t>H2</t>
  </si>
  <si>
    <t>H1_Final</t>
  </si>
  <si>
    <t>H2_Final</t>
  </si>
  <si>
    <t>Y1</t>
  </si>
  <si>
    <t>Y2</t>
  </si>
  <si>
    <t>Y1_Final</t>
  </si>
  <si>
    <t>Y2_Final</t>
  </si>
  <si>
    <t>Y1_Target</t>
  </si>
  <si>
    <t>Y2_Target</t>
  </si>
  <si>
    <t>E1</t>
  </si>
  <si>
    <t>E2</t>
  </si>
  <si>
    <t>E_Total</t>
  </si>
  <si>
    <t>Backpropogation</t>
  </si>
  <si>
    <t>Loss Calculation</t>
  </si>
  <si>
    <t>Forward Pass - Step 1</t>
  </si>
  <si>
    <t>W5 Correction</t>
  </si>
  <si>
    <t>W6 Correction</t>
  </si>
  <si>
    <t>W7 Correction</t>
  </si>
  <si>
    <t>Learning Rate</t>
  </si>
  <si>
    <t>Yx_Wx Correction</t>
  </si>
  <si>
    <t>Xx_Wx Correction</t>
  </si>
  <si>
    <t>W1 Correction</t>
  </si>
  <si>
    <t>W2 Correction</t>
  </si>
  <si>
    <t>W3 Correction</t>
  </si>
  <si>
    <t>W4 Correction</t>
  </si>
  <si>
    <t>Forward Pass</t>
  </si>
  <si>
    <t>Forward Pass - Step 2</t>
  </si>
  <si>
    <t>Yx_b2 Correction</t>
  </si>
  <si>
    <t>Y1_b2 Correction</t>
  </si>
  <si>
    <t>Y2_b2 Correction</t>
  </si>
  <si>
    <t>W8 Correction</t>
  </si>
  <si>
    <t>X1_b1 Correction</t>
  </si>
  <si>
    <t>X2_b1 Correction</t>
  </si>
  <si>
    <t>Xx_b2 Correction</t>
  </si>
  <si>
    <t>Bias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</si>
</sst>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E9A5A5"/>
        <bgColor indexed="64"/>
      </patternFill>
    </fill>
    <fill>
      <patternFill patternType="solid">
        <fgColor rgb="FF25C5CD"/>
        <bgColor indexed="64"/>
      </patternFill>
    </fill>
    <fill>
      <patternFill patternType="solid">
        <fgColor rgb="FFC5806D"/>
        <bgColor indexed="64"/>
      </patternFill>
    </fill>
    <fill>
      <patternFill patternType="solid">
        <fgColor rgb="FF1850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2" borderId="1" xfId="0" applyFont="1" applyFill="1" applyBorder="1"/>
    <xf numFmtId="0" fontId="2" fillId="6" borderId="1" xfId="0" applyFont="1" applyFill="1" applyBorder="1"/>
    <xf numFmtId="0" fontId="0" fillId="0" borderId="0" xfId="0" applyAlignment="1">
      <alignment horizontal="center"/>
    </xf>
    <xf numFmtId="0" fontId="0" fillId="5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C5CD"/>
      <color rgb="FFC5806D"/>
      <color rgb="FF185054"/>
      <color rgb="FF1A524A"/>
      <color rgb="FFE9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356755</xdr:colOff>
      <xdr:row>2</xdr:row>
      <xdr:rowOff>30776</xdr:rowOff>
    </xdr:from>
    <xdr:to>
      <xdr:col>13</xdr:col>
      <xdr:colOff>179799</xdr:colOff>
      <xdr:row>20</xdr:row>
      <xdr:rowOff>166254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57F2D-0024-C627-7D14-2A6F9EFC5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0082" y="390994"/>
          <a:ext cx="5544972" cy="3377442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oneCellAnchor>
    <xdr:from>
      <xdr:col>2</xdr:col>
      <xdr:colOff>83820</xdr:colOff>
      <xdr:row>30</xdr:row>
      <xdr:rowOff>96956</xdr:rowOff>
    </xdr:from>
    <xdr:ext cx="494110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1302E06-57C5-3D71-4662-9177F0CB70EF}"/>
                </a:ext>
              </a:extLst>
            </xdr:cNvPr>
            <xdr:cNvSpPr txBox="1"/>
          </xdr:nvSpPr>
          <xdr:spPr>
            <a:xfrm>
              <a:off x="1773472" y="5848399"/>
              <a:ext cx="494110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xFinal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1302E06-57C5-3D71-4662-9177F0CB70EF}"/>
                </a:ext>
              </a:extLst>
            </xdr:cNvPr>
            <xdr:cNvSpPr txBox="1"/>
          </xdr:nvSpPr>
          <xdr:spPr>
            <a:xfrm>
              <a:off x="1773472" y="5848399"/>
              <a:ext cx="494110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(∂𝐸_𝑡)/(∂𝑦_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xFinal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167003</xdr:colOff>
      <xdr:row>30</xdr:row>
      <xdr:rowOff>103300</xdr:rowOff>
    </xdr:from>
    <xdr:ext cx="516295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82F2307-0901-0D41-3C09-F35773089486}"/>
                </a:ext>
              </a:extLst>
            </xdr:cNvPr>
            <xdr:cNvSpPr txBox="1"/>
          </xdr:nvSpPr>
          <xdr:spPr>
            <a:xfrm>
              <a:off x="2506012" y="5854743"/>
              <a:ext cx="516295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𝐹𝑖𝑛𝑎𝑙</m:t>
                            </m:r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82F2307-0901-0D41-3C09-F35773089486}"/>
                </a:ext>
              </a:extLst>
            </xdr:cNvPr>
            <xdr:cNvSpPr txBox="1"/>
          </xdr:nvSpPr>
          <xdr:spPr>
            <a:xfrm>
              <a:off x="2506012" y="5854743"/>
              <a:ext cx="516295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(∂𝑦_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𝐹𝑖𝑛𝑎𝑙)/(∂𝑦_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267470</xdr:colOff>
      <xdr:row>30</xdr:row>
      <xdr:rowOff>94725</xdr:rowOff>
    </xdr:from>
    <xdr:ext cx="28732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AADD4BD-4632-4C52-B042-4CB5D3709C54}"/>
                </a:ext>
              </a:extLst>
            </xdr:cNvPr>
            <xdr:cNvSpPr txBox="1"/>
          </xdr:nvSpPr>
          <xdr:spPr>
            <a:xfrm>
              <a:off x="3428113" y="5846168"/>
              <a:ext cx="28732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w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AADD4BD-4632-4C52-B042-4CB5D3709C54}"/>
                </a:ext>
              </a:extLst>
            </xdr:cNvPr>
            <xdr:cNvSpPr txBox="1"/>
          </xdr:nvSpPr>
          <xdr:spPr>
            <a:xfrm>
              <a:off x="3428113" y="5846168"/>
              <a:ext cx="28732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(∂𝑦_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w_x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17</xdr:col>
      <xdr:colOff>45720</xdr:colOff>
      <xdr:row>20</xdr:row>
      <xdr:rowOff>38100</xdr:rowOff>
    </xdr:from>
    <xdr:to>
      <xdr:col>27</xdr:col>
      <xdr:colOff>68248</xdr:colOff>
      <xdr:row>42</xdr:row>
      <xdr:rowOff>41910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2B889AC-31B6-C9B0-8E37-63C9A6E545A5}"/>
            </a:ext>
          </a:extLst>
        </xdr:cNvPr>
        <xdr:cNvGrpSpPr/>
      </xdr:nvGrpSpPr>
      <xdr:grpSpPr>
        <a:xfrm>
          <a:off x="15132026" y="3888546"/>
          <a:ext cx="6736540" cy="4282982"/>
          <a:chOff x="6233326" y="5158740"/>
          <a:chExt cx="6754632" cy="484251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AD00CD4B-D0AB-0207-1685-51F88F91B4DB}"/>
              </a:ext>
            </a:extLst>
          </xdr:cNvPr>
          <xdr:cNvGrpSpPr/>
        </xdr:nvGrpSpPr>
        <xdr:grpSpPr>
          <a:xfrm>
            <a:off x="6233326" y="5158740"/>
            <a:ext cx="6754632" cy="4842510"/>
            <a:chOff x="5992026" y="4987290"/>
            <a:chExt cx="6754632" cy="4683760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CAD5920-434D-1337-0C57-5D3121E0B24F}"/>
                </a:ext>
              </a:extLst>
            </xdr:cNvPr>
            <xdr:cNvGrpSpPr/>
          </xdr:nvGrpSpPr>
          <xdr:grpSpPr>
            <a:xfrm>
              <a:off x="5992026" y="4987290"/>
              <a:ext cx="6477496" cy="4683064"/>
              <a:chOff x="5992026" y="4987290"/>
              <a:chExt cx="6477496" cy="4683064"/>
            </a:xfrm>
          </xdr:grpSpPr>
          <xdr:grpSp>
            <xdr:nvGrpSpPr>
              <xdr:cNvPr id="14" name="Group 13">
                <a:extLst>
                  <a:ext uri="{FF2B5EF4-FFF2-40B4-BE49-F238E27FC236}">
                    <a16:creationId xmlns:a16="http://schemas.microsoft.com/office/drawing/2014/main" id="{2E0D90AA-6068-103C-65E9-DC2FB35DEAD9}"/>
                  </a:ext>
                </a:extLst>
              </xdr:cNvPr>
              <xdr:cNvGrpSpPr/>
            </xdr:nvGrpSpPr>
            <xdr:grpSpPr>
              <a:xfrm>
                <a:off x="5992026" y="4987290"/>
                <a:ext cx="6477496" cy="4683064"/>
                <a:chOff x="5985676" y="4953000"/>
                <a:chExt cx="6477496" cy="4651314"/>
              </a:xfrm>
            </xdr:grpSpPr>
            <xdr:grpSp>
              <xdr:nvGrpSpPr>
                <xdr:cNvPr id="6" name="Group 5">
                  <a:extLst>
                    <a:ext uri="{FF2B5EF4-FFF2-40B4-BE49-F238E27FC236}">
                      <a16:creationId xmlns:a16="http://schemas.microsoft.com/office/drawing/2014/main" id="{3B7D6874-5B14-9ACD-3CE0-B1C04E8FC847}"/>
                    </a:ext>
                  </a:extLst>
                </xdr:cNvPr>
                <xdr:cNvGrpSpPr/>
              </xdr:nvGrpSpPr>
              <xdr:grpSpPr>
                <a:xfrm>
                  <a:off x="5985676" y="4953000"/>
                  <a:ext cx="6477496" cy="1804145"/>
                  <a:chOff x="5010316" y="3848100"/>
                  <a:chExt cx="6477496" cy="1804145"/>
                </a:xfrm>
              </xdr:grpSpPr>
              <xdr:pic>
                <xdr:nvPicPr>
                  <xdr:cNvPr id="3" name="Picture 2">
                    <a:extLst>
                      <a:ext uri="{FF2B5EF4-FFF2-40B4-BE49-F238E27FC236}">
                        <a16:creationId xmlns:a16="http://schemas.microsoft.com/office/drawing/2014/main" id="{03E11FBB-4802-C3D9-1BA2-1435BD86F869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"/>
                  <a:stretch>
                    <a:fillRect/>
                  </a:stretch>
                </xdr:blipFill>
                <xdr:spPr>
                  <a:xfrm>
                    <a:off x="5010316" y="3848100"/>
                    <a:ext cx="2288984" cy="1074420"/>
                  </a:xfrm>
                  <a:prstGeom prst="rect">
                    <a:avLst/>
                  </a:prstGeom>
                  <a:ln>
                    <a:solidFill>
                      <a:sysClr val="windowText" lastClr="000000"/>
                    </a:solidFill>
                  </a:ln>
                </xdr:spPr>
              </xdr:pic>
              <xdr:pic>
                <xdr:nvPicPr>
                  <xdr:cNvPr id="4" name="Picture 3">
                    <a:extLst>
                      <a:ext uri="{FF2B5EF4-FFF2-40B4-BE49-F238E27FC236}">
                        <a16:creationId xmlns:a16="http://schemas.microsoft.com/office/drawing/2014/main" id="{089BE525-3FC4-01D2-2796-EB2CE5E0EB4C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3"/>
                  <a:stretch>
                    <a:fillRect/>
                  </a:stretch>
                </xdr:blipFill>
                <xdr:spPr>
                  <a:xfrm>
                    <a:off x="7284720" y="4928398"/>
                    <a:ext cx="3802380" cy="723847"/>
                  </a:xfrm>
                  <a:prstGeom prst="rect">
                    <a:avLst/>
                  </a:prstGeom>
                  <a:ln>
                    <a:solidFill>
                      <a:sysClr val="windowText" lastClr="000000"/>
                    </a:solidFill>
                  </a:ln>
                </xdr:spPr>
              </xdr:pic>
              <xdr:pic>
                <xdr:nvPicPr>
                  <xdr:cNvPr id="5" name="Picture 4">
                    <a:extLst>
                      <a:ext uri="{FF2B5EF4-FFF2-40B4-BE49-F238E27FC236}">
                        <a16:creationId xmlns:a16="http://schemas.microsoft.com/office/drawing/2014/main" id="{C701007E-4D7F-7D57-C5B9-2A6972B5A7A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7276374" y="3848100"/>
                    <a:ext cx="4211438" cy="1065545"/>
                  </a:xfrm>
                  <a:prstGeom prst="rect">
                    <a:avLst/>
                  </a:prstGeom>
                  <a:ln>
                    <a:solidFill>
                      <a:sysClr val="windowText" lastClr="000000"/>
                    </a:solidFill>
                  </a:ln>
                </xdr:spPr>
              </xdr:pic>
            </xdr:grpSp>
            <xdr:pic>
              <xdr:nvPicPr>
                <xdr:cNvPr id="7" name="Picture 6" descr="Backpropagation Process in Deep Neural Network">
                  <a:extLst>
                    <a:ext uri="{FF2B5EF4-FFF2-40B4-BE49-F238E27FC236}">
                      <a16:creationId xmlns:a16="http://schemas.microsoft.com/office/drawing/2014/main" id="{2EE4BF8E-7668-5F89-E9A6-58C8E45A627C}"/>
                    </a:ext>
                  </a:extLst>
                </xdr:cNvPr>
                <xdr:cNvPicPr>
                  <a:picLocks noChangeAspect="1" noChangeArrowheads="1"/>
                </xdr:cNvPicPr>
              </xdr:nvPicPr>
              <xdr:blipFill rotWithShape="1">
                <a:blip xmlns:r="http://schemas.openxmlformats.org/officeDocument/2006/relationships" r:embed="rId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l="30801"/>
                <a:stretch/>
              </xdr:blipFill>
              <xdr:spPr bwMode="auto">
                <a:xfrm>
                  <a:off x="5989320" y="5974079"/>
                  <a:ext cx="2255520" cy="3630235"/>
                </a:xfrm>
                <a:prstGeom prst="rect">
                  <a:avLst/>
                </a:prstGeom>
                <a:ln>
                  <a:solidFill>
                    <a:sysClr val="windowText" lastClr="000000"/>
                  </a:solidFill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pic>
            <xdr:nvPicPr>
              <xdr:cNvPr id="16" name="Picture 15">
                <a:extLst>
                  <a:ext uri="{FF2B5EF4-FFF2-40B4-BE49-F238E27FC236}">
                    <a16:creationId xmlns:a16="http://schemas.microsoft.com/office/drawing/2014/main" id="{DFA689E6-4D0B-CF9D-A64B-3B264B78726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8258810" y="8907779"/>
                <a:ext cx="1686285" cy="755823"/>
              </a:xfrm>
              <a:prstGeom prst="rect">
                <a:avLst/>
              </a:prstGeom>
              <a:ln>
                <a:solidFill>
                  <a:sysClr val="windowText" lastClr="000000"/>
                </a:solidFill>
              </a:ln>
            </xdr:spPr>
          </xdr:pic>
        </xdr:grpSp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F2F9C60C-BFFA-C180-86D2-080497D704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956800" y="8911007"/>
              <a:ext cx="2789858" cy="760043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</xdr:grpSp>
      <xdr:cxnSp macro="">
        <xdr:nvCxnSpPr>
          <xdr:cNvPr id="21" name="Connector: Elbow 20">
            <a:extLst>
              <a:ext uri="{FF2B5EF4-FFF2-40B4-BE49-F238E27FC236}">
                <a16:creationId xmlns:a16="http://schemas.microsoft.com/office/drawing/2014/main" id="{1CCFC1A6-0052-19D8-A439-F7A617FB73A7}"/>
              </a:ext>
            </a:extLst>
          </xdr:cNvPr>
          <xdr:cNvCxnSpPr/>
        </xdr:nvCxnSpPr>
        <xdr:spPr>
          <a:xfrm rot="10800000" flipV="1">
            <a:off x="8502650" y="6908800"/>
            <a:ext cx="990600" cy="330200"/>
          </a:xfrm>
          <a:prstGeom prst="bentConnector3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or: Elbow 21">
            <a:extLst>
              <a:ext uri="{FF2B5EF4-FFF2-40B4-BE49-F238E27FC236}">
                <a16:creationId xmlns:a16="http://schemas.microsoft.com/office/drawing/2014/main" id="{C6726BA1-1BE5-4924-9180-8D3664C79E52}"/>
              </a:ext>
            </a:extLst>
          </xdr:cNvPr>
          <xdr:cNvCxnSpPr>
            <a:endCxn id="16" idx="0"/>
          </xdr:cNvCxnSpPr>
        </xdr:nvCxnSpPr>
        <xdr:spPr>
          <a:xfrm rot="5400000">
            <a:off x="8726738" y="7531666"/>
            <a:ext cx="2297429" cy="1064397"/>
          </a:xfrm>
          <a:prstGeom prst="bentConnector3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or: Elbow 26">
            <a:extLst>
              <a:ext uri="{FF2B5EF4-FFF2-40B4-BE49-F238E27FC236}">
                <a16:creationId xmlns:a16="http://schemas.microsoft.com/office/drawing/2014/main" id="{00626607-92F8-41CE-A5D1-1E7133F301E0}"/>
              </a:ext>
            </a:extLst>
          </xdr:cNvPr>
          <xdr:cNvCxnSpPr>
            <a:endCxn id="18" idx="0"/>
          </xdr:cNvCxnSpPr>
        </xdr:nvCxnSpPr>
        <xdr:spPr>
          <a:xfrm rot="16200000" flipH="1">
            <a:off x="10189737" y="7812514"/>
            <a:ext cx="2345107" cy="461477"/>
          </a:xfrm>
          <a:prstGeom prst="bentConnector3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5</xdr:col>
      <xdr:colOff>64288</xdr:colOff>
      <xdr:row>30</xdr:row>
      <xdr:rowOff>84080</xdr:rowOff>
    </xdr:from>
    <xdr:ext cx="94397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DC4EEAD-0744-4B55-946B-4D7136A78674}"/>
                </a:ext>
              </a:extLst>
            </xdr:cNvPr>
            <xdr:cNvSpPr txBox="1"/>
          </xdr:nvSpPr>
          <xdr:spPr>
            <a:xfrm>
              <a:off x="3853267" y="5785942"/>
              <a:ext cx="94397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𝐸𝑟𝑟𝑜𝑟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DC4EEAD-0744-4B55-946B-4D7136A78674}"/>
                </a:ext>
              </a:extLst>
            </xdr:cNvPr>
            <xdr:cNvSpPr txBox="1"/>
          </xdr:nvSpPr>
          <xdr:spPr>
            <a:xfrm>
              <a:off x="3853267" y="5785942"/>
              <a:ext cx="94397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〖𝐸𝑟𝑟𝑜𝑟〗_(𝑤_𝑥 )=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(∂𝐸_𝑡)/(∂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𝑤_𝑥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106329</xdr:colOff>
      <xdr:row>30</xdr:row>
      <xdr:rowOff>78825</xdr:rowOff>
    </xdr:from>
    <xdr:ext cx="13801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96AA400-A7E2-4E2F-80D3-AF388702BE8F}"/>
                </a:ext>
              </a:extLst>
            </xdr:cNvPr>
            <xdr:cNvSpPr txBox="1"/>
          </xdr:nvSpPr>
          <xdr:spPr>
            <a:xfrm>
              <a:off x="4977874" y="5780687"/>
              <a:ext cx="13801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sub>
                        </m:sSub>
                      </m:sub>
                    </m:sSub>
                    <m:r>
                      <a:rPr lang="en-US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𝜂</m:t>
                    </m:r>
                    <m:r>
                      <a:rPr lang="en-US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96AA400-A7E2-4E2F-80D3-AF388702BE8F}"/>
                </a:ext>
              </a:extLst>
            </xdr:cNvPr>
            <xdr:cNvSpPr txBox="1"/>
          </xdr:nvSpPr>
          <xdr:spPr>
            <a:xfrm>
              <a:off x="4977874" y="5780687"/>
              <a:ext cx="13801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𝑤_(𝑥_𝑛𝑒𝑤 )=𝑤_𝑥−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(∂𝐸_𝑡)/(∂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𝑤_𝑥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218204</xdr:colOff>
      <xdr:row>43</xdr:row>
      <xdr:rowOff>72314</xdr:rowOff>
    </xdr:from>
    <xdr:ext cx="251414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747446BF-6DA8-4BE3-81FA-75BA0BF7A213}"/>
                </a:ext>
              </a:extLst>
            </xdr:cNvPr>
            <xdr:cNvSpPr txBox="1"/>
          </xdr:nvSpPr>
          <xdr:spPr>
            <a:xfrm>
              <a:off x="1908892" y="8035214"/>
              <a:ext cx="251414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747446BF-6DA8-4BE3-81FA-75BA0BF7A213}"/>
                </a:ext>
              </a:extLst>
            </xdr:cNvPr>
            <xdr:cNvSpPr txBox="1"/>
          </xdr:nvSpPr>
          <xdr:spPr>
            <a:xfrm>
              <a:off x="1908892" y="8035214"/>
              <a:ext cx="251414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(∂𝐸_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∂𝑦_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308692</xdr:colOff>
      <xdr:row>43</xdr:row>
      <xdr:rowOff>87554</xdr:rowOff>
    </xdr:from>
    <xdr:ext cx="254685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F45D26EA-E953-49E0-AA5C-8FDAC1451BD3}"/>
                </a:ext>
              </a:extLst>
            </xdr:cNvPr>
            <xdr:cNvSpPr txBox="1"/>
          </xdr:nvSpPr>
          <xdr:spPr>
            <a:xfrm>
              <a:off x="2651298" y="8134274"/>
              <a:ext cx="254685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F45D26EA-E953-49E0-AA5C-8FDAC1451BD3}"/>
                </a:ext>
              </a:extLst>
            </xdr:cNvPr>
            <xdr:cNvSpPr txBox="1"/>
          </xdr:nvSpPr>
          <xdr:spPr>
            <a:xfrm>
              <a:off x="2651298" y="8134274"/>
              <a:ext cx="254685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(∂𝐸_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∂𝑦_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178423</xdr:colOff>
      <xdr:row>43</xdr:row>
      <xdr:rowOff>101450</xdr:rowOff>
    </xdr:from>
    <xdr:ext cx="51392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1C2C0BFD-2691-485C-9936-A2BB19DFCF51}"/>
                </a:ext>
              </a:extLst>
            </xdr:cNvPr>
            <xdr:cNvSpPr txBox="1"/>
          </xdr:nvSpPr>
          <xdr:spPr>
            <a:xfrm>
              <a:off x="3340723" y="8064350"/>
              <a:ext cx="51392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xFinal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1C2C0BFD-2691-485C-9936-A2BB19DFCF51}"/>
                </a:ext>
              </a:extLst>
            </xdr:cNvPr>
            <xdr:cNvSpPr txBox="1"/>
          </xdr:nvSpPr>
          <xdr:spPr>
            <a:xfrm>
              <a:off x="3340723" y="8064350"/>
              <a:ext cx="51392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(∂𝐸_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𝐻_xFinal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183185</xdr:colOff>
      <xdr:row>43</xdr:row>
      <xdr:rowOff>120500</xdr:rowOff>
    </xdr:from>
    <xdr:ext cx="51392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9A37D12-0307-4C97-9140-35C353350184}"/>
                </a:ext>
              </a:extLst>
            </xdr:cNvPr>
            <xdr:cNvSpPr txBox="1"/>
          </xdr:nvSpPr>
          <xdr:spPr>
            <a:xfrm>
              <a:off x="4169398" y="8083400"/>
              <a:ext cx="51392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xFinal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9A37D12-0307-4C97-9140-35C353350184}"/>
                </a:ext>
              </a:extLst>
            </xdr:cNvPr>
            <xdr:cNvSpPr txBox="1"/>
          </xdr:nvSpPr>
          <xdr:spPr>
            <a:xfrm>
              <a:off x="4169398" y="8083400"/>
              <a:ext cx="51392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(∂𝐸_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𝐻_xFinal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168898</xdr:colOff>
      <xdr:row>43</xdr:row>
      <xdr:rowOff>120500</xdr:rowOff>
    </xdr:from>
    <xdr:ext cx="51392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284485B-1D46-41CC-9087-8BCCC736C84C}"/>
                </a:ext>
              </a:extLst>
            </xdr:cNvPr>
            <xdr:cNvSpPr txBox="1"/>
          </xdr:nvSpPr>
          <xdr:spPr>
            <a:xfrm>
              <a:off x="5236198" y="8083400"/>
              <a:ext cx="51392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xFinal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284485B-1D46-41CC-9087-8BCCC736C84C}"/>
                </a:ext>
              </a:extLst>
            </xdr:cNvPr>
            <xdr:cNvSpPr txBox="1"/>
          </xdr:nvSpPr>
          <xdr:spPr>
            <a:xfrm>
              <a:off x="5236198" y="8083400"/>
              <a:ext cx="51392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(∂𝐸_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𝑡)/(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𝐻_xFinal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230809</xdr:colOff>
      <xdr:row>43</xdr:row>
      <xdr:rowOff>96687</xdr:rowOff>
    </xdr:from>
    <xdr:ext cx="513922" cy="361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3AB5F95-C1CC-42E3-90AA-196D38C24FCD}"/>
                </a:ext>
              </a:extLst>
            </xdr:cNvPr>
            <xdr:cNvSpPr txBox="1"/>
          </xdr:nvSpPr>
          <xdr:spPr>
            <a:xfrm>
              <a:off x="6150597" y="8059587"/>
              <a:ext cx="513922" cy="36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𝐹𝑖𝑛𝑎𝑙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3AB5F95-C1CC-42E3-90AA-196D38C24FCD}"/>
                </a:ext>
              </a:extLst>
            </xdr:cNvPr>
            <xdr:cNvSpPr txBox="1"/>
          </xdr:nvSpPr>
          <xdr:spPr>
            <a:xfrm>
              <a:off x="6150597" y="8059587"/>
              <a:ext cx="513922" cy="36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𝐻_(𝑥_𝐹𝑖𝑛𝑎𝑙 ))/(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𝐻_x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168897</xdr:colOff>
      <xdr:row>43</xdr:row>
      <xdr:rowOff>100621</xdr:rowOff>
    </xdr:from>
    <xdr:ext cx="27340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1AF94C7B-48B6-430A-AA26-1B356BCDB07A}"/>
                </a:ext>
              </a:extLst>
            </xdr:cNvPr>
            <xdr:cNvSpPr txBox="1"/>
          </xdr:nvSpPr>
          <xdr:spPr>
            <a:xfrm>
              <a:off x="7041185" y="8063521"/>
              <a:ext cx="27340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1AF94C7B-48B6-430A-AA26-1B356BCDB07A}"/>
                </a:ext>
              </a:extLst>
            </xdr:cNvPr>
            <xdr:cNvSpPr txBox="1"/>
          </xdr:nvSpPr>
          <xdr:spPr>
            <a:xfrm>
              <a:off x="7041185" y="8063521"/>
              <a:ext cx="27340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𝐻_𝑥)/(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𝑤_𝑥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66713</xdr:colOff>
      <xdr:row>43</xdr:row>
      <xdr:rowOff>94388</xdr:rowOff>
    </xdr:from>
    <xdr:ext cx="94397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FC090B83-55FB-455F-A477-E81EA550B4AF}"/>
                </a:ext>
              </a:extLst>
            </xdr:cNvPr>
            <xdr:cNvSpPr txBox="1"/>
          </xdr:nvSpPr>
          <xdr:spPr>
            <a:xfrm>
              <a:off x="7557759" y="8089526"/>
              <a:ext cx="94397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𝐸𝑟𝑟𝑜𝑟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FC090B83-55FB-455F-A477-E81EA550B4AF}"/>
                </a:ext>
              </a:extLst>
            </xdr:cNvPr>
            <xdr:cNvSpPr txBox="1"/>
          </xdr:nvSpPr>
          <xdr:spPr>
            <a:xfrm>
              <a:off x="7557759" y="8089526"/>
              <a:ext cx="94397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〖𝐸𝑟𝑟𝑜𝑟〗_(𝑤_𝑥 )=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(∂𝐸_𝑡)/(∂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𝑤_𝑥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206582</xdr:colOff>
      <xdr:row>43</xdr:row>
      <xdr:rowOff>77410</xdr:rowOff>
    </xdr:from>
    <xdr:ext cx="13801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34A00DF0-9F5E-4E32-9080-7C0EA4FA1EA2}"/>
                </a:ext>
              </a:extLst>
            </xdr:cNvPr>
            <xdr:cNvSpPr txBox="1"/>
          </xdr:nvSpPr>
          <xdr:spPr>
            <a:xfrm>
              <a:off x="8811320" y="8072548"/>
              <a:ext cx="13801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sub>
                        </m:sSub>
                      </m:sub>
                    </m:sSub>
                    <m:r>
                      <a:rPr lang="en-US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𝜂</m:t>
                    </m:r>
                    <m:r>
                      <a:rPr lang="en-US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34A00DF0-9F5E-4E32-9080-7C0EA4FA1EA2}"/>
                </a:ext>
              </a:extLst>
            </xdr:cNvPr>
            <xdr:cNvSpPr txBox="1"/>
          </xdr:nvSpPr>
          <xdr:spPr>
            <a:xfrm>
              <a:off x="8811320" y="8072548"/>
              <a:ext cx="13801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𝑤_(𝑥_𝑛𝑒𝑤 )=𝑤_𝑥−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(∂𝐸_𝑡)/(∂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𝑤_𝑥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17</xdr:col>
      <xdr:colOff>38058</xdr:colOff>
      <xdr:row>45</xdr:row>
      <xdr:rowOff>38100</xdr:rowOff>
    </xdr:from>
    <xdr:to>
      <xdr:col>32</xdr:col>
      <xdr:colOff>440881</xdr:colOff>
      <xdr:row>76</xdr:row>
      <xdr:rowOff>19878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AB495AE5-F086-903C-9E8D-118BDC14FC26}"/>
            </a:ext>
          </a:extLst>
        </xdr:cNvPr>
        <xdr:cNvGrpSpPr/>
      </xdr:nvGrpSpPr>
      <xdr:grpSpPr>
        <a:xfrm>
          <a:off x="15124364" y="8750138"/>
          <a:ext cx="10473842" cy="6048657"/>
          <a:chOff x="11828276" y="8143009"/>
          <a:chExt cx="9546823" cy="5385051"/>
        </a:xfrm>
      </xdr:grpSpPr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DB236591-93A9-384F-A568-94254CE84D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1828276" y="8143009"/>
            <a:ext cx="2620080" cy="93126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1F3BA5C3-291B-D94D-4402-C7FF0A2FBE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4464839" y="8609907"/>
            <a:ext cx="3382676" cy="464129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FE0C5A00-3276-F59A-4F96-EC02FBC6D7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1833341" y="9110230"/>
            <a:ext cx="2623878" cy="54538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D3B10642-B8C0-7069-6FBC-B791520927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1833081" y="9669608"/>
            <a:ext cx="2628899" cy="1050347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4B8FF06F-931A-0619-BAA3-CAF5AAD910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1833080" y="10736600"/>
            <a:ext cx="2633663" cy="108940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162FD96E-1B68-EB92-EEEC-2369F0FB15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1834751" y="11846238"/>
            <a:ext cx="2624239" cy="1681822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A9CE1822-D6F0-DAA4-5BB6-3B1BCA144B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4478709" y="11850526"/>
            <a:ext cx="3432367" cy="1666621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8DCB5817-52FF-A525-9CF7-08626E74E8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4479630" y="9753091"/>
            <a:ext cx="3236258" cy="371487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43" name="Picture 42">
            <a:extLst>
              <a:ext uri="{FF2B5EF4-FFF2-40B4-BE49-F238E27FC236}">
                <a16:creationId xmlns:a16="http://schemas.microsoft.com/office/drawing/2014/main" id="{0723AFFB-A953-34D8-69A1-72FDABBBB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4476266" y="10391313"/>
            <a:ext cx="3278952" cy="330373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A30514EA-9C83-36CA-8950-FF4ABDBFB0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8310774" y="9788235"/>
            <a:ext cx="2099820" cy="2388264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FCCD30D1-1893-9EFF-3484-DF0FEFA052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8307791" y="12202138"/>
            <a:ext cx="2090057" cy="86371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0" name="TextBox 49">
                <a:extLst>
                  <a:ext uri="{FF2B5EF4-FFF2-40B4-BE49-F238E27FC236}">
                    <a16:creationId xmlns:a16="http://schemas.microsoft.com/office/drawing/2014/main" id="{E7A21E8B-B11D-ED0D-E7B6-C76FC37B0F04}"/>
                  </a:ext>
                </a:extLst>
              </xdr:cNvPr>
              <xdr:cNvSpPr txBox="1"/>
            </xdr:nvSpPr>
            <xdr:spPr>
              <a:xfrm>
                <a:off x="18175056" y="8705173"/>
                <a:ext cx="3200043" cy="45332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sz="14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40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𝜕</m:t>
                          </m:r>
                          <m:sSub>
                            <m:sSubPr>
                              <m:ctrlPr>
                                <a:rPr lang="en-US" sz="1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𝐻</m:t>
                              </m:r>
                            </m:e>
                            <m:sub>
                              <m:r>
                                <a:rPr lang="en-US" sz="1400" i="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num>
                        <m:den>
                          <m:r>
                            <a:rPr lang="en-US" sz="1400" i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𝜕</m:t>
                          </m:r>
                          <m:sSub>
                            <m:sSubPr>
                              <m:ctrlPr>
                                <a:rPr lang="en-US" sz="1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400" i="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den>
                      </m:f>
                      <m:r>
                        <a:rPr lang="en-US" sz="1400" i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sz="14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400" i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𝜕</m:t>
                          </m:r>
                          <m:d>
                            <m:dPr>
                              <m:ctrlPr>
                                <a:rPr lang="en-US" sz="1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40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sz="140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𝑤</m:t>
                                  </m:r>
                                </m:e>
                                <m:sub>
                                  <m: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1 </m:t>
                                  </m:r>
                                </m:sub>
                              </m:sSub>
                              <m:r>
                                <a:rPr lang="en-US" sz="1400" b="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+ </m:t>
                              </m:r>
                              <m:sSub>
                                <m:sSubPr>
                                  <m:ctrlP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en-US" sz="1400" b="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𝑤</m:t>
                                  </m:r>
                                </m:e>
                                <m:sub>
                                  <m: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en-US" sz="1400" b="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n-US" sz="1400" b="0" i="1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</m:d>
                        </m:num>
                        <m:den>
                          <m:r>
                            <a:rPr lang="en-US" sz="1400" i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𝜕</m:t>
                          </m:r>
                          <m:sSub>
                            <m:sSubPr>
                              <m:ctrlPr>
                                <a:rPr lang="en-US" sz="1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400" i="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den>
                      </m:f>
                      <m:r>
                        <a:rPr lang="en-US" sz="1400" b="0" i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n-US" sz="14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4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400" b="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 sz="1050">
                  <a:solidFill>
                    <a:sysClr val="windowText" lastClr="000000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50" name="TextBox 49">
                <a:extLst>
                  <a:ext uri="{FF2B5EF4-FFF2-40B4-BE49-F238E27FC236}">
                    <a16:creationId xmlns:a16="http://schemas.microsoft.com/office/drawing/2014/main" id="{E7A21E8B-B11D-ED0D-E7B6-C76FC37B0F04}"/>
                  </a:ext>
                </a:extLst>
              </xdr:cNvPr>
              <xdr:cNvSpPr txBox="1"/>
            </xdr:nvSpPr>
            <xdr:spPr>
              <a:xfrm>
                <a:off x="18175056" y="8705173"/>
                <a:ext cx="3200043" cy="45332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400" i="0">
                    <a:solidFill>
                      <a:sysClr val="windowText" lastClr="000000"/>
                    </a:solidFill>
                    <a:latin typeface="Cambria Math" panose="02040503050406030204" pitchFamily="18" charset="0"/>
                  </a:rPr>
                  <a:t>(∂𝐻_1)/(∂𝑤_1 )=∂(</a:t>
                </a:r>
                <a:r>
                  <a:rPr lang="en-US" sz="1400" b="0" i="0">
                    <a:solidFill>
                      <a:sysClr val="windowText" lastClr="000000"/>
                    </a:solidFill>
                    <a:latin typeface="Cambria Math" panose="02040503050406030204" pitchFamily="18" charset="0"/>
                  </a:rPr>
                  <a:t>𝑥_1</a:t>
                </a:r>
                <a:r>
                  <a:rPr lang="en-US" sz="1400" i="0">
                    <a:solidFill>
                      <a:sysClr val="windowText" lastClr="00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×</a:t>
                </a:r>
                <a:r>
                  <a:rPr lang="en-US" sz="1400" b="0" i="0">
                    <a:solidFill>
                      <a:sysClr val="windowText" lastClr="00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𝑤_(1 )+ 𝑥_2×𝑤_2+𝑏_1 )/(</a:t>
                </a:r>
                <a:r>
                  <a:rPr lang="en-US" sz="1400" i="0">
                    <a:solidFill>
                      <a:sysClr val="windowText" lastClr="000000"/>
                    </a:solidFill>
                    <a:latin typeface="Cambria Math" panose="02040503050406030204" pitchFamily="18" charset="0"/>
                  </a:rPr>
                  <a:t>∂𝑤_1 )</a:t>
                </a:r>
                <a:r>
                  <a:rPr lang="en-US" sz="1400" b="0" i="0">
                    <a:solidFill>
                      <a:sysClr val="windowText" lastClr="000000"/>
                    </a:solidFill>
                    <a:latin typeface="Cambria Math" panose="02040503050406030204" pitchFamily="18" charset="0"/>
                  </a:rPr>
                  <a:t>=𝑥_1</a:t>
                </a:r>
                <a:endParaRPr lang="en-US" sz="1050">
                  <a:solidFill>
                    <a:sysClr val="windowText" lastClr="000000"/>
                  </a:solidFill>
                </a:endParaRPr>
              </a:p>
            </xdr:txBody>
          </xdr:sp>
        </mc:Fallback>
      </mc:AlternateContent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E9FD418B-8EA0-4A7C-AFCA-6D052E1ACF04}"/>
              </a:ext>
            </a:extLst>
          </xdr:cNvPr>
          <xdr:cNvCxnSpPr>
            <a:endCxn id="34" idx="3"/>
          </xdr:cNvCxnSpPr>
        </xdr:nvCxnSpPr>
        <xdr:spPr>
          <a:xfrm rot="10800000" flipV="1">
            <a:off x="14457220" y="9013919"/>
            <a:ext cx="838199" cy="365921"/>
          </a:xfrm>
          <a:prstGeom prst="bentConnector3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Connector: Elbow 59">
            <a:extLst>
              <a:ext uri="{FF2B5EF4-FFF2-40B4-BE49-F238E27FC236}">
                <a16:creationId xmlns:a16="http://schemas.microsoft.com/office/drawing/2014/main" id="{EA353C56-0696-FDF3-9A9F-01C0597BBD8B}"/>
              </a:ext>
            </a:extLst>
          </xdr:cNvPr>
          <xdr:cNvCxnSpPr>
            <a:endCxn id="37" idx="1"/>
          </xdr:cNvCxnSpPr>
        </xdr:nvCxnSpPr>
        <xdr:spPr>
          <a:xfrm rot="5400000">
            <a:off x="11008806" y="11838000"/>
            <a:ext cx="1675094" cy="23201"/>
          </a:xfrm>
          <a:prstGeom prst="bentConnector4">
            <a:avLst>
              <a:gd name="adj1" fmla="val 351"/>
              <a:gd name="adj2" fmla="val 3566803"/>
            </a:avLst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Connector: Elbow 64">
            <a:extLst>
              <a:ext uri="{FF2B5EF4-FFF2-40B4-BE49-F238E27FC236}">
                <a16:creationId xmlns:a16="http://schemas.microsoft.com/office/drawing/2014/main" id="{C3C87755-71F4-4334-A04F-DC5361B7656F}"/>
              </a:ext>
            </a:extLst>
          </xdr:cNvPr>
          <xdr:cNvCxnSpPr>
            <a:endCxn id="40" idx="0"/>
          </xdr:cNvCxnSpPr>
        </xdr:nvCxnSpPr>
        <xdr:spPr>
          <a:xfrm>
            <a:off x="14508018" y="11543915"/>
            <a:ext cx="1686875" cy="306611"/>
          </a:xfrm>
          <a:prstGeom prst="bentConnector2">
            <a:avLst/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Connector: Elbow 67">
            <a:extLst>
              <a:ext uri="{FF2B5EF4-FFF2-40B4-BE49-F238E27FC236}">
                <a16:creationId xmlns:a16="http://schemas.microsoft.com/office/drawing/2014/main" id="{6F479AE9-5205-467E-A0EA-BCE2E4F7D6D9}"/>
              </a:ext>
            </a:extLst>
          </xdr:cNvPr>
          <xdr:cNvCxnSpPr>
            <a:stCxn id="33" idx="2"/>
            <a:endCxn id="47" idx="0"/>
          </xdr:cNvCxnSpPr>
        </xdr:nvCxnSpPr>
        <xdr:spPr>
          <a:xfrm rot="16200000" flipH="1">
            <a:off x="17401331" y="7828881"/>
            <a:ext cx="714199" cy="3204507"/>
          </a:xfrm>
          <a:prstGeom prst="bentConnector3">
            <a:avLst>
              <a:gd name="adj1" fmla="val 50000"/>
            </a:avLst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Connector: Elbow 71">
            <a:extLst>
              <a:ext uri="{FF2B5EF4-FFF2-40B4-BE49-F238E27FC236}">
                <a16:creationId xmlns:a16="http://schemas.microsoft.com/office/drawing/2014/main" id="{6F8E5746-A106-43DE-9D2E-9123BC2851B3}"/>
              </a:ext>
            </a:extLst>
          </xdr:cNvPr>
          <xdr:cNvCxnSpPr>
            <a:endCxn id="50" idx="0"/>
          </xdr:cNvCxnSpPr>
        </xdr:nvCxnSpPr>
        <xdr:spPr>
          <a:xfrm flipV="1">
            <a:off x="16849898" y="8705173"/>
            <a:ext cx="2925180" cy="46743"/>
          </a:xfrm>
          <a:prstGeom prst="bentConnector4">
            <a:avLst>
              <a:gd name="adj1" fmla="val 99"/>
              <a:gd name="adj2" fmla="val 589057"/>
            </a:avLst>
          </a:prstGeom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</xdr:col>
      <xdr:colOff>79512</xdr:colOff>
      <xdr:row>38</xdr:row>
      <xdr:rowOff>13252</xdr:rowOff>
    </xdr:from>
    <xdr:ext cx="499304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AF39793-A193-4A01-92DC-8B6CE6EBABE1}"/>
                </a:ext>
              </a:extLst>
            </xdr:cNvPr>
            <xdr:cNvSpPr txBox="1"/>
          </xdr:nvSpPr>
          <xdr:spPr>
            <a:xfrm>
              <a:off x="2193234" y="7063409"/>
              <a:ext cx="499304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xFinal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AF39793-A193-4A01-92DC-8B6CE6EBABE1}"/>
                </a:ext>
              </a:extLst>
            </xdr:cNvPr>
            <xdr:cNvSpPr txBox="1"/>
          </xdr:nvSpPr>
          <xdr:spPr>
            <a:xfrm>
              <a:off x="2193234" y="7063409"/>
              <a:ext cx="499304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(𝜕𝐸_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𝑥)/(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𝜕𝑦_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xFinal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173630</xdr:colOff>
      <xdr:row>38</xdr:row>
      <xdr:rowOff>3908</xdr:rowOff>
    </xdr:from>
    <xdr:ext cx="521489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4DD2E8F-F786-43D7-A188-5FA5250A1D2F}"/>
                </a:ext>
              </a:extLst>
            </xdr:cNvPr>
            <xdr:cNvSpPr txBox="1"/>
          </xdr:nvSpPr>
          <xdr:spPr>
            <a:xfrm>
              <a:off x="2936708" y="7054065"/>
              <a:ext cx="52148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𝐹𝑖𝑛𝑎𝑙</m:t>
                            </m:r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4DD2E8F-F786-43D7-A188-5FA5250A1D2F}"/>
                </a:ext>
              </a:extLst>
            </xdr:cNvPr>
            <xdr:cNvSpPr txBox="1"/>
          </xdr:nvSpPr>
          <xdr:spPr>
            <a:xfrm>
              <a:off x="2936708" y="7054065"/>
              <a:ext cx="52148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(𝜕𝑦_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𝐹𝑖𝑛𝑎𝑙)/(𝜕𝑦_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274095</xdr:colOff>
      <xdr:row>38</xdr:row>
      <xdr:rowOff>8585</xdr:rowOff>
    </xdr:from>
    <xdr:ext cx="255711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9BB49D4-49A1-47F6-9418-A39ACC5DB0A3}"/>
                </a:ext>
              </a:extLst>
            </xdr:cNvPr>
            <xdr:cNvSpPr txBox="1"/>
          </xdr:nvSpPr>
          <xdr:spPr>
            <a:xfrm>
              <a:off x="3858808" y="7058742"/>
              <a:ext cx="255711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b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9BB49D4-49A1-47F6-9418-A39ACC5DB0A3}"/>
                </a:ext>
              </a:extLst>
            </xdr:cNvPr>
            <xdr:cNvSpPr txBox="1"/>
          </xdr:nvSpPr>
          <xdr:spPr>
            <a:xfrm>
              <a:off x="3858808" y="7058742"/>
              <a:ext cx="255711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(𝜕𝑦_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b_2 )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405365</xdr:colOff>
      <xdr:row>38</xdr:row>
      <xdr:rowOff>7028</xdr:rowOff>
    </xdr:from>
    <xdr:ext cx="263918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04F5B61-BBC4-4FB3-962F-52B7314E4F62}"/>
                </a:ext>
              </a:extLst>
            </xdr:cNvPr>
            <xdr:cNvSpPr txBox="1"/>
          </xdr:nvSpPr>
          <xdr:spPr>
            <a:xfrm>
              <a:off x="4811713" y="7057185"/>
              <a:ext cx="263918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04F5B61-BBC4-4FB3-962F-52B7314E4F62}"/>
                </a:ext>
              </a:extLst>
            </xdr:cNvPr>
            <xdr:cNvSpPr txBox="1"/>
          </xdr:nvSpPr>
          <xdr:spPr>
            <a:xfrm>
              <a:off x="4811713" y="7057185"/>
              <a:ext cx="263918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(𝜕𝐸_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𝑥)/(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𝑏_2 )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478252</xdr:colOff>
      <xdr:row>38</xdr:row>
      <xdr:rowOff>402</xdr:rowOff>
    </xdr:from>
    <xdr:ext cx="250903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6A68863-C295-4D66-B038-06A6413781EF}"/>
                </a:ext>
              </a:extLst>
            </xdr:cNvPr>
            <xdr:cNvSpPr txBox="1"/>
          </xdr:nvSpPr>
          <xdr:spPr>
            <a:xfrm>
              <a:off x="5964652" y="7050559"/>
              <a:ext cx="25090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6A68863-C295-4D66-B038-06A6413781EF}"/>
                </a:ext>
              </a:extLst>
            </xdr:cNvPr>
            <xdr:cNvSpPr txBox="1"/>
          </xdr:nvSpPr>
          <xdr:spPr>
            <a:xfrm>
              <a:off x="5964652" y="7050559"/>
              <a:ext cx="25090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(𝜕𝐸_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𝑡)/(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𝑏_2 )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101075</xdr:colOff>
      <xdr:row>38</xdr:row>
      <xdr:rowOff>15991</xdr:rowOff>
    </xdr:from>
    <xdr:ext cx="1344534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2F9E158D-632C-4737-AE73-2ABA0F0A5C05}"/>
                </a:ext>
              </a:extLst>
            </xdr:cNvPr>
            <xdr:cNvSpPr txBox="1"/>
          </xdr:nvSpPr>
          <xdr:spPr>
            <a:xfrm>
              <a:off x="6800049" y="7066148"/>
              <a:ext cx="1344534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sub>
                        </m:sSub>
                      </m:sub>
                    </m:sSub>
                    <m:r>
                      <a:rPr lang="en-US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𝜂</m:t>
                    </m:r>
                    <m:r>
                      <a:rPr lang="en-US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2F9E158D-632C-4737-AE73-2ABA0F0A5C05}"/>
                </a:ext>
              </a:extLst>
            </xdr:cNvPr>
            <xdr:cNvSpPr txBox="1"/>
          </xdr:nvSpPr>
          <xdr:spPr>
            <a:xfrm>
              <a:off x="6800049" y="7066148"/>
              <a:ext cx="1344534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𝑏_(2_𝑛𝑒𝑤 )=𝑏_2−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(𝜕𝐸_𝑡)/(𝜕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𝑏_2 )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32</xdr:col>
      <xdr:colOff>112058</xdr:colOff>
      <xdr:row>21</xdr:row>
      <xdr:rowOff>49309</xdr:rowOff>
    </xdr:from>
    <xdr:ext cx="1604222" cy="444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22F4D84-C529-702A-0C08-F1AB8BAB3155}"/>
                </a:ext>
              </a:extLst>
            </xdr:cNvPr>
            <xdr:cNvSpPr txBox="1"/>
          </xdr:nvSpPr>
          <xdr:spPr>
            <a:xfrm>
              <a:off x="18624176" y="3814485"/>
              <a:ext cx="1604222" cy="444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22F4D84-C529-702A-0C08-F1AB8BAB3155}"/>
                </a:ext>
              </a:extLst>
            </xdr:cNvPr>
            <xdr:cNvSpPr txBox="1"/>
          </xdr:nvSpPr>
          <xdr:spPr>
            <a:xfrm>
              <a:off x="18624176" y="3814485"/>
              <a:ext cx="1604222" cy="444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𝐸_𝑡𝑜𝑡𝑎𝑙)/(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𝑏_2 )</a:t>
              </a:r>
              <a:r>
                <a:rPr lang="en-US" sz="1400" b="0" i="0">
                  <a:latin typeface="Cambria Math" panose="02040503050406030204" pitchFamily="18" charset="0"/>
                </a:rPr>
                <a:t>=(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𝜕𝐸_1)/(𝜕𝑏_2 )</a:t>
              </a:r>
              <a:r>
                <a:rPr lang="en-US" sz="1400" b="0" i="0">
                  <a:latin typeface="Cambria Math" panose="02040503050406030204" pitchFamily="18" charset="0"/>
                </a:rPr>
                <a:t>+(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𝜕𝐸_2)/(𝜕𝑏_2 )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32</xdr:col>
      <xdr:colOff>211163</xdr:colOff>
      <xdr:row>25</xdr:row>
      <xdr:rowOff>60554</xdr:rowOff>
    </xdr:from>
    <xdr:ext cx="1901931" cy="414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C879965-F3B2-4856-F3F3-596D59458193}"/>
                </a:ext>
              </a:extLst>
            </xdr:cNvPr>
            <xdr:cNvSpPr txBox="1"/>
          </xdr:nvSpPr>
          <xdr:spPr>
            <a:xfrm>
              <a:off x="18731919" y="4632554"/>
              <a:ext cx="1901931" cy="414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𝑓𝑖𝑛𝑎𝑙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𝑓𝑖𝑛𝑎𝑙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C879965-F3B2-4856-F3F3-596D59458193}"/>
                </a:ext>
              </a:extLst>
            </xdr:cNvPr>
            <xdr:cNvSpPr txBox="1"/>
          </xdr:nvSpPr>
          <xdr:spPr>
            <a:xfrm>
              <a:off x="18731919" y="4632554"/>
              <a:ext cx="1901931" cy="414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𝐸_1)/(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𝑏_2 )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𝜕𝐸1/(𝜕𝑦_(1_𝑓𝑖𝑛𝑎𝑙 ) )×(𝜕𝑦_(1_𝑓𝑖𝑛𝑎𝑙 ))/(𝜕𝑦_1 )×(𝜕𝑦_1)/(𝜕𝑏_2 )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80683</xdr:colOff>
      <xdr:row>51</xdr:row>
      <xdr:rowOff>17930</xdr:rowOff>
    </xdr:from>
    <xdr:ext cx="499304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1633803-C96A-46A1-B291-E3489D3AD262}"/>
                </a:ext>
              </a:extLst>
            </xdr:cNvPr>
            <xdr:cNvSpPr txBox="1"/>
          </xdr:nvSpPr>
          <xdr:spPr>
            <a:xfrm>
              <a:off x="2187389" y="9197789"/>
              <a:ext cx="499304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xFinal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1633803-C96A-46A1-B291-E3489D3AD262}"/>
                </a:ext>
              </a:extLst>
            </xdr:cNvPr>
            <xdr:cNvSpPr txBox="1"/>
          </xdr:nvSpPr>
          <xdr:spPr>
            <a:xfrm>
              <a:off x="2187389" y="9197789"/>
              <a:ext cx="499304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(𝜕𝐸_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𝑥)/(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𝜕𝑦_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xFinal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139721</xdr:colOff>
      <xdr:row>51</xdr:row>
      <xdr:rowOff>43666</xdr:rowOff>
    </xdr:from>
    <xdr:ext cx="521489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DD541FD4-118B-45FD-823A-D29E9862EE77}"/>
                </a:ext>
              </a:extLst>
            </xdr:cNvPr>
            <xdr:cNvSpPr txBox="1"/>
          </xdr:nvSpPr>
          <xdr:spPr>
            <a:xfrm>
              <a:off x="2891886" y="9223525"/>
              <a:ext cx="52148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𝐹𝑖𝑛𝑎𝑙</m:t>
                            </m:r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DD541FD4-118B-45FD-823A-D29E9862EE77}"/>
                </a:ext>
              </a:extLst>
            </xdr:cNvPr>
            <xdr:cNvSpPr txBox="1"/>
          </xdr:nvSpPr>
          <xdr:spPr>
            <a:xfrm>
              <a:off x="2891886" y="9223525"/>
              <a:ext cx="52148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(𝜕𝑦_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𝐹𝑖𝑛𝑎𝑙)/(𝜕𝑦_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31</xdr:col>
      <xdr:colOff>246923</xdr:colOff>
      <xdr:row>29</xdr:row>
      <xdr:rowOff>81772</xdr:rowOff>
    </xdr:from>
    <xdr:ext cx="3741409" cy="1819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467A952-62DA-413C-9C0C-7FBEE7DAF14C}"/>
                </a:ext>
              </a:extLst>
            </xdr:cNvPr>
            <xdr:cNvSpPr txBox="1"/>
          </xdr:nvSpPr>
          <xdr:spPr>
            <a:xfrm>
              <a:off x="20606178" y="5304936"/>
              <a:ext cx="3741409" cy="1819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i="1">
                <a:latin typeface="Cambria Math" panose="02040503050406030204" pitchFamily="18" charset="0"/>
              </a:endParaRPr>
            </a:p>
            <a:p>
              <a:endParaRPr lang="en-US" sz="1100" i="1">
                <a:latin typeface="Cambria Math" panose="02040503050406030204" pitchFamily="18" charset="0"/>
              </a:endParaRPr>
            </a:p>
            <a:p>
              <a:endParaRPr lang="en-US" sz="11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𝑓𝑖𝑛𝑎𝑙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𝑓𝑖𝑛𝑎𝑙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/>
            </a:p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𝐹𝑖𝑛𝑎𝑙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𝐹𝑖𝑛𝑎𝑙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𝐹𝑖𝑛𝑎𝑙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𝐹𝑖𝑛𝑎𝑙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467A952-62DA-413C-9C0C-7FBEE7DAF14C}"/>
                </a:ext>
              </a:extLst>
            </xdr:cNvPr>
            <xdr:cNvSpPr txBox="1"/>
          </xdr:nvSpPr>
          <xdr:spPr>
            <a:xfrm>
              <a:off x="20606178" y="5304936"/>
              <a:ext cx="3741409" cy="1819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𝐸_𝑇𝑜𝑡𝑎𝑙)/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𝑏1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(𝜕𝐸_1)/𝜕𝑏1</a:t>
              </a:r>
              <a:r>
                <a:rPr lang="en-US" sz="1100" b="0" i="0">
                  <a:latin typeface="Cambria Math" panose="02040503050406030204" pitchFamily="18" charset="0"/>
                </a:rPr>
                <a:t>+(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𝜕𝐸_1)/(𝜕𝑏_1 )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:endParaRPr lang="en-US" sz="1100" i="1">
                <a:latin typeface="Cambria Math" panose="02040503050406030204" pitchFamily="18" charset="0"/>
              </a:endParaRPr>
            </a:p>
            <a:p>
              <a:pPr/>
              <a:endParaRPr lang="en-US" sz="1100" i="1">
                <a:latin typeface="Cambria Math" panose="02040503050406030204" pitchFamily="18" charset="0"/>
              </a:endParaRPr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𝐸_1)/(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𝑏_1 )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𝜕𝐸1/(𝜕𝑦_(1_𝑓𝑖𝑛𝑎𝑙 ) )×(𝜕𝑦_(1_𝑓𝑖𝑛𝑎𝑙 ))/(𝜕𝑦_1 )×(𝜕𝑦_1)/(𝜕𝑏_1 )</a:t>
              </a:r>
              <a:endParaRPr lang="en-US" sz="1100" b="0">
                <a:ea typeface="Cambria Math" panose="02040503050406030204" pitchFamily="18" charset="0"/>
              </a:endParaRPr>
            </a:p>
            <a:p>
              <a:pPr/>
              <a:endParaRPr lang="en-US" sz="1100"/>
            </a:p>
            <a:p>
              <a:pPr/>
              <a:endParaRPr lang="en-US" sz="1100"/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𝑦_1)/(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𝑏_1 )</a:t>
              </a:r>
              <a:r>
                <a:rPr lang="en-US" sz="1100" b="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𝜕𝑦_1)/(𝜕𝐻_(1_𝐹𝑖𝑛𝑎𝑙 ) )×(𝜕𝐻_(1_𝐹𝑖𝑛𝑎𝑙 ))/(𝜕𝐻_1 )×(𝜕𝐻_1)/(𝜕𝑏_1 )</a:t>
              </a:r>
              <a:r>
                <a:rPr lang="en-US" sz="1100" b="0" i="0">
                  <a:latin typeface="Cambria Math" panose="02040503050406030204" pitchFamily="18" charset="0"/>
                </a:rPr>
                <a:t>+(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𝜕𝑦_1)/(𝜕𝐻_(2_𝐹𝑖𝑛𝑎𝑙 ) )×(𝜕𝐻_(2_𝐹𝑖𝑛𝑎𝑙 ))/(𝜕𝐻_2 )×(𝜕𝐻_2)/(𝜕𝑏_1 )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4</xdr:col>
      <xdr:colOff>148685</xdr:colOff>
      <xdr:row>51</xdr:row>
      <xdr:rowOff>35982</xdr:rowOff>
    </xdr:from>
    <xdr:ext cx="513346" cy="3726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B77B40F5-3B15-4586-9E98-1085E647896E}"/>
                </a:ext>
              </a:extLst>
            </xdr:cNvPr>
            <xdr:cNvSpPr txBox="1"/>
          </xdr:nvSpPr>
          <xdr:spPr>
            <a:xfrm>
              <a:off x="3730085" y="9332382"/>
              <a:ext cx="513346" cy="372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𝐹𝑖𝑛𝑎𝑙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B77B40F5-3B15-4586-9E98-1085E647896E}"/>
                </a:ext>
              </a:extLst>
            </xdr:cNvPr>
            <xdr:cNvSpPr txBox="1"/>
          </xdr:nvSpPr>
          <xdr:spPr>
            <a:xfrm>
              <a:off x="3730085" y="9332382"/>
              <a:ext cx="513346" cy="372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(𝜕𝑦_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𝐻_(1_𝐹𝑖𝑛𝑎𝑙 )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242470</xdr:colOff>
      <xdr:row>51</xdr:row>
      <xdr:rowOff>30120</xdr:rowOff>
    </xdr:from>
    <xdr:ext cx="516616" cy="3726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A8F5A666-B335-4710-9DA8-B2C5D3444DD3}"/>
                </a:ext>
              </a:extLst>
            </xdr:cNvPr>
            <xdr:cNvSpPr txBox="1"/>
          </xdr:nvSpPr>
          <xdr:spPr>
            <a:xfrm>
              <a:off x="4644485" y="9326520"/>
              <a:ext cx="516616" cy="372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x</m:t>
                            </m:r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𝐹𝑖𝑛𝑎𝑙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A8F5A666-B335-4710-9DA8-B2C5D3444DD3}"/>
                </a:ext>
              </a:extLst>
            </xdr:cNvPr>
            <xdr:cNvSpPr txBox="1"/>
          </xdr:nvSpPr>
          <xdr:spPr>
            <a:xfrm>
              <a:off x="4644485" y="9326520"/>
              <a:ext cx="516616" cy="3726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(𝜕𝑦_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x)/(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𝐻_(2_𝐹𝑖𝑛𝑎𝑙 )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353839</xdr:colOff>
      <xdr:row>51</xdr:row>
      <xdr:rowOff>30120</xdr:rowOff>
    </xdr:from>
    <xdr:ext cx="276999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FFEEAF5D-D67C-4B0C-BB0B-FD6CB7DAED51}"/>
                </a:ext>
              </a:extLst>
            </xdr:cNvPr>
            <xdr:cNvSpPr txBox="1"/>
          </xdr:nvSpPr>
          <xdr:spPr>
            <a:xfrm>
              <a:off x="5840239" y="9326520"/>
              <a:ext cx="27699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FFEEAF5D-D67C-4B0C-BB0B-FD6CB7DAED51}"/>
                </a:ext>
              </a:extLst>
            </xdr:cNvPr>
            <xdr:cNvSpPr txBox="1"/>
          </xdr:nvSpPr>
          <xdr:spPr>
            <a:xfrm>
              <a:off x="5840239" y="9326520"/>
              <a:ext cx="27699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𝐻_𝑥)/(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𝑏_1 )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200358</xdr:colOff>
      <xdr:row>51</xdr:row>
      <xdr:rowOff>35169</xdr:rowOff>
    </xdr:from>
    <xdr:ext cx="249106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C2E5BAE7-F2E8-48AB-92B7-240E3AF37AFB}"/>
                </a:ext>
              </a:extLst>
            </xdr:cNvPr>
            <xdr:cNvSpPr txBox="1"/>
          </xdr:nvSpPr>
          <xdr:spPr>
            <a:xfrm>
              <a:off x="7861922" y="9255369"/>
              <a:ext cx="249106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C2E5BAE7-F2E8-48AB-92B7-240E3AF37AFB}"/>
                </a:ext>
              </a:extLst>
            </xdr:cNvPr>
            <xdr:cNvSpPr txBox="1"/>
          </xdr:nvSpPr>
          <xdr:spPr>
            <a:xfrm>
              <a:off x="7861922" y="9255369"/>
              <a:ext cx="249106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𝑦_𝑥)/(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𝑏_1 )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369278</xdr:colOff>
      <xdr:row>51</xdr:row>
      <xdr:rowOff>30374</xdr:rowOff>
    </xdr:from>
    <xdr:ext cx="263085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96C95EA4-A15A-4D8C-B1D1-979146680D72}"/>
                </a:ext>
              </a:extLst>
            </xdr:cNvPr>
            <xdr:cNvSpPr txBox="1"/>
          </xdr:nvSpPr>
          <xdr:spPr>
            <a:xfrm>
              <a:off x="8640442" y="9250574"/>
              <a:ext cx="26308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96C95EA4-A15A-4D8C-B1D1-979146680D72}"/>
                </a:ext>
              </a:extLst>
            </xdr:cNvPr>
            <xdr:cNvSpPr txBox="1"/>
          </xdr:nvSpPr>
          <xdr:spPr>
            <a:xfrm>
              <a:off x="8640442" y="9250574"/>
              <a:ext cx="26308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𝐸_𝑥)/(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𝑏_1 )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140143</xdr:colOff>
      <xdr:row>51</xdr:row>
      <xdr:rowOff>37300</xdr:rowOff>
    </xdr:from>
    <xdr:ext cx="247567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53898D24-5535-4954-BB29-FFB16C7AEAD7}"/>
                </a:ext>
              </a:extLst>
            </xdr:cNvPr>
            <xdr:cNvSpPr txBox="1"/>
          </xdr:nvSpPr>
          <xdr:spPr>
            <a:xfrm>
              <a:off x="9526598" y="9257500"/>
              <a:ext cx="247567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53898D24-5535-4954-BB29-FFB16C7AEAD7}"/>
                </a:ext>
              </a:extLst>
            </xdr:cNvPr>
            <xdr:cNvSpPr txBox="1"/>
          </xdr:nvSpPr>
          <xdr:spPr>
            <a:xfrm>
              <a:off x="9526598" y="9257500"/>
              <a:ext cx="247567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𝐸_𝑡)/(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𝑏_1 )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130927</xdr:colOff>
      <xdr:row>51</xdr:row>
      <xdr:rowOff>50234</xdr:rowOff>
    </xdr:from>
    <xdr:ext cx="1341265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0ADA176F-D690-46A7-BDB8-004C5DD765FC}"/>
                </a:ext>
              </a:extLst>
            </xdr:cNvPr>
            <xdr:cNvSpPr txBox="1"/>
          </xdr:nvSpPr>
          <xdr:spPr>
            <a:xfrm>
              <a:off x="10126982" y="9270434"/>
              <a:ext cx="134126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sub>
                        </m:sSub>
                      </m:sub>
                    </m:sSub>
                    <m:r>
                      <a:rPr lang="en-US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𝜂</m:t>
                    </m:r>
                    <m:r>
                      <a:rPr lang="en-US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0ADA176F-D690-46A7-BDB8-004C5DD765FC}"/>
                </a:ext>
              </a:extLst>
            </xdr:cNvPr>
            <xdr:cNvSpPr txBox="1"/>
          </xdr:nvSpPr>
          <xdr:spPr>
            <a:xfrm>
              <a:off x="10126982" y="9270434"/>
              <a:ext cx="134126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𝑏_(1_𝑛𝑒𝑤 )=𝑏_2−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𝜂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(𝜕𝐸_𝑡)/(𝜕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𝑏_1 )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349575</xdr:colOff>
      <xdr:row>51</xdr:row>
      <xdr:rowOff>37048</xdr:rowOff>
    </xdr:from>
    <xdr:ext cx="517898" cy="3574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7CB0951A-1D3B-4AF6-B7D7-01DB7B04DF8F}"/>
                </a:ext>
              </a:extLst>
            </xdr:cNvPr>
            <xdr:cNvSpPr txBox="1"/>
          </xdr:nvSpPr>
          <xdr:spPr>
            <a:xfrm>
              <a:off x="5842902" y="9257248"/>
              <a:ext cx="517898" cy="3574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𝐹𝑖𝑛𝑎𝑙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7CB0951A-1D3B-4AF6-B7D7-01DB7B04DF8F}"/>
                </a:ext>
              </a:extLst>
            </xdr:cNvPr>
            <xdr:cNvSpPr txBox="1"/>
          </xdr:nvSpPr>
          <xdr:spPr>
            <a:xfrm>
              <a:off x="5842902" y="9257248"/>
              <a:ext cx="517898" cy="3574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𝐻_(𝑥_𝐹𝑖𝑛𝑎𝑙 ))/(</a:t>
              </a:r>
              <a:r>
                <a:rPr lang="en-US" sz="11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𝐻_𝑥 )</a:t>
              </a:r>
              <a:endParaRPr lang="en-US" sz="110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518160</xdr:colOff>
      <xdr:row>4</xdr:row>
      <xdr:rowOff>129540</xdr:rowOff>
    </xdr:from>
    <xdr:to>
      <xdr:col>12</xdr:col>
      <xdr:colOff>528557</xdr:colOff>
      <xdr:row>17</xdr:row>
      <xdr:rowOff>29943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B52040-6DCD-431D-AEC6-247630A3C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3940" y="861060"/>
          <a:ext cx="3667997" cy="227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E8C0-AE7A-4379-AFC2-52BF2E9D1249}">
  <dimension ref="B1:AL85"/>
  <sheetViews>
    <sheetView tabSelected="1" zoomScale="157" zoomScaleNormal="90" workbookViewId="0">
      <selection activeCell="C6" sqref="C6"/>
    </sheetView>
  </sheetViews>
  <sheetFormatPr baseColWidth="10" defaultColWidth="8.83203125" defaultRowHeight="15" x14ac:dyDescent="0.2"/>
  <cols>
    <col min="2" max="2" width="21.83203125" bestFit="1" customWidth="1"/>
    <col min="3" max="3" width="9.5" customWidth="1"/>
    <col min="4" max="5" width="12" bestFit="1" customWidth="1"/>
    <col min="6" max="6" width="15.83203125" customWidth="1"/>
    <col min="7" max="7" width="17.6640625" bestFit="1" customWidth="1"/>
    <col min="8" max="8" width="13.83203125" customWidth="1"/>
    <col min="10" max="10" width="16.1640625" customWidth="1"/>
  </cols>
  <sheetData>
    <row r="1" spans="2:6" x14ac:dyDescent="0.2">
      <c r="B1" s="19" t="s">
        <v>27</v>
      </c>
      <c r="C1" s="19"/>
      <c r="D1" s="19"/>
      <c r="E1" s="19"/>
      <c r="F1" s="19"/>
    </row>
    <row r="2" spans="2:6" x14ac:dyDescent="0.2">
      <c r="B2" s="19"/>
      <c r="C2" s="19"/>
      <c r="D2" s="19"/>
      <c r="E2" s="19"/>
      <c r="F2" s="19"/>
    </row>
    <row r="4" spans="2:6" x14ac:dyDescent="0.2">
      <c r="B4" s="3" t="s">
        <v>0</v>
      </c>
      <c r="C4" s="3" t="s">
        <v>1</v>
      </c>
    </row>
    <row r="5" spans="2:6" x14ac:dyDescent="0.2">
      <c r="B5" s="1">
        <v>0.06</v>
      </c>
      <c r="C5" s="1">
        <v>0.2</v>
      </c>
    </row>
    <row r="7" spans="2:6" x14ac:dyDescent="0.2">
      <c r="B7" s="3" t="s">
        <v>2</v>
      </c>
      <c r="C7" s="3" t="s">
        <v>3</v>
      </c>
      <c r="D7" s="3" t="s">
        <v>4</v>
      </c>
      <c r="E7" s="3" t="s">
        <v>5</v>
      </c>
      <c r="F7" s="3" t="s">
        <v>10</v>
      </c>
    </row>
    <row r="8" spans="2:6" x14ac:dyDescent="0.2">
      <c r="B8" s="1">
        <v>0.15</v>
      </c>
      <c r="C8" s="1">
        <v>0.2</v>
      </c>
      <c r="D8" s="1">
        <v>0.25</v>
      </c>
      <c r="E8" s="1">
        <v>0.3</v>
      </c>
      <c r="F8" s="1">
        <v>0.35</v>
      </c>
    </row>
    <row r="10" spans="2:6" x14ac:dyDescent="0.2">
      <c r="B10" s="4" t="s">
        <v>12</v>
      </c>
      <c r="C10" s="4" t="s">
        <v>13</v>
      </c>
      <c r="E10" s="4" t="s">
        <v>14</v>
      </c>
      <c r="F10" s="4" t="s">
        <v>15</v>
      </c>
    </row>
    <row r="11" spans="2:6" x14ac:dyDescent="0.2">
      <c r="B11" s="1">
        <f>(X_1*w_1)+(X_2*w_2)+b_1</f>
        <v>0.39899999999999997</v>
      </c>
      <c r="C11" s="1">
        <f>(X_1*w_3)+(X_2*w_4)+b_1</f>
        <v>0.42499999999999999</v>
      </c>
      <c r="E11" s="1">
        <f>1/(1+(EXP(-H_1)))</f>
        <v>0.59844737567362516</v>
      </c>
      <c r="F11" s="1">
        <f>1/(1+EXP(-H_2))</f>
        <v>0.60467908471400933</v>
      </c>
    </row>
    <row r="13" spans="2:6" x14ac:dyDescent="0.2">
      <c r="B13" s="4" t="s">
        <v>6</v>
      </c>
      <c r="C13" s="4" t="s">
        <v>7</v>
      </c>
      <c r="D13" s="4" t="s">
        <v>8</v>
      </c>
      <c r="E13" s="4" t="s">
        <v>9</v>
      </c>
      <c r="F13" s="4" t="s">
        <v>11</v>
      </c>
    </row>
    <row r="14" spans="2:6" x14ac:dyDescent="0.2">
      <c r="B14" s="1">
        <v>0.4</v>
      </c>
      <c r="C14" s="1">
        <v>0.45</v>
      </c>
      <c r="D14" s="1">
        <v>0.5</v>
      </c>
      <c r="E14" s="1">
        <v>0.55000000000000004</v>
      </c>
      <c r="F14" s="1">
        <v>0.6</v>
      </c>
    </row>
    <row r="16" spans="2:6" x14ac:dyDescent="0.2">
      <c r="B16" s="6" t="s">
        <v>16</v>
      </c>
      <c r="C16" s="6" t="s">
        <v>17</v>
      </c>
      <c r="E16" s="6" t="s">
        <v>18</v>
      </c>
      <c r="F16" s="6" t="s">
        <v>19</v>
      </c>
    </row>
    <row r="17" spans="2:38" x14ac:dyDescent="0.2">
      <c r="B17" s="1">
        <f>(H1_Final*w_5)+(H2_Final*w_6)+b_2</f>
        <v>1.1114845383907541</v>
      </c>
      <c r="C17" s="1">
        <f>(H1_Final*w_7)+(H2_Final*w_8)+b_2</f>
        <v>1.2317971844295177</v>
      </c>
      <c r="E17" s="1">
        <f>1/(1+EXP(-Y_1))</f>
        <v>0.75240577168096701</v>
      </c>
      <c r="F17" s="1">
        <f>1/(1+EXP(-Y_2))</f>
        <v>0.77413296877892246</v>
      </c>
    </row>
    <row r="19" spans="2:38" ht="14.5" customHeight="1" x14ac:dyDescent="0.2">
      <c r="B19" s="5" t="s">
        <v>20</v>
      </c>
      <c r="C19" s="5" t="s">
        <v>21</v>
      </c>
      <c r="R19" s="26" t="s">
        <v>32</v>
      </c>
      <c r="S19" s="27"/>
      <c r="T19" s="27"/>
      <c r="U19" s="27"/>
      <c r="V19" s="27"/>
      <c r="W19" s="27"/>
      <c r="X19" s="27"/>
      <c r="Y19" s="27"/>
      <c r="Z19" s="27"/>
      <c r="AA19" s="28"/>
      <c r="AC19" s="26" t="s">
        <v>47</v>
      </c>
      <c r="AD19" s="27"/>
      <c r="AE19" s="27"/>
      <c r="AF19" s="27"/>
      <c r="AG19" s="27"/>
      <c r="AH19" s="27"/>
      <c r="AI19" s="27"/>
      <c r="AJ19" s="27"/>
      <c r="AK19" s="27"/>
      <c r="AL19" s="28"/>
    </row>
    <row r="20" spans="2:38" ht="14.5" customHeight="1" x14ac:dyDescent="0.2">
      <c r="B20" s="1">
        <v>0.01</v>
      </c>
      <c r="C20" s="1">
        <v>0.99</v>
      </c>
      <c r="R20" s="29"/>
      <c r="S20" s="30"/>
      <c r="T20" s="30"/>
      <c r="U20" s="30"/>
      <c r="V20" s="30"/>
      <c r="W20" s="30"/>
      <c r="X20" s="30"/>
      <c r="Y20" s="30"/>
      <c r="Z20" s="30"/>
      <c r="AA20" s="31"/>
      <c r="AC20" s="29"/>
      <c r="AD20" s="30"/>
      <c r="AE20" s="30"/>
      <c r="AF20" s="30"/>
      <c r="AG20" s="30"/>
      <c r="AH20" s="30"/>
      <c r="AI20" s="30"/>
      <c r="AJ20" s="30"/>
      <c r="AK20" s="30"/>
      <c r="AL20" s="31"/>
    </row>
    <row r="22" spans="2:38" x14ac:dyDescent="0.2">
      <c r="B22" s="19" t="s">
        <v>26</v>
      </c>
      <c r="C22" s="19"/>
      <c r="D22" s="19"/>
      <c r="E22" s="19"/>
      <c r="F22" s="19"/>
      <c r="AG22" s="13"/>
      <c r="AH22" s="13"/>
      <c r="AI22" s="13"/>
    </row>
    <row r="23" spans="2:38" x14ac:dyDescent="0.2">
      <c r="B23" s="19"/>
      <c r="C23" s="19"/>
      <c r="D23" s="19"/>
      <c r="E23" s="19"/>
      <c r="F23" s="19"/>
      <c r="AG23" s="13"/>
      <c r="AH23" s="13"/>
      <c r="AI23" s="13"/>
    </row>
    <row r="24" spans="2:38" x14ac:dyDescent="0.2">
      <c r="AG24" s="13"/>
      <c r="AH24" s="13"/>
      <c r="AI24" s="13"/>
    </row>
    <row r="25" spans="2:38" x14ac:dyDescent="0.2">
      <c r="B25" s="2" t="s">
        <v>22</v>
      </c>
      <c r="C25" s="2" t="s">
        <v>23</v>
      </c>
      <c r="D25" s="2" t="s">
        <v>24</v>
      </c>
    </row>
    <row r="26" spans="2:38" x14ac:dyDescent="0.2">
      <c r="B26" s="1">
        <f>0.5*(Y1_Target-Y1_Final)^2</f>
        <v>0.27558316491260604</v>
      </c>
      <c r="C26" s="1">
        <f>0.5*(Y2_Target-Y2_Final)^2</f>
        <v>2.3299287584100832E-2</v>
      </c>
      <c r="D26" s="1">
        <f>SUM(E_1,E_2)</f>
        <v>0.29888245249670686</v>
      </c>
      <c r="AG26" s="13"/>
      <c r="AH26" s="13"/>
      <c r="AI26" s="13"/>
      <c r="AJ26" s="13"/>
    </row>
    <row r="27" spans="2:38" x14ac:dyDescent="0.2">
      <c r="AG27" s="13"/>
      <c r="AH27" s="13"/>
      <c r="AI27" s="13"/>
      <c r="AJ27" s="13"/>
    </row>
    <row r="28" spans="2:38" x14ac:dyDescent="0.2">
      <c r="B28" s="19" t="s">
        <v>25</v>
      </c>
      <c r="C28" s="19"/>
      <c r="D28" s="19"/>
      <c r="E28" s="19"/>
      <c r="F28" s="19"/>
      <c r="G28" s="10" t="s">
        <v>31</v>
      </c>
      <c r="AG28" s="13"/>
      <c r="AH28" s="13"/>
      <c r="AI28" s="13"/>
      <c r="AJ28" s="13"/>
    </row>
    <row r="29" spans="2:38" x14ac:dyDescent="0.2">
      <c r="B29" s="19"/>
      <c r="C29" s="19"/>
      <c r="D29" s="19"/>
      <c r="E29" s="19"/>
      <c r="F29" s="19"/>
      <c r="G29" s="9">
        <v>0.5</v>
      </c>
    </row>
    <row r="30" spans="2:38" x14ac:dyDescent="0.2">
      <c r="AF30" s="13"/>
      <c r="AG30" s="13"/>
      <c r="AH30" s="13"/>
      <c r="AI30" s="13"/>
      <c r="AJ30" s="13"/>
      <c r="AK30" s="13"/>
      <c r="AL30" s="13"/>
    </row>
    <row r="31" spans="2:38" x14ac:dyDescent="0.2">
      <c r="B31" s="23" t="s">
        <v>32</v>
      </c>
      <c r="C31" s="20"/>
      <c r="D31" s="20"/>
      <c r="E31" s="20"/>
      <c r="F31" s="20"/>
      <c r="G31" s="33"/>
      <c r="H31" s="34"/>
      <c r="I31" s="35"/>
      <c r="AF31" s="13"/>
      <c r="AG31" s="13"/>
      <c r="AH31" s="13"/>
      <c r="AI31" s="13"/>
      <c r="AJ31" s="13"/>
      <c r="AK31" s="13"/>
      <c r="AL31" s="13"/>
    </row>
    <row r="32" spans="2:38" x14ac:dyDescent="0.2">
      <c r="B32" s="24"/>
      <c r="C32" s="21"/>
      <c r="D32" s="21"/>
      <c r="E32" s="21"/>
      <c r="F32" s="21"/>
      <c r="G32" s="36"/>
      <c r="H32" s="37"/>
      <c r="I32" s="38"/>
      <c r="AF32" s="13"/>
      <c r="AG32" s="13"/>
      <c r="AH32" s="13"/>
      <c r="AI32" s="13"/>
      <c r="AJ32" s="13"/>
      <c r="AK32" s="13"/>
      <c r="AL32" s="13"/>
    </row>
    <row r="33" spans="2:38" x14ac:dyDescent="0.2">
      <c r="B33" s="25"/>
      <c r="C33" s="22"/>
      <c r="D33" s="22"/>
      <c r="E33" s="22"/>
      <c r="F33" s="22"/>
      <c r="G33" s="39"/>
      <c r="H33" s="40"/>
      <c r="I33" s="41"/>
      <c r="AF33" s="13"/>
      <c r="AG33" s="13"/>
      <c r="AH33" s="13"/>
      <c r="AI33" s="13"/>
      <c r="AJ33" s="13"/>
      <c r="AK33" s="13"/>
      <c r="AL33" s="13"/>
    </row>
    <row r="34" spans="2:38" x14ac:dyDescent="0.2">
      <c r="B34" s="8" t="s">
        <v>28</v>
      </c>
      <c r="C34" s="1">
        <f>-(Y1_Target-Y1_Final)</f>
        <v>0.742405771680967</v>
      </c>
      <c r="D34" s="1">
        <f>Y1_Final*(1-Y1_Final)</f>
        <v>0.18629132642213556</v>
      </c>
      <c r="E34" s="1">
        <f>H1_Final</f>
        <v>0.59844737567362516</v>
      </c>
      <c r="F34" s="1">
        <f>C34*D34*E34</f>
        <v>8.2767519794021069E-2</v>
      </c>
      <c r="G34" s="13">
        <f>w_5-(Learning_Rate*F34)</f>
        <v>0.35861624010298948</v>
      </c>
      <c r="H34" s="13"/>
      <c r="I34" s="13"/>
      <c r="AF34" s="13"/>
      <c r="AG34" s="13"/>
      <c r="AH34" s="13"/>
      <c r="AI34" s="13"/>
      <c r="AJ34" s="13"/>
      <c r="AK34" s="13"/>
      <c r="AL34" s="13"/>
    </row>
    <row r="35" spans="2:38" x14ac:dyDescent="0.2">
      <c r="B35" s="8" t="s">
        <v>29</v>
      </c>
      <c r="C35" s="1">
        <f>-(Y1_Target-Y1_Final)</f>
        <v>0.742405771680967</v>
      </c>
      <c r="D35" s="1">
        <f>Y1_Final*(1-Y1_Final)</f>
        <v>0.18629132642213556</v>
      </c>
      <c r="E35" s="1">
        <f>H2_Final</f>
        <v>0.60467908471400933</v>
      </c>
      <c r="F35" s="1">
        <f t="shared" ref="F35:F37" si="0">C35*D35*E35</f>
        <v>8.3629388560293116E-2</v>
      </c>
      <c r="G35" s="13">
        <f>w_6-(Learning_Rate*F35)</f>
        <v>0.40818530571985345</v>
      </c>
      <c r="H35" s="13"/>
      <c r="I35" s="13"/>
      <c r="AF35" s="13"/>
      <c r="AG35" s="13"/>
      <c r="AH35" s="13"/>
      <c r="AI35" s="13"/>
      <c r="AJ35" s="13"/>
      <c r="AK35" s="13"/>
      <c r="AL35" s="13"/>
    </row>
    <row r="36" spans="2:38" x14ac:dyDescent="0.2">
      <c r="B36" s="4" t="s">
        <v>30</v>
      </c>
      <c r="C36" s="1">
        <f>-(Y2_Target-Y2_Final)</f>
        <v>-0.21586703122107753</v>
      </c>
      <c r="D36" s="1">
        <f>Y2_Final*(1-Y2_Final)</f>
        <v>0.17485111542845433</v>
      </c>
      <c r="E36" s="1">
        <f>H1_Final</f>
        <v>0.59844737567362516</v>
      </c>
      <c r="F36" s="1">
        <f t="shared" si="0"/>
        <v>-2.2588151545464938E-2</v>
      </c>
      <c r="G36" s="13">
        <f>w_7-(Learning_Rate*F36)</f>
        <v>0.51129407577273245</v>
      </c>
      <c r="H36" s="13"/>
      <c r="I36" s="13"/>
      <c r="AF36" s="13"/>
      <c r="AG36" s="13"/>
      <c r="AH36" s="13"/>
      <c r="AI36" s="13"/>
      <c r="AJ36" s="13"/>
      <c r="AK36" s="13"/>
      <c r="AL36" s="13"/>
    </row>
    <row r="37" spans="2:38" x14ac:dyDescent="0.2">
      <c r="B37" s="4" t="s">
        <v>43</v>
      </c>
      <c r="C37" s="1">
        <f>-(Y2_Target-Y2_Final)</f>
        <v>-0.21586703122107753</v>
      </c>
      <c r="D37" s="1">
        <f>Y2_Final*(1-Y2_Final)</f>
        <v>0.17485111542845433</v>
      </c>
      <c r="E37" s="1">
        <f>H2_Final</f>
        <v>0.60467908471400933</v>
      </c>
      <c r="F37" s="1">
        <f t="shared" si="0"/>
        <v>-2.2823364855629424E-2</v>
      </c>
      <c r="G37" s="13">
        <f>w_8-(Learning_Rate*F37)</f>
        <v>0.56141168242781481</v>
      </c>
      <c r="H37" s="13"/>
      <c r="I37" s="13"/>
      <c r="AF37" s="13"/>
      <c r="AG37" s="13"/>
      <c r="AH37" s="13"/>
      <c r="AI37" s="13"/>
      <c r="AJ37" s="13"/>
      <c r="AK37" s="13"/>
      <c r="AL37" s="13"/>
    </row>
    <row r="38" spans="2:38" x14ac:dyDescent="0.2">
      <c r="AF38" s="13"/>
      <c r="AG38" s="13"/>
      <c r="AH38" s="13"/>
      <c r="AI38" s="13"/>
      <c r="AJ38" s="13"/>
      <c r="AK38" s="13"/>
      <c r="AL38" s="13"/>
    </row>
    <row r="39" spans="2:38" x14ac:dyDescent="0.2">
      <c r="B39" s="14" t="s">
        <v>40</v>
      </c>
      <c r="C39" s="12"/>
      <c r="D39" s="12"/>
      <c r="E39" s="12"/>
      <c r="F39" s="12"/>
      <c r="G39" s="12"/>
      <c r="H39" s="12"/>
      <c r="I39" s="12"/>
      <c r="J39" s="15"/>
      <c r="K39" s="15"/>
      <c r="AF39" s="13"/>
      <c r="AG39" s="13"/>
      <c r="AH39" s="13"/>
      <c r="AI39" s="13"/>
      <c r="AJ39" s="13"/>
      <c r="AK39" s="13"/>
      <c r="AL39" s="13"/>
    </row>
    <row r="40" spans="2:38" ht="16.75" customHeight="1" x14ac:dyDescent="0.2">
      <c r="B40" s="14"/>
      <c r="C40" s="12"/>
      <c r="D40" s="12"/>
      <c r="E40" s="12"/>
      <c r="F40" s="12"/>
      <c r="G40" s="12"/>
      <c r="H40" s="12"/>
      <c r="I40" s="12"/>
      <c r="J40" s="15"/>
      <c r="K40" s="15"/>
      <c r="AF40" s="13"/>
      <c r="AG40" s="13"/>
      <c r="AH40" s="13"/>
      <c r="AI40" s="13"/>
      <c r="AJ40" s="13"/>
      <c r="AK40" s="13"/>
      <c r="AL40" s="13"/>
    </row>
    <row r="41" spans="2:38" x14ac:dyDescent="0.2">
      <c r="B41" s="4" t="s">
        <v>41</v>
      </c>
      <c r="C41" s="1">
        <f>Y1_Final-Y1_Target</f>
        <v>0.742405771680967</v>
      </c>
      <c r="D41" s="1">
        <f>Y1_Final*(1-Y1_Final)</f>
        <v>0.18629132642213556</v>
      </c>
      <c r="E41" s="1">
        <v>1</v>
      </c>
      <c r="F41" s="1">
        <f>C41*D41*E41</f>
        <v>0.13830375594989647</v>
      </c>
      <c r="G41" s="11">
        <f>F41+F42</f>
        <v>0.10055916475666209</v>
      </c>
      <c r="H41" s="11">
        <f>b_2-(Learning_Rate*G41)</f>
        <v>0.5497204176216689</v>
      </c>
      <c r="I41" s="11"/>
    </row>
    <row r="42" spans="2:38" x14ac:dyDescent="0.2">
      <c r="B42" s="4" t="s">
        <v>42</v>
      </c>
      <c r="C42" s="1">
        <f>Y2_Final-Y2_Target</f>
        <v>-0.21586703122107753</v>
      </c>
      <c r="D42" s="1">
        <f>Y2_Final*(1-Y2_Final)</f>
        <v>0.17485111542845433</v>
      </c>
      <c r="E42" s="1">
        <v>1</v>
      </c>
      <c r="F42" s="1">
        <f>C42*D42*E42</f>
        <v>-3.7744591193234381E-2</v>
      </c>
      <c r="G42" s="11"/>
      <c r="H42" s="11"/>
      <c r="I42" s="11"/>
    </row>
    <row r="44" spans="2:38" x14ac:dyDescent="0.2">
      <c r="B44" s="14" t="s">
        <v>33</v>
      </c>
      <c r="C44" s="32"/>
      <c r="D44" s="32"/>
      <c r="E44" s="32"/>
      <c r="F44" s="32"/>
      <c r="G44" s="12"/>
      <c r="H44" s="12"/>
      <c r="I44" s="12"/>
      <c r="J44" s="12"/>
      <c r="K44" s="12"/>
      <c r="L44" s="12"/>
      <c r="M44" s="12"/>
      <c r="N44" s="7"/>
      <c r="O44" s="7"/>
      <c r="P44" s="7"/>
      <c r="Q44" s="7"/>
      <c r="R44" s="19" t="s">
        <v>33</v>
      </c>
      <c r="S44" s="19"/>
      <c r="T44" s="19"/>
      <c r="U44" s="19"/>
      <c r="V44" s="19"/>
      <c r="W44" s="19"/>
      <c r="X44" s="19"/>
      <c r="Y44" s="19"/>
      <c r="Z44" s="19"/>
      <c r="AA44" s="19"/>
    </row>
    <row r="45" spans="2:38" x14ac:dyDescent="0.2">
      <c r="B45" s="14"/>
      <c r="C45" s="32"/>
      <c r="D45" s="32"/>
      <c r="E45" s="32"/>
      <c r="F45" s="32"/>
      <c r="G45" s="12"/>
      <c r="H45" s="12"/>
      <c r="I45" s="12"/>
      <c r="J45" s="12"/>
      <c r="K45" s="12"/>
      <c r="L45" s="12"/>
      <c r="M45" s="12"/>
      <c r="N45" s="7"/>
      <c r="O45" s="7"/>
      <c r="P45" s="7"/>
      <c r="Q45" s="7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2:38" x14ac:dyDescent="0.2">
      <c r="B46" s="14"/>
      <c r="C46" s="32"/>
      <c r="D46" s="32"/>
      <c r="E46" s="32"/>
      <c r="F46" s="32"/>
      <c r="G46" s="12"/>
      <c r="H46" s="12"/>
      <c r="I46" s="12"/>
      <c r="J46" s="12"/>
      <c r="K46" s="12"/>
      <c r="L46" s="12"/>
      <c r="M46" s="12"/>
      <c r="N46" s="7"/>
      <c r="O46" s="7"/>
      <c r="P46" s="7"/>
      <c r="Q46" s="7"/>
    </row>
    <row r="47" spans="2:38" x14ac:dyDescent="0.2">
      <c r="B47" s="3" t="s">
        <v>34</v>
      </c>
      <c r="C47" s="1">
        <f>2*0.5*(Y1_Target-Y1_Final)*(-1)*$D$34</f>
        <v>0.13830375594989647</v>
      </c>
      <c r="D47" s="1">
        <f>2*0.5*(Y2_Target-Y2_Final)*(-1)*$D$36</f>
        <v>-3.7744591193234381E-2</v>
      </c>
      <c r="E47" s="1">
        <f>C47*w_5</f>
        <v>5.5321502379958587E-2</v>
      </c>
      <c r="F47" s="1">
        <f>D47*w_7</f>
        <v>-1.887229559661719E-2</v>
      </c>
      <c r="G47" s="1">
        <f>E47+F47</f>
        <v>3.6449206783341397E-2</v>
      </c>
      <c r="H47" s="1">
        <f>H1_Final*(1-H1_Final)</f>
        <v>0.24030811422297613</v>
      </c>
      <c r="I47" s="1">
        <f>X_1</f>
        <v>0.06</v>
      </c>
      <c r="J47" s="1">
        <f>G47*H47*I47</f>
        <v>5.2554240882168477E-4</v>
      </c>
      <c r="K47" s="13">
        <f>w_1-(Learning_Rate*J47)</f>
        <v>0.14973722879558915</v>
      </c>
      <c r="L47" s="13"/>
      <c r="M47" s="13"/>
    </row>
    <row r="48" spans="2:38" x14ac:dyDescent="0.2">
      <c r="B48" s="3" t="s">
        <v>35</v>
      </c>
      <c r="C48" s="1">
        <f>2*0.5*(Y1_Target-Y1_Final)*(-1)*$D$34</f>
        <v>0.13830375594989647</v>
      </c>
      <c r="D48" s="1">
        <f>2*0.5*(Y2_Target-Y2_Final)*(-1)*$D$36</f>
        <v>-3.7744591193234381E-2</v>
      </c>
      <c r="E48" s="1">
        <f>C48*w_5</f>
        <v>5.5321502379958587E-2</v>
      </c>
      <c r="F48" s="1">
        <f>D48*w_7</f>
        <v>-1.887229559661719E-2</v>
      </c>
      <c r="G48" s="1">
        <f>E48+F48</f>
        <v>3.6449206783341397E-2</v>
      </c>
      <c r="H48" s="1">
        <f>H1_Final*(1-H1_Final)</f>
        <v>0.24030811422297613</v>
      </c>
      <c r="I48" s="1">
        <f>X_2</f>
        <v>0.2</v>
      </c>
      <c r="J48" s="1">
        <f>G48*H48*I48</f>
        <v>1.7518080294056161E-3</v>
      </c>
      <c r="K48" s="16">
        <f>w_2-(Learning_Rate*J48)</f>
        <v>0.19912409598529721</v>
      </c>
      <c r="L48" s="17"/>
      <c r="M48" s="18"/>
    </row>
    <row r="49" spans="2:33" x14ac:dyDescent="0.2">
      <c r="B49" s="3" t="s">
        <v>36</v>
      </c>
      <c r="C49" s="1">
        <f>2*0.5*(Y1_Target-Y1_Final)*(-1)*$D$34</f>
        <v>0.13830375594989647</v>
      </c>
      <c r="D49" s="1">
        <f>2*0.5*(Y2_Target-Y2_Final)*(-1)*$D$36</f>
        <v>-3.7744591193234381E-2</v>
      </c>
      <c r="E49" s="1">
        <f>C49*w_6</f>
        <v>6.223669017745341E-2</v>
      </c>
      <c r="F49" s="1">
        <f>D49*w_8</f>
        <v>-2.0759525156278911E-2</v>
      </c>
      <c r="G49" s="1">
        <f>E49+F49</f>
        <v>4.1477165021174503E-2</v>
      </c>
      <c r="H49" s="1">
        <f>H2_Final*(1-H2_Final)</f>
        <v>0.23904228922343726</v>
      </c>
      <c r="I49" s="1">
        <f>X_1</f>
        <v>0.06</v>
      </c>
      <c r="J49" s="1">
        <f t="shared" ref="J49:J50" si="1">G49*H49*I49</f>
        <v>5.948877886295898E-4</v>
      </c>
      <c r="K49" s="16">
        <f>w_3-(Learning_Rate*J49)</f>
        <v>0.2497025561056852</v>
      </c>
      <c r="L49" s="17"/>
      <c r="M49" s="18"/>
      <c r="AB49" s="13"/>
      <c r="AC49" s="13"/>
      <c r="AD49" s="13"/>
      <c r="AE49" s="13"/>
      <c r="AF49" s="13"/>
      <c r="AG49" s="13"/>
    </row>
    <row r="50" spans="2:33" x14ac:dyDescent="0.2">
      <c r="B50" s="3" t="s">
        <v>37</v>
      </c>
      <c r="C50" s="1">
        <f>2*0.5*(Y1_Target-Y1_Final)*(-1)*$D$34</f>
        <v>0.13830375594989647</v>
      </c>
      <c r="D50" s="1">
        <f>2*0.5*(Y2_Target-Y2_Final)*(-1)*$D$36</f>
        <v>-3.7744591193234381E-2</v>
      </c>
      <c r="E50" s="1">
        <f>C50*w_6</f>
        <v>6.223669017745341E-2</v>
      </c>
      <c r="F50" s="1">
        <f>D50*w_8</f>
        <v>-2.0759525156278911E-2</v>
      </c>
      <c r="G50" s="1">
        <f>E50+F50</f>
        <v>4.1477165021174503E-2</v>
      </c>
      <c r="H50" s="1">
        <f>H2_Final*(1-H2_Final)</f>
        <v>0.23904228922343726</v>
      </c>
      <c r="I50" s="1">
        <f>X_2</f>
        <v>0.2</v>
      </c>
      <c r="J50" s="1">
        <f t="shared" si="1"/>
        <v>1.9829592954319661E-3</v>
      </c>
      <c r="K50" s="16">
        <f>w_4-(Learning_Rate*J50)</f>
        <v>0.29900852035228398</v>
      </c>
      <c r="L50" s="17"/>
      <c r="M50" s="18"/>
      <c r="AB50" s="13"/>
      <c r="AC50" s="13"/>
      <c r="AD50" s="13"/>
      <c r="AE50" s="13"/>
      <c r="AF50" s="13"/>
      <c r="AG50" s="13"/>
    </row>
    <row r="51" spans="2:33" x14ac:dyDescent="0.2">
      <c r="AB51" s="13"/>
      <c r="AC51" s="13"/>
      <c r="AD51" s="13"/>
      <c r="AE51" s="13"/>
      <c r="AF51" s="13"/>
      <c r="AG51" s="13"/>
    </row>
    <row r="52" spans="2:33" x14ac:dyDescent="0.2">
      <c r="B52" s="14" t="s">
        <v>46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P52" s="7"/>
      <c r="Q52" s="7"/>
    </row>
    <row r="53" spans="2:33" ht="19.75" customHeight="1" x14ac:dyDescent="0.2">
      <c r="B53" s="14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P53" s="7"/>
      <c r="Q53" s="7"/>
    </row>
    <row r="54" spans="2:33" x14ac:dyDescent="0.2">
      <c r="B54" s="3" t="s">
        <v>44</v>
      </c>
      <c r="C54" s="1">
        <f>Y1_Final-Y1_Target</f>
        <v>0.742405771680967</v>
      </c>
      <c r="D54" s="1">
        <f>Y1_Final*(1-Y1_Final)</f>
        <v>0.18629132642213556</v>
      </c>
      <c r="E54" s="1">
        <f>w_5</f>
        <v>0.4</v>
      </c>
      <c r="F54" s="1">
        <f>w_6</f>
        <v>0.45</v>
      </c>
      <c r="G54" s="1">
        <f>H1_Final*(1-H1_Final)</f>
        <v>0.24030811422297613</v>
      </c>
      <c r="H54" s="1">
        <v>1</v>
      </c>
      <c r="I54" s="1">
        <f>(E54*G54*H54)+(F54*G55*H55)</f>
        <v>0.2036922758397372</v>
      </c>
      <c r="J54" s="1">
        <f>C54*D54*I54</f>
        <v>2.8171406806618008E-2</v>
      </c>
      <c r="K54" s="11">
        <f>J54+J55</f>
        <v>1.8673836624187909E-2</v>
      </c>
      <c r="L54" s="11">
        <f>b_1-(Learning_Rate*K54)</f>
        <v>0.34066308168790604</v>
      </c>
      <c r="M54" s="11"/>
      <c r="N54" s="11"/>
    </row>
    <row r="55" spans="2:33" x14ac:dyDescent="0.2">
      <c r="B55" s="3" t="s">
        <v>45</v>
      </c>
      <c r="C55" s="1">
        <f>Y2_Final-Y2_Target</f>
        <v>-0.21586703122107753</v>
      </c>
      <c r="D55" s="1">
        <f>Y2_Final*(1-Y2_Final)</f>
        <v>0.17485111542845433</v>
      </c>
      <c r="E55" s="1">
        <f>w_7</f>
        <v>0.5</v>
      </c>
      <c r="F55" s="1">
        <f>w_8</f>
        <v>0.55000000000000004</v>
      </c>
      <c r="G55" s="1">
        <f>H2_Final*(1-H2_Final)</f>
        <v>0.23904228922343726</v>
      </c>
      <c r="H55" s="1">
        <v>1</v>
      </c>
      <c r="I55" s="1">
        <f>(E55*G54*H54)+(F55*G55*H55)</f>
        <v>0.25162731618437856</v>
      </c>
      <c r="J55" s="1">
        <f>C55*D55*I55</f>
        <v>-9.4975701824300974E-3</v>
      </c>
      <c r="K55" s="11"/>
      <c r="L55" s="11"/>
      <c r="M55" s="11"/>
      <c r="N55" s="11"/>
    </row>
    <row r="60" spans="2:33" x14ac:dyDescent="0.2">
      <c r="B60" s="19" t="s">
        <v>39</v>
      </c>
      <c r="C60" s="19"/>
      <c r="D60" s="19"/>
      <c r="E60" s="19"/>
      <c r="F60" s="19"/>
    </row>
    <row r="61" spans="2:33" x14ac:dyDescent="0.2">
      <c r="B61" s="19"/>
      <c r="C61" s="19"/>
      <c r="D61" s="19"/>
      <c r="E61" s="19"/>
      <c r="F61" s="19"/>
    </row>
    <row r="63" spans="2:33" x14ac:dyDescent="0.2">
      <c r="B63" s="3" t="s">
        <v>0</v>
      </c>
      <c r="C63" s="3" t="s">
        <v>1</v>
      </c>
    </row>
    <row r="64" spans="2:33" x14ac:dyDescent="0.2">
      <c r="B64" s="1">
        <v>0.05</v>
      </c>
      <c r="C64" s="1">
        <v>0.1</v>
      </c>
    </row>
    <row r="66" spans="2:6" x14ac:dyDescent="0.2">
      <c r="B66" s="3" t="s">
        <v>2</v>
      </c>
      <c r="C66" s="3" t="s">
        <v>3</v>
      </c>
      <c r="D66" s="3" t="s">
        <v>4</v>
      </c>
      <c r="E66" s="3" t="s">
        <v>5</v>
      </c>
      <c r="F66" s="3" t="s">
        <v>10</v>
      </c>
    </row>
    <row r="67" spans="2:6" x14ac:dyDescent="0.2">
      <c r="B67" s="1">
        <f>w1_new</f>
        <v>0.14973722879558915</v>
      </c>
      <c r="C67" s="1">
        <f>w2_new</f>
        <v>0.19912409598529721</v>
      </c>
      <c r="D67" s="1">
        <f>w3_new</f>
        <v>0.2497025561056852</v>
      </c>
      <c r="E67" s="1">
        <f>w4_new</f>
        <v>0.29900852035228398</v>
      </c>
      <c r="F67" s="1">
        <f>b1_new</f>
        <v>0.34066308168790604</v>
      </c>
    </row>
    <row r="69" spans="2:6" x14ac:dyDescent="0.2">
      <c r="B69" s="4" t="s">
        <v>12</v>
      </c>
      <c r="C69" s="4" t="s">
        <v>13</v>
      </c>
      <c r="E69" s="4" t="s">
        <v>14</v>
      </c>
      <c r="F69" s="4" t="s">
        <v>15</v>
      </c>
    </row>
    <row r="70" spans="2:6" x14ac:dyDescent="0.2">
      <c r="B70" s="1">
        <f>(X_1*w1_new)+(X_2*w2_new)+b1_new</f>
        <v>0.3894721346127008</v>
      </c>
      <c r="C70" s="1">
        <f>(X_1*w3_new)+(X_2*w4_new)+b1_new</f>
        <v>0.41544693912470398</v>
      </c>
      <c r="E70" s="1">
        <f>1/(1+(EXP(-B70)))</f>
        <v>0.59615561999540978</v>
      </c>
      <c r="F70" s="1">
        <f>1/(1+EXP(-C70))</f>
        <v>0.60239323069038508</v>
      </c>
    </row>
    <row r="72" spans="2:6" x14ac:dyDescent="0.2">
      <c r="B72" s="4" t="s">
        <v>6</v>
      </c>
      <c r="C72" s="4" t="s">
        <v>7</v>
      </c>
      <c r="D72" s="4" t="s">
        <v>8</v>
      </c>
      <c r="E72" s="4" t="s">
        <v>9</v>
      </c>
      <c r="F72" s="4" t="s">
        <v>11</v>
      </c>
    </row>
    <row r="73" spans="2:6" x14ac:dyDescent="0.2">
      <c r="B73" s="1">
        <f>w5_new</f>
        <v>0.35861624010298948</v>
      </c>
      <c r="C73" s="1">
        <f>w6_new</f>
        <v>0.40818530571985345</v>
      </c>
      <c r="D73" s="1">
        <f>w7_new</f>
        <v>0.51129407577273245</v>
      </c>
      <c r="E73" s="1">
        <f>w8_new</f>
        <v>0.56141168242781481</v>
      </c>
      <c r="F73" s="1">
        <f>b2_new</f>
        <v>0.5497204176216689</v>
      </c>
    </row>
    <row r="75" spans="2:6" x14ac:dyDescent="0.2">
      <c r="B75" s="6" t="s">
        <v>16</v>
      </c>
      <c r="C75" s="6" t="s">
        <v>17</v>
      </c>
      <c r="E75" s="6" t="s">
        <v>18</v>
      </c>
      <c r="F75" s="6" t="s">
        <v>19</v>
      </c>
    </row>
    <row r="76" spans="2:6" x14ac:dyDescent="0.2">
      <c r="B76" s="1">
        <f>(E70*w5_new)+(F70*w6_new)+b2_new</f>
        <v>1.0093995696136144</v>
      </c>
      <c r="C76" s="1">
        <f>(B70*w7_new)+(F70*w8_new)+b2_new</f>
        <v>1.0870458098527189</v>
      </c>
      <c r="E76" s="1">
        <f>1/(1+EXP(-B76))</f>
        <v>0.7329026276063193</v>
      </c>
      <c r="F76" s="1">
        <f>1/(1+EXP(-C76))</f>
        <v>0.74782502025579767</v>
      </c>
    </row>
    <row r="78" spans="2:6" x14ac:dyDescent="0.2">
      <c r="B78" s="5" t="s">
        <v>20</v>
      </c>
      <c r="C78" s="5" t="s">
        <v>21</v>
      </c>
    </row>
    <row r="79" spans="2:6" x14ac:dyDescent="0.2">
      <c r="B79" s="1">
        <v>0.01</v>
      </c>
      <c r="C79" s="1">
        <v>0.99</v>
      </c>
    </row>
    <row r="81" spans="2:6" x14ac:dyDescent="0.2">
      <c r="B81" s="19" t="s">
        <v>26</v>
      </c>
      <c r="C81" s="19"/>
      <c r="D81" s="19"/>
      <c r="E81" s="19"/>
      <c r="F81" s="19"/>
    </row>
    <row r="82" spans="2:6" x14ac:dyDescent="0.2">
      <c r="B82" s="19"/>
      <c r="C82" s="19"/>
      <c r="D82" s="19"/>
      <c r="E82" s="19"/>
      <c r="F82" s="19"/>
    </row>
    <row r="84" spans="2:6" x14ac:dyDescent="0.2">
      <c r="B84" s="2" t="s">
        <v>22</v>
      </c>
      <c r="C84" s="2" t="s">
        <v>23</v>
      </c>
      <c r="D84" s="2" t="s">
        <v>24</v>
      </c>
    </row>
    <row r="85" spans="2:6" x14ac:dyDescent="0.2">
      <c r="B85" s="1">
        <f>0.5*(Y1_Target-Y1_Final)^2</f>
        <v>0.27558316491260604</v>
      </c>
      <c r="C85" s="1">
        <f>0.5*(Y2_Target-Y2_Final)^2</f>
        <v>2.3299287584100832E-2</v>
      </c>
      <c r="D85" s="1">
        <f>SUM(E_1,E_2)</f>
        <v>0.29888245249670686</v>
      </c>
    </row>
  </sheetData>
  <mergeCells count="60">
    <mergeCell ref="AC19:AL20"/>
    <mergeCell ref="B81:F82"/>
    <mergeCell ref="K54:K55"/>
    <mergeCell ref="L54:N55"/>
    <mergeCell ref="AF30:AL40"/>
    <mergeCell ref="K49:M49"/>
    <mergeCell ref="K50:M50"/>
    <mergeCell ref="AG26:AJ28"/>
    <mergeCell ref="E52:E53"/>
    <mergeCell ref="F52:F53"/>
    <mergeCell ref="H52:H53"/>
    <mergeCell ref="I52:I53"/>
    <mergeCell ref="J52:J53"/>
    <mergeCell ref="K52:K53"/>
    <mergeCell ref="L52:N53"/>
    <mergeCell ref="G52:G53"/>
    <mergeCell ref="R19:AA20"/>
    <mergeCell ref="R44:AA45"/>
    <mergeCell ref="C44:C46"/>
    <mergeCell ref="D44:D46"/>
    <mergeCell ref="E44:E46"/>
    <mergeCell ref="F44:F46"/>
    <mergeCell ref="G44:G46"/>
    <mergeCell ref="H44:H46"/>
    <mergeCell ref="G35:I35"/>
    <mergeCell ref="G36:I36"/>
    <mergeCell ref="G37:I37"/>
    <mergeCell ref="G31:I33"/>
    <mergeCell ref="G34:I34"/>
    <mergeCell ref="B28:F29"/>
    <mergeCell ref="B22:F23"/>
    <mergeCell ref="G39:G40"/>
    <mergeCell ref="B60:F61"/>
    <mergeCell ref="B1:F2"/>
    <mergeCell ref="C31:C33"/>
    <mergeCell ref="B31:B33"/>
    <mergeCell ref="D31:D33"/>
    <mergeCell ref="E31:E33"/>
    <mergeCell ref="F31:F33"/>
    <mergeCell ref="B44:B46"/>
    <mergeCell ref="C39:C40"/>
    <mergeCell ref="D39:D40"/>
    <mergeCell ref="E39:E40"/>
    <mergeCell ref="F39:F40"/>
    <mergeCell ref="G41:G42"/>
    <mergeCell ref="H39:I40"/>
    <mergeCell ref="H41:I42"/>
    <mergeCell ref="AG22:AI24"/>
    <mergeCell ref="B52:B53"/>
    <mergeCell ref="C52:C53"/>
    <mergeCell ref="D52:D53"/>
    <mergeCell ref="J39:J40"/>
    <mergeCell ref="K39:K40"/>
    <mergeCell ref="B39:B40"/>
    <mergeCell ref="AB49:AG51"/>
    <mergeCell ref="I44:I46"/>
    <mergeCell ref="J44:J46"/>
    <mergeCell ref="K44:M46"/>
    <mergeCell ref="K47:M47"/>
    <mergeCell ref="K48:M48"/>
  </mergeCells>
  <phoneticPr fontId="1" type="noConversion"/>
  <pageMargins left="0.7" right="0.7" top="0.75" bottom="0.75" header="0.3" footer="0.3"/>
  <ignoredErrors>
    <ignoredError sqref="E35:E36 I48:I4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E97A-6DDB-4509-A2DB-0960562A9655}">
  <dimension ref="A1:Q5"/>
  <sheetViews>
    <sheetView workbookViewId="0">
      <selection activeCell="H20" sqref="H20"/>
    </sheetView>
  </sheetViews>
  <sheetFormatPr baseColWidth="10" defaultColWidth="8.83203125" defaultRowHeight="15" x14ac:dyDescent="0.2"/>
  <sheetData>
    <row r="1" spans="1:17" x14ac:dyDescent="0.2">
      <c r="A1" s="3" t="s">
        <v>0</v>
      </c>
      <c r="B1" s="1">
        <v>0.05</v>
      </c>
      <c r="D1" s="3" t="s">
        <v>2</v>
      </c>
      <c r="E1" s="1">
        <v>0.15</v>
      </c>
      <c r="G1" s="4" t="s">
        <v>12</v>
      </c>
      <c r="H1" s="1">
        <f>(X_1*w_1)+(X_2*w_2)+b_1</f>
        <v>0.39899999999999997</v>
      </c>
      <c r="J1" s="4" t="s">
        <v>6</v>
      </c>
      <c r="K1" s="1">
        <v>0.4</v>
      </c>
      <c r="M1" s="6" t="s">
        <v>16</v>
      </c>
      <c r="N1" s="1">
        <f>(H1_Final*w_5)+(H2_Final*w_6)+b_2</f>
        <v>1.1114845383907541</v>
      </c>
      <c r="P1" s="5" t="s">
        <v>20</v>
      </c>
      <c r="Q1" s="1">
        <v>0.01</v>
      </c>
    </row>
    <row r="2" spans="1:17" x14ac:dyDescent="0.2">
      <c r="A2" s="3" t="s">
        <v>1</v>
      </c>
      <c r="B2" s="1">
        <v>0.1</v>
      </c>
      <c r="D2" s="3" t="s">
        <v>3</v>
      </c>
      <c r="E2" s="1">
        <v>0.2</v>
      </c>
      <c r="G2" s="4" t="s">
        <v>13</v>
      </c>
      <c r="H2" s="1">
        <f>(X_1*w_3)+(X_2*w_4)+b_1</f>
        <v>0.42499999999999999</v>
      </c>
      <c r="J2" s="4" t="s">
        <v>7</v>
      </c>
      <c r="K2" s="1">
        <v>0.45</v>
      </c>
      <c r="M2" s="6" t="s">
        <v>17</v>
      </c>
      <c r="N2" s="1">
        <f>(H1_Final*w_7)+(H2_Final*w_8)+b_2</f>
        <v>1.2317971844295177</v>
      </c>
      <c r="P2" s="5" t="s">
        <v>21</v>
      </c>
      <c r="Q2" s="1">
        <v>0.99</v>
      </c>
    </row>
    <row r="3" spans="1:17" x14ac:dyDescent="0.2">
      <c r="D3" s="3" t="s">
        <v>4</v>
      </c>
      <c r="E3" s="1">
        <v>0.25</v>
      </c>
      <c r="J3" s="4" t="s">
        <v>8</v>
      </c>
      <c r="K3" s="1">
        <v>0.5</v>
      </c>
    </row>
    <row r="4" spans="1:17" x14ac:dyDescent="0.2">
      <c r="D4" s="3" t="s">
        <v>5</v>
      </c>
      <c r="E4" s="1">
        <v>0.3</v>
      </c>
      <c r="G4" s="4" t="s">
        <v>14</v>
      </c>
      <c r="H4" s="1">
        <f>1/(1+(EXP(-H_1)))</f>
        <v>0.59844737567362516</v>
      </c>
      <c r="J4" s="4" t="s">
        <v>9</v>
      </c>
      <c r="K4" s="1">
        <v>0.55000000000000004</v>
      </c>
      <c r="M4" s="6" t="s">
        <v>18</v>
      </c>
      <c r="N4" s="1">
        <f>1/(1+EXP(-Y_1))</f>
        <v>0.75240577168096701</v>
      </c>
    </row>
    <row r="5" spans="1:17" x14ac:dyDescent="0.2">
      <c r="D5" s="3" t="s">
        <v>10</v>
      </c>
      <c r="E5" s="1">
        <v>0.35</v>
      </c>
      <c r="G5" s="4" t="s">
        <v>15</v>
      </c>
      <c r="H5" s="1">
        <f>1/(1+EXP(-H_2))</f>
        <v>0.60467908471400933</v>
      </c>
      <c r="J5" s="4" t="s">
        <v>11</v>
      </c>
      <c r="K5" s="1">
        <v>0.6</v>
      </c>
      <c r="M5" s="6" t="s">
        <v>19</v>
      </c>
      <c r="N5" s="1">
        <f>1/(1+EXP(-Y_2))</f>
        <v>0.77413296877892246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9925-70F6-4862-8BEC-4C62EAD3E3A2}">
  <dimension ref="B1:F26"/>
  <sheetViews>
    <sheetView workbookViewId="0">
      <selection activeCell="B3" sqref="B3"/>
    </sheetView>
  </sheetViews>
  <sheetFormatPr baseColWidth="10" defaultColWidth="8.83203125" defaultRowHeight="15" x14ac:dyDescent="0.2"/>
  <cols>
    <col min="3" max="3" width="9.5" customWidth="1"/>
    <col min="4" max="6" width="12" bestFit="1" customWidth="1"/>
  </cols>
  <sheetData>
    <row r="1" spans="2:6" x14ac:dyDescent="0.2">
      <c r="B1" s="19" t="s">
        <v>38</v>
      </c>
      <c r="C1" s="19"/>
      <c r="D1" s="19"/>
      <c r="E1" s="19"/>
      <c r="F1" s="19"/>
    </row>
    <row r="2" spans="2:6" x14ac:dyDescent="0.2">
      <c r="B2" s="19"/>
      <c r="C2" s="19"/>
      <c r="D2" s="19"/>
      <c r="E2" s="19"/>
      <c r="F2" s="19"/>
    </row>
    <row r="4" spans="2:6" x14ac:dyDescent="0.2">
      <c r="B4" s="3" t="s">
        <v>0</v>
      </c>
      <c r="C4" s="3" t="s">
        <v>1</v>
      </c>
    </row>
    <row r="5" spans="2:6" x14ac:dyDescent="0.2">
      <c r="B5" s="1">
        <v>0.05</v>
      </c>
      <c r="C5" s="1">
        <v>0.1</v>
      </c>
    </row>
    <row r="7" spans="2:6" x14ac:dyDescent="0.2">
      <c r="B7" s="3" t="s">
        <v>2</v>
      </c>
      <c r="C7" s="3" t="s">
        <v>3</v>
      </c>
      <c r="D7" s="3" t="s">
        <v>4</v>
      </c>
      <c r="E7" s="3" t="s">
        <v>5</v>
      </c>
      <c r="F7" s="3" t="s">
        <v>10</v>
      </c>
    </row>
    <row r="8" spans="2:6" x14ac:dyDescent="0.2">
      <c r="B8" s="1">
        <v>0.15277582108270699</v>
      </c>
      <c r="C8" s="1">
        <v>0.20986958499716604</v>
      </c>
      <c r="D8" s="1">
        <v>0.25879873044387985</v>
      </c>
      <c r="E8" s="1">
        <v>0.32534034142791701</v>
      </c>
      <c r="F8" s="1">
        <v>0.99716609588717819</v>
      </c>
    </row>
    <row r="10" spans="2:6" x14ac:dyDescent="0.2">
      <c r="B10" s="4" t="s">
        <v>12</v>
      </c>
      <c r="C10" s="4" t="s">
        <v>13</v>
      </c>
      <c r="E10" s="4" t="s">
        <v>14</v>
      </c>
      <c r="F10" s="4" t="s">
        <v>15</v>
      </c>
    </row>
    <row r="11" spans="2:6" x14ac:dyDescent="0.2">
      <c r="B11" s="1">
        <f>(X_1*w_1)+(X_2*w_2)+b_1</f>
        <v>1.0257918454410302</v>
      </c>
      <c r="C11" s="1">
        <f>(X_1*w_3)+(X_2*w_4)+b_1</f>
        <v>1.0426400665521638</v>
      </c>
      <c r="E11" s="1">
        <f>1/(1+(EXP(-H_1)))</f>
        <v>0.73609924431817919</v>
      </c>
      <c r="F11" s="1">
        <f>1/(1+EXP(-H_2))</f>
        <v>0.73935908739432377</v>
      </c>
    </row>
    <row r="13" spans="2:6" x14ac:dyDescent="0.2">
      <c r="B13" s="4" t="s">
        <v>6</v>
      </c>
      <c r="C13" s="4" t="s">
        <v>7</v>
      </c>
      <c r="D13" s="4" t="s">
        <v>8</v>
      </c>
      <c r="E13" s="4" t="s">
        <v>9</v>
      </c>
      <c r="F13" s="4" t="s">
        <v>11</v>
      </c>
    </row>
    <row r="14" spans="2:6" x14ac:dyDescent="0.2">
      <c r="B14" s="1">
        <v>0</v>
      </c>
      <c r="C14" s="1">
        <v>0</v>
      </c>
      <c r="D14" s="1">
        <v>2.834928449915076</v>
      </c>
      <c r="E14" s="1">
        <v>3.3926055718080437</v>
      </c>
      <c r="F14" s="1">
        <v>0</v>
      </c>
    </row>
    <row r="16" spans="2:6" x14ac:dyDescent="0.2">
      <c r="B16" s="6" t="s">
        <v>16</v>
      </c>
      <c r="C16" s="6" t="s">
        <v>17</v>
      </c>
      <c r="E16" s="6" t="s">
        <v>18</v>
      </c>
      <c r="F16" s="6" t="s">
        <v>19</v>
      </c>
    </row>
    <row r="17" spans="2:6" x14ac:dyDescent="0.2">
      <c r="B17" s="1">
        <f>(H1_Final*w_5)+(H2_Final*w_6)+b_2</f>
        <v>0</v>
      </c>
      <c r="C17" s="1">
        <f>(H1_Final*w_7)+(H2_Final*w_8)+b_2</f>
        <v>4.5951424491394874</v>
      </c>
      <c r="E17" s="1">
        <f>1/(1+EXP(-Y_1))</f>
        <v>0.5</v>
      </c>
      <c r="F17" s="1">
        <f>1/(1+EXP(-Y_2))</f>
        <v>0.99000022372767094</v>
      </c>
    </row>
    <row r="19" spans="2:6" x14ac:dyDescent="0.2">
      <c r="B19" s="5" t="s">
        <v>20</v>
      </c>
      <c r="C19" s="5" t="s">
        <v>21</v>
      </c>
    </row>
    <row r="20" spans="2:6" x14ac:dyDescent="0.2">
      <c r="B20" s="1">
        <v>0.01</v>
      </c>
      <c r="C20" s="1">
        <v>0.99</v>
      </c>
    </row>
    <row r="22" spans="2:6" x14ac:dyDescent="0.2">
      <c r="B22" s="19" t="s">
        <v>26</v>
      </c>
      <c r="C22" s="19"/>
      <c r="D22" s="19"/>
      <c r="E22" s="19"/>
      <c r="F22" s="19"/>
    </row>
    <row r="23" spans="2:6" x14ac:dyDescent="0.2">
      <c r="B23" s="19"/>
      <c r="C23" s="19"/>
      <c r="D23" s="19"/>
      <c r="E23" s="19"/>
      <c r="F23" s="19"/>
    </row>
    <row r="25" spans="2:6" x14ac:dyDescent="0.2">
      <c r="B25" s="2" t="s">
        <v>22</v>
      </c>
      <c r="C25" s="2" t="s">
        <v>23</v>
      </c>
      <c r="D25" s="2" t="s">
        <v>24</v>
      </c>
    </row>
    <row r="26" spans="2:6" x14ac:dyDescent="0.2">
      <c r="B26" s="1">
        <f>0.5*(Y1_Target-Y1_Final)^2</f>
        <v>0.12004999999999999</v>
      </c>
      <c r="C26" s="1">
        <f>0.5*(Y2_Target-Y2_Final)^2</f>
        <v>2.502703537321867E-14</v>
      </c>
      <c r="D26" s="1">
        <f>SUM(E_1,E_2)</f>
        <v>0.12005000000002501</v>
      </c>
    </row>
  </sheetData>
  <mergeCells count="2">
    <mergeCell ref="B1:F2"/>
    <mergeCell ref="B22:F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59</vt:i4>
      </vt:variant>
    </vt:vector>
  </HeadingPairs>
  <TitlesOfParts>
    <vt:vector size="62" baseType="lpstr">
      <vt:lpstr>Backpropogation</vt:lpstr>
      <vt:lpstr>Sheet1</vt:lpstr>
      <vt:lpstr>Solver</vt:lpstr>
      <vt:lpstr>Solver!b_1</vt:lpstr>
      <vt:lpstr>b_1</vt:lpstr>
      <vt:lpstr>Solver!b_2</vt:lpstr>
      <vt:lpstr>b_2</vt:lpstr>
      <vt:lpstr>b1_new</vt:lpstr>
      <vt:lpstr>b2_new</vt:lpstr>
      <vt:lpstr>Solver!E_1</vt:lpstr>
      <vt:lpstr>E_1</vt:lpstr>
      <vt:lpstr>Solver!E_2</vt:lpstr>
      <vt:lpstr>E_2</vt:lpstr>
      <vt:lpstr>Solver!H_1</vt:lpstr>
      <vt:lpstr>H_1</vt:lpstr>
      <vt:lpstr>Solver!H_2</vt:lpstr>
      <vt:lpstr>H_2</vt:lpstr>
      <vt:lpstr>Solver!H1_Final</vt:lpstr>
      <vt:lpstr>H1_Final</vt:lpstr>
      <vt:lpstr>Solver!H2_Final</vt:lpstr>
      <vt:lpstr>H2_Final</vt:lpstr>
      <vt:lpstr>Learning_Rate</vt:lpstr>
      <vt:lpstr>Solver!w_1</vt:lpstr>
      <vt:lpstr>w_1</vt:lpstr>
      <vt:lpstr>Solver!w_2</vt:lpstr>
      <vt:lpstr>w_2</vt:lpstr>
      <vt:lpstr>Solver!w_3</vt:lpstr>
      <vt:lpstr>w_3</vt:lpstr>
      <vt:lpstr>Solver!w_4</vt:lpstr>
      <vt:lpstr>w_4</vt:lpstr>
      <vt:lpstr>Solver!w_5</vt:lpstr>
      <vt:lpstr>w_5</vt:lpstr>
      <vt:lpstr>Solver!w_6</vt:lpstr>
      <vt:lpstr>w_6</vt:lpstr>
      <vt:lpstr>Solver!w_7</vt:lpstr>
      <vt:lpstr>w_7</vt:lpstr>
      <vt:lpstr>Solver!w_8</vt:lpstr>
      <vt:lpstr>w_8</vt:lpstr>
      <vt:lpstr>w1_new</vt:lpstr>
      <vt:lpstr>w2_new</vt:lpstr>
      <vt:lpstr>w3_new</vt:lpstr>
      <vt:lpstr>w4_new</vt:lpstr>
      <vt:lpstr>w5_new</vt:lpstr>
      <vt:lpstr>w6_new</vt:lpstr>
      <vt:lpstr>w7_new</vt:lpstr>
      <vt:lpstr>w8_new</vt:lpstr>
      <vt:lpstr>Solver!X_1</vt:lpstr>
      <vt:lpstr>X_1</vt:lpstr>
      <vt:lpstr>Solver!X_2</vt:lpstr>
      <vt:lpstr>X_2</vt:lpstr>
      <vt:lpstr>Solver!Y_1</vt:lpstr>
      <vt:lpstr>Y_1</vt:lpstr>
      <vt:lpstr>Solver!Y_2</vt:lpstr>
      <vt:lpstr>Y_2</vt:lpstr>
      <vt:lpstr>Solver!Y1_Final</vt:lpstr>
      <vt:lpstr>Y1_Final</vt:lpstr>
      <vt:lpstr>Solver!Y1_Target</vt:lpstr>
      <vt:lpstr>Y1_Target</vt:lpstr>
      <vt:lpstr>Solver!Y2_Final</vt:lpstr>
      <vt:lpstr>Y2_Final</vt:lpstr>
      <vt:lpstr>Solver!Y2_Target</vt:lpstr>
      <vt:lpstr>Y2_Target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 murugu</dc:creator>
  <cp:lastModifiedBy>Office</cp:lastModifiedBy>
  <dcterms:created xsi:type="dcterms:W3CDTF">2024-09-12T05:05:02Z</dcterms:created>
  <dcterms:modified xsi:type="dcterms:W3CDTF">2025-02-08T17:28:41Z</dcterms:modified>
</cp:coreProperties>
</file>